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vbaProject.bin" ContentType="application/vnd.ms-office.vbaProject"/>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worksheets/sheet6.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tables/table1.xml" ContentType="application/vnd.openxmlformats-officedocument.spreadsheetml.tabl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trlProps/ctrlProp1.xml" ContentType="application/vnd.ms-excel.contro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codeName="{8C4F1C90-05EB-6A55-5F09-09C24B55AC0B}"/>
  <workbookPr filterPrivacy="1" codeName="ThisWorkbook" defaultThemeVersion="124226"/>
  <bookViews>
    <workbookView xWindow="11311" yWindow="6100" windowWidth="6572" windowHeight="1977" tabRatio="867"/>
  </bookViews>
  <sheets>
    <sheet name="Start Here" sheetId="27" r:id="rId1"/>
    <sheet name="Formula Reference" sheetId="28" r:id="rId2"/>
    <sheet name="Pt 1 Summary of Data" sheetId="4" r:id="rId3"/>
    <sheet name="Pt 2 Premium and Claims" sheetId="18" r:id="rId4"/>
    <sheet name="Pt 4 MLR and Rebate Calculation" sheetId="10" r:id="rId5"/>
    <sheet name="Tables" sheetId="25" r:id="rId6"/>
  </sheets>
  <definedNames>
    <definedName name="BUSINESS_STATE_LIST">#REF!</definedName>
    <definedName name="_xlnm.Print_Area" localSheetId="2">'Pt 1 Summary of Data'!$B$1:$AV$88</definedName>
    <definedName name="_xlnm.Print_Area" localSheetId="3">'Pt 2 Premium and Claims'!$B$1:$AV$77</definedName>
    <definedName name="_xlnm.Print_Area" localSheetId="4">'Pt 4 MLR and Rebate Calculation'!$B$1:$AJ$65</definedName>
    <definedName name="_xlnm.Print_Titles" localSheetId="1">'Formula Reference'!$1:$2</definedName>
    <definedName name="_xlnm.Print_Titles" localSheetId="2">'Pt 1 Summary of Data'!$B:$E,'Pt 1 Summary of Data'!$1:$18</definedName>
    <definedName name="_xlnm.Print_Titles" localSheetId="3">'Pt 2 Premium and Claims'!$B:$E,'Pt 2 Premium and Claims'!$1:$18</definedName>
    <definedName name="_xlnm.Print_Titles" localSheetId="4">'Pt 4 MLR and Rebate Calculation'!$B:$D,'Pt 4 MLR and Rebate Calculation'!$1:$13</definedName>
    <definedName name="STATES_ONLY_LIST">#REF!</definedName>
    <definedName name="YEARS_LIST">#REF!</definedName>
    <definedName name="YES_NO_LIST">#REF!</definedName>
  </definedNames>
  <calcPr calcId="145621" calcMode="manual" calcCompleted="0" calcOnSave="0"/>
</workbook>
</file>

<file path=xl/calcChain.xml><?xml version="1.0" encoding="utf-8"?>
<calcChain xmlns="http://schemas.openxmlformats.org/spreadsheetml/2006/main">
  <c r="G28" i="10" l="1"/>
  <c r="G16" i="10"/>
  <c r="G23" i="10"/>
  <c r="AN45" i="10" l="1"/>
  <c r="AB45" i="10"/>
  <c r="P45" i="10"/>
  <c r="AN37" i="10"/>
  <c r="AB37" i="10"/>
  <c r="AA37" i="10"/>
  <c r="Z37" i="10"/>
  <c r="Y37" i="10"/>
  <c r="P36" i="10"/>
  <c r="O36" i="10"/>
  <c r="N36" i="10"/>
  <c r="M36" i="10"/>
  <c r="AB20" i="10" l="1"/>
  <c r="P19" i="10" l="1"/>
  <c r="AM16" i="10" l="1"/>
  <c r="AA16" i="10"/>
  <c r="W16" i="10"/>
  <c r="S16" i="10"/>
  <c r="O16" i="10"/>
  <c r="K16" i="10"/>
  <c r="K19" i="10" l="1"/>
  <c r="G19" i="10"/>
  <c r="L4" i="10"/>
  <c r="I6" i="10"/>
  <c r="L8" i="10"/>
  <c r="H16" i="10"/>
  <c r="P16" i="10"/>
  <c r="W20" i="10"/>
  <c r="X16" i="10"/>
  <c r="AN16" i="10"/>
  <c r="G17" i="10"/>
  <c r="H17" i="10" s="1"/>
  <c r="K17" i="10"/>
  <c r="L17" i="10"/>
  <c r="O17" i="10"/>
  <c r="P17" i="10" s="1"/>
  <c r="S17" i="10"/>
  <c r="T17" i="10"/>
  <c r="W17" i="10"/>
  <c r="X17" i="10" s="1"/>
  <c r="AA17" i="10"/>
  <c r="AB17" i="10"/>
  <c r="AM17" i="10"/>
  <c r="H18" i="10"/>
  <c r="L18" i="10"/>
  <c r="P18" i="10"/>
  <c r="T18" i="10"/>
  <c r="X18" i="10"/>
  <c r="AB18" i="10"/>
  <c r="AN18" i="10"/>
  <c r="E19" i="10"/>
  <c r="F19" i="10"/>
  <c r="I19" i="10"/>
  <c r="J19" i="10"/>
  <c r="M19" i="10"/>
  <c r="N19" i="10"/>
  <c r="Q20" i="10"/>
  <c r="R20" i="10"/>
  <c r="U20" i="10"/>
  <c r="V20" i="10"/>
  <c r="Y20" i="10"/>
  <c r="Z20" i="10"/>
  <c r="K23" i="10"/>
  <c r="L23" i="10"/>
  <c r="O23" i="10"/>
  <c r="S23" i="10"/>
  <c r="T23" i="10"/>
  <c r="W23" i="10"/>
  <c r="AA23" i="10"/>
  <c r="AB23" i="10"/>
  <c r="AM23" i="10"/>
  <c r="G24" i="10"/>
  <c r="H24" i="10"/>
  <c r="K24" i="10"/>
  <c r="O24" i="10"/>
  <c r="P24" i="10"/>
  <c r="S24" i="10"/>
  <c r="W24" i="10"/>
  <c r="X24" i="10"/>
  <c r="AA24" i="10"/>
  <c r="AM24" i="10"/>
  <c r="AN24" i="10"/>
  <c r="E25" i="10"/>
  <c r="F25" i="10"/>
  <c r="I25" i="10"/>
  <c r="J25" i="10"/>
  <c r="J36" i="10" s="1"/>
  <c r="M25" i="10"/>
  <c r="N25" i="10"/>
  <c r="Q25" i="10"/>
  <c r="R25" i="10"/>
  <c r="R37" i="10" s="1"/>
  <c r="U25" i="10"/>
  <c r="V25" i="10"/>
  <c r="V37" i="10" s="1"/>
  <c r="Y25" i="10"/>
  <c r="Z25" i="10"/>
  <c r="K28" i="10"/>
  <c r="O28" i="10"/>
  <c r="P28" i="10"/>
  <c r="S28" i="10"/>
  <c r="W28" i="10"/>
  <c r="AA28" i="10"/>
  <c r="AB28" i="10"/>
  <c r="AM28" i="10"/>
  <c r="AN28" i="10"/>
  <c r="AN32" i="10" s="1"/>
  <c r="AN29" i="10"/>
  <c r="H31" i="10"/>
  <c r="L31" i="10"/>
  <c r="P31" i="10"/>
  <c r="T31" i="10"/>
  <c r="X31" i="10"/>
  <c r="AB31" i="10"/>
  <c r="AN31" i="10"/>
  <c r="P32" i="10"/>
  <c r="P38" i="10" s="1"/>
  <c r="AN39" i="10"/>
  <c r="AN43" i="10" s="1"/>
  <c r="AN38" i="10"/>
  <c r="H42" i="10"/>
  <c r="L42" i="10"/>
  <c r="P42" i="10"/>
  <c r="T42" i="10"/>
  <c r="X42" i="10"/>
  <c r="AB42" i="10"/>
  <c r="P44" i="10"/>
  <c r="AB44" i="10"/>
  <c r="AN44" i="10"/>
  <c r="F36" i="10" l="1"/>
  <c r="L19" i="10"/>
  <c r="H19" i="10"/>
  <c r="T20" i="10"/>
  <c r="X20" i="10"/>
  <c r="X28" i="10"/>
  <c r="L28" i="10"/>
  <c r="Q37" i="10"/>
  <c r="T28" i="10"/>
  <c r="H28" i="10"/>
  <c r="H44" i="10" s="1"/>
  <c r="U37" i="10"/>
  <c r="I36" i="10"/>
  <c r="E36" i="10"/>
  <c r="T24" i="10"/>
  <c r="T25" i="10" s="1"/>
  <c r="S25" i="10"/>
  <c r="S37" i="10" s="1"/>
  <c r="X23" i="10"/>
  <c r="X25" i="10" s="1"/>
  <c r="W25" i="10"/>
  <c r="W37" i="10" s="1"/>
  <c r="L16" i="10"/>
  <c r="AB24" i="10"/>
  <c r="AB25" i="10" s="1"/>
  <c r="AA25" i="10"/>
  <c r="T32" i="10"/>
  <c r="T38" i="10" s="1"/>
  <c r="P29" i="10"/>
  <c r="H23" i="10"/>
  <c r="H25" i="10" s="1"/>
  <c r="G25" i="10"/>
  <c r="G36" i="10" s="1"/>
  <c r="AB16" i="10"/>
  <c r="AA20" i="10"/>
  <c r="T16" i="10"/>
  <c r="S20" i="10"/>
  <c r="AN17" i="10"/>
  <c r="AN20" i="10" s="1"/>
  <c r="L24" i="10"/>
  <c r="K25" i="10"/>
  <c r="K36" i="10" s="1"/>
  <c r="P23" i="10"/>
  <c r="P25" i="10" s="1"/>
  <c r="O25" i="10"/>
  <c r="O19" i="10"/>
  <c r="AB39" i="10"/>
  <c r="AB43" i="10" s="1"/>
  <c r="AB32" i="10"/>
  <c r="AB38" i="10" s="1"/>
  <c r="P39" i="10"/>
  <c r="P43" i="10" s="1"/>
  <c r="AN23" i="10"/>
  <c r="AN25" i="10" s="1"/>
  <c r="AU67" i="18"/>
  <c r="AT67" i="18"/>
  <c r="AS67" i="18"/>
  <c r="AR67" i="18"/>
  <c r="AQ67" i="18"/>
  <c r="AP67" i="18"/>
  <c r="AO67" i="18"/>
  <c r="AN67" i="18"/>
  <c r="AC67" i="18"/>
  <c r="AB67" i="18"/>
  <c r="AA67" i="18"/>
  <c r="Z67" i="18"/>
  <c r="Y67" i="18"/>
  <c r="X67" i="18"/>
  <c r="W67" i="18"/>
  <c r="V67" i="18"/>
  <c r="U67" i="18"/>
  <c r="T67" i="18"/>
  <c r="S67" i="18"/>
  <c r="R67" i="18"/>
  <c r="Q67" i="18"/>
  <c r="P67" i="18"/>
  <c r="O67" i="18"/>
  <c r="N67" i="18"/>
  <c r="M67" i="18"/>
  <c r="L67" i="18"/>
  <c r="K67" i="18"/>
  <c r="J67" i="18"/>
  <c r="I67" i="18"/>
  <c r="H67" i="18"/>
  <c r="F67" i="18"/>
  <c r="G67" i="18"/>
  <c r="T29" i="10" l="1"/>
  <c r="L25" i="10"/>
  <c r="L36" i="10" s="1"/>
  <c r="L44" i="10"/>
  <c r="X29" i="10"/>
  <c r="T37" i="10"/>
  <c r="T39" i="10" s="1"/>
  <c r="T43" i="10" s="1"/>
  <c r="T45" i="10"/>
  <c r="T44" i="10"/>
  <c r="H29" i="10"/>
  <c r="H32" i="10" s="1"/>
  <c r="H38" i="10" s="1"/>
  <c r="X45" i="10"/>
  <c r="X37" i="10"/>
  <c r="X39" i="10" s="1"/>
  <c r="X43" i="10" s="1"/>
  <c r="X32" i="10"/>
  <c r="X38" i="10" s="1"/>
  <c r="X44" i="10"/>
  <c r="L29" i="10"/>
  <c r="L32" i="10" s="1"/>
  <c r="L38" i="10" s="1"/>
  <c r="H36" i="10"/>
  <c r="AB29" i="10"/>
  <c r="AR77" i="4"/>
  <c r="AQ77" i="4"/>
  <c r="AP77" i="4"/>
  <c r="AO77" i="4"/>
  <c r="AN77" i="4"/>
  <c r="AR38" i="4"/>
  <c r="AQ38" i="4"/>
  <c r="AP38" i="4"/>
  <c r="AO38" i="4"/>
  <c r="AN38" i="4"/>
  <c r="AR28" i="4"/>
  <c r="AQ28" i="4"/>
  <c r="AP28" i="4"/>
  <c r="AO28" i="4"/>
  <c r="AN28" i="4"/>
  <c r="AR20" i="4"/>
  <c r="AQ20" i="4"/>
  <c r="AP20" i="4"/>
  <c r="AO20" i="4"/>
  <c r="AN20" i="4"/>
  <c r="AR66" i="18"/>
  <c r="AQ66" i="18"/>
  <c r="AP66" i="18"/>
  <c r="AO66" i="18"/>
  <c r="AN66" i="18"/>
  <c r="AU38" i="4"/>
  <c r="AT38" i="4"/>
  <c r="AS38" i="4"/>
  <c r="AC38" i="4"/>
  <c r="AB38" i="4"/>
  <c r="AA38" i="4"/>
  <c r="Z38" i="4"/>
  <c r="Y38" i="4"/>
  <c r="X38" i="4"/>
  <c r="W38" i="4"/>
  <c r="V38" i="4"/>
  <c r="U38" i="4"/>
  <c r="T38" i="4"/>
  <c r="S38" i="4"/>
  <c r="R38" i="4"/>
  <c r="Q38" i="4"/>
  <c r="P38" i="4"/>
  <c r="O38" i="4"/>
  <c r="N38" i="4"/>
  <c r="M38" i="4"/>
  <c r="L38" i="4"/>
  <c r="K38" i="4"/>
  <c r="J38" i="4"/>
  <c r="I38" i="4"/>
  <c r="H38" i="4"/>
  <c r="G38" i="4"/>
  <c r="L39" i="10" l="1"/>
  <c r="L43" i="10" s="1"/>
  <c r="L45" i="10" s="1"/>
  <c r="H39" i="10"/>
  <c r="H43" i="10" s="1"/>
  <c r="H45" i="10" s="1"/>
  <c r="L77" i="4"/>
  <c r="F38" i="4"/>
  <c r="AU66" i="18"/>
  <c r="AU28" i="4" s="1"/>
  <c r="AT66" i="18"/>
  <c r="AT28" i="4" s="1"/>
  <c r="AS66" i="18"/>
  <c r="AC66" i="18"/>
  <c r="AC28" i="4" s="1"/>
  <c r="AB66" i="18"/>
  <c r="AB28" i="4" s="1"/>
  <c r="AA66" i="18"/>
  <c r="AA28" i="4" s="1"/>
  <c r="Z66" i="18"/>
  <c r="Z28" i="4" s="1"/>
  <c r="Y66" i="18"/>
  <c r="X66" i="18"/>
  <c r="X28" i="4" s="1"/>
  <c r="W66" i="18"/>
  <c r="W28" i="4" s="1"/>
  <c r="V66" i="18"/>
  <c r="V28" i="4" s="1"/>
  <c r="U66" i="18"/>
  <c r="T66" i="18"/>
  <c r="S66" i="18"/>
  <c r="S28" i="4" s="1"/>
  <c r="R66" i="18"/>
  <c r="R28" i="4" s="1"/>
  <c r="Q66" i="18"/>
  <c r="Q28" i="4" s="1"/>
  <c r="P66" i="18"/>
  <c r="P28" i="4" s="1"/>
  <c r="O66" i="18"/>
  <c r="O28" i="4" s="1"/>
  <c r="N66" i="18"/>
  <c r="N28" i="4" s="1"/>
  <c r="M66" i="18"/>
  <c r="M28" i="4" s="1"/>
  <c r="L66" i="18"/>
  <c r="L28" i="4" s="1"/>
  <c r="K66" i="18"/>
  <c r="K28" i="4" s="1"/>
  <c r="J66" i="18"/>
  <c r="J28" i="4" s="1"/>
  <c r="I66" i="18"/>
  <c r="I28" i="4" s="1"/>
  <c r="H66" i="18"/>
  <c r="H28" i="4" s="1"/>
  <c r="G66" i="18"/>
  <c r="G28" i="4" s="1"/>
  <c r="F66" i="18"/>
  <c r="F28" i="4" s="1"/>
  <c r="AV77" i="4"/>
  <c r="AU77" i="4"/>
  <c r="AT77" i="4"/>
  <c r="AS77" i="4"/>
  <c r="AC77" i="4"/>
  <c r="AB77" i="4"/>
  <c r="AA77" i="4"/>
  <c r="Z77" i="4"/>
  <c r="Y77" i="4"/>
  <c r="X77" i="4"/>
  <c r="W77" i="4"/>
  <c r="V77" i="4"/>
  <c r="U77" i="4"/>
  <c r="T77" i="4"/>
  <c r="S77" i="4"/>
  <c r="R77" i="4"/>
  <c r="Q77" i="4"/>
  <c r="P77" i="4"/>
  <c r="O77" i="4"/>
  <c r="N77" i="4"/>
  <c r="M77" i="4"/>
  <c r="K77" i="4"/>
  <c r="J77" i="4"/>
  <c r="I77" i="4"/>
  <c r="H77" i="4"/>
  <c r="G77" i="4"/>
  <c r="F77" i="4"/>
  <c r="AS28" i="4"/>
  <c r="Y28" i="4"/>
  <c r="U28" i="4"/>
  <c r="T28" i="4"/>
  <c r="AU20" i="4"/>
  <c r="AT20" i="4"/>
  <c r="AS20" i="4"/>
  <c r="AC20" i="4"/>
  <c r="AB20" i="4"/>
  <c r="AA20" i="4"/>
  <c r="Z20" i="4"/>
  <c r="Y20" i="4"/>
  <c r="X20" i="4"/>
  <c r="W20" i="4"/>
  <c r="V20" i="4"/>
  <c r="U20" i="4"/>
  <c r="T20" i="4"/>
  <c r="S20" i="4"/>
  <c r="R20" i="4"/>
  <c r="Q20" i="4"/>
  <c r="P20" i="4"/>
  <c r="O20" i="4"/>
  <c r="N20" i="4"/>
  <c r="M20" i="4"/>
  <c r="L20" i="4"/>
  <c r="K20" i="4"/>
  <c r="J20" i="4"/>
  <c r="I20" i="4"/>
  <c r="H20" i="4"/>
  <c r="G20" i="4"/>
  <c r="F20" i="4"/>
</calcChain>
</file>

<file path=xl/sharedStrings.xml><?xml version="1.0" encoding="utf-8"?>
<sst xmlns="http://schemas.openxmlformats.org/spreadsheetml/2006/main" count="608" uniqueCount="414">
  <si>
    <t>Department of Health and Human Services</t>
  </si>
  <si>
    <t>1.</t>
  </si>
  <si>
    <t>2.</t>
  </si>
  <si>
    <t>3.</t>
  </si>
  <si>
    <t>4.</t>
  </si>
  <si>
    <t>5.</t>
  </si>
  <si>
    <t>Income from fees of uninsured plans</t>
  </si>
  <si>
    <t>Number of covered lives</t>
  </si>
  <si>
    <t>Number of groups</t>
  </si>
  <si>
    <t>Claims</t>
  </si>
  <si>
    <t>Pt 2, Ln 2.2</t>
  </si>
  <si>
    <t>Pt 2, Ln 2.4</t>
  </si>
  <si>
    <t>Pt 2, Ln 2.6</t>
  </si>
  <si>
    <t>Pt 2, Ln 2.7</t>
  </si>
  <si>
    <t>Pt 2, Ln 2.13</t>
  </si>
  <si>
    <t>Pt 2, Ln 2.14</t>
  </si>
  <si>
    <t>Pt 1, Ln 2.3</t>
  </si>
  <si>
    <t>Pt 1, Ln 2.4</t>
  </si>
  <si>
    <t>Pt 2, Ln 1.1</t>
  </si>
  <si>
    <t>Pt 2, Ln 1.2</t>
  </si>
  <si>
    <t>Pt 2, Ln 1.3</t>
  </si>
  <si>
    <t>Pt 2, Ln 1.9</t>
  </si>
  <si>
    <t>Pt 2, Ln 1.10</t>
  </si>
  <si>
    <t>Pt 1, Ln 1.2</t>
  </si>
  <si>
    <t>Pt 1, Ln 1.3</t>
  </si>
  <si>
    <t>Pt 1, Ln 1.7</t>
  </si>
  <si>
    <t>Pt 1, Ln 6.1</t>
  </si>
  <si>
    <t>Pt 1, Ln 6.2</t>
  </si>
  <si>
    <t>Pt 1, Ln 6.3</t>
  </si>
  <si>
    <t>Pt 1, Ln 8.1</t>
  </si>
  <si>
    <t>Pt 1, Ln 8.2</t>
  </si>
  <si>
    <t>Pt 1, Ln 10.1</t>
  </si>
  <si>
    <t>Pt 1, Ln 10.2</t>
  </si>
  <si>
    <t>Pt 1, Ln 12</t>
  </si>
  <si>
    <t>Pt 1, Ln 13</t>
  </si>
  <si>
    <t>Pt 1 Other, Ln 1</t>
  </si>
  <si>
    <t>Pt 1 Other, Ln 2</t>
  </si>
  <si>
    <t>Pt 1 Other, Ln 3</t>
  </si>
  <si>
    <t>Pt 1 Other, Ln 4</t>
  </si>
  <si>
    <t>Pt 1, Ln 4</t>
  </si>
  <si>
    <t>Pt 2, Ln 3</t>
  </si>
  <si>
    <t>CY</t>
  </si>
  <si>
    <t>Credibility Adjustment</t>
  </si>
  <si>
    <t>Individual</t>
  </si>
  <si>
    <t>Small Group</t>
  </si>
  <si>
    <t>Large Group</t>
  </si>
  <si>
    <t>Pt 2, Ln 2.11a</t>
  </si>
  <si>
    <t>Pt 2, Ln 2.11b</t>
  </si>
  <si>
    <t>Pt 2, Ln 2.11c</t>
  </si>
  <si>
    <t>Pt 2, Ln 2.12a</t>
  </si>
  <si>
    <t>Pt 2, Ln 2.12b</t>
  </si>
  <si>
    <t>Business in the State of:</t>
  </si>
  <si>
    <t>PY2</t>
  </si>
  <si>
    <t>PY1</t>
  </si>
  <si>
    <t>Deferred CY (Subtract)</t>
  </si>
  <si>
    <t>Pt 1, Ln 2.2</t>
  </si>
  <si>
    <t>Uninsured Plans</t>
  </si>
  <si>
    <t xml:space="preserve">  </t>
  </si>
  <si>
    <t>Improve patient safety and reduce medical errors</t>
  </si>
  <si>
    <t>Wellness and health promotion activities</t>
  </si>
  <si>
    <t>Pt 1, Ln 6.4</t>
  </si>
  <si>
    <t>Pt 1, Ln 14</t>
  </si>
  <si>
    <t>Pt 2, Ln 2.8</t>
  </si>
  <si>
    <t>Pt 2, Ln 2.9</t>
  </si>
  <si>
    <t>2.10</t>
  </si>
  <si>
    <t>Aggregate 2% Rule</t>
  </si>
  <si>
    <t>Direct premium written</t>
  </si>
  <si>
    <t>Unearned premium prior year</t>
  </si>
  <si>
    <t>Premium balances written off</t>
  </si>
  <si>
    <t>Group conversion charges</t>
  </si>
  <si>
    <t>Direct contract reserves prior year</t>
  </si>
  <si>
    <t>All other claims adjustment expenses</t>
  </si>
  <si>
    <t>Direct sales salaries and benefits</t>
  </si>
  <si>
    <t>Agents and brokers fees and commissions</t>
  </si>
  <si>
    <t>Other general and administrative expenses</t>
  </si>
  <si>
    <t>Regulatory authority licenses and fees</t>
  </si>
  <si>
    <t>NAIC Supp. Health Care Exhibit Line</t>
  </si>
  <si>
    <t>Other taxes</t>
  </si>
  <si>
    <t>Number of life-years</t>
  </si>
  <si>
    <t>Medical Loss Ratio Numerator</t>
  </si>
  <si>
    <t>Medical Loss Ratio Denominator</t>
  </si>
  <si>
    <t>Other Health Business</t>
  </si>
  <si>
    <t>Contingent benefit and lawsuit reserves</t>
  </si>
  <si>
    <t>Pt 2, Ln 1.5</t>
  </si>
  <si>
    <t>Pt 2, Ln 1.7</t>
  </si>
  <si>
    <t>Pt 3, Col 7, Ln 1.11/ 2.11/3.11/5.11/6.11</t>
  </si>
  <si>
    <t>Member months</t>
  </si>
  <si>
    <t>Preliminary MLR</t>
  </si>
  <si>
    <t>MLR standard</t>
  </si>
  <si>
    <t>Direct claim liability prior year</t>
  </si>
  <si>
    <t>Direct claim reserves prior year</t>
  </si>
  <si>
    <t>Pt 2, Ln 2.10</t>
  </si>
  <si>
    <t>Pt 2, Ln 2.3</t>
  </si>
  <si>
    <t>Pt 2, Ln 2.5</t>
  </si>
  <si>
    <t>Pt 2, Ln 2.1</t>
  </si>
  <si>
    <t>Pt 1, Ln 1.1</t>
  </si>
  <si>
    <t>Pt 2, Ln 1.6</t>
  </si>
  <si>
    <t>Reserve for experience rating refunds (rate credits) prior year</t>
  </si>
  <si>
    <t>Experience rating refunds (rate credits) paid</t>
  </si>
  <si>
    <t>Government Program Plans</t>
  </si>
  <si>
    <t xml:space="preserve">  3.2 b   State premium taxes </t>
  </si>
  <si>
    <t>Premium</t>
  </si>
  <si>
    <t>Pt 1, Ln 1.11</t>
  </si>
  <si>
    <t>MLR Reporting Year:</t>
  </si>
  <si>
    <t>Incurred medical incentive pool and bonuses</t>
  </si>
  <si>
    <t>Pt 1, Ln 1.9</t>
  </si>
  <si>
    <t>Pt 1, Ln 1.10</t>
  </si>
  <si>
    <t>Risk revenue</t>
  </si>
  <si>
    <t>Rebates paid</t>
  </si>
  <si>
    <t>Fee-for-service and co-pay revenue (net of expenses)</t>
  </si>
  <si>
    <t>Pt 1, Ln 5.1</t>
  </si>
  <si>
    <t>Pt 1, Ln 5.2</t>
  </si>
  <si>
    <t>Pt 1, Ln 5.3</t>
  </si>
  <si>
    <t>Pt 1, Ln 5.4</t>
  </si>
  <si>
    <t>Pt 1, Ln 5.5</t>
  </si>
  <si>
    <t>Pt 1, Ln 5.6</t>
  </si>
  <si>
    <t>Improve health outcomes</t>
  </si>
  <si>
    <t>Number of policies/certificates</t>
  </si>
  <si>
    <t>Merge Markets - Ind/SmGrp (MA Only)</t>
  </si>
  <si>
    <t>Health Insurance Coverage</t>
  </si>
  <si>
    <t>Unearned premium MLR Reporting year</t>
  </si>
  <si>
    <t>Deferred PY1 (Add)</t>
  </si>
  <si>
    <t>Direct claim liability</t>
  </si>
  <si>
    <t>Direct claim reserves</t>
  </si>
  <si>
    <t>Direct contract reserves</t>
  </si>
  <si>
    <t>Reserve for experience rating refunds (rate credits)</t>
  </si>
  <si>
    <t>Blended rate adjustment</t>
  </si>
  <si>
    <t>Part 4 - MLR and Rebate Calculation</t>
  </si>
  <si>
    <t>Total direct premium earned</t>
  </si>
  <si>
    <t>Pt 2, Ln 2.15</t>
  </si>
  <si>
    <t>Pt 1, Ln 5.0</t>
  </si>
  <si>
    <t>Claims Paid</t>
  </si>
  <si>
    <t xml:space="preserve">Total </t>
  </si>
  <si>
    <t>Total</t>
  </si>
  <si>
    <t>Pt 1, Ln 1.6a</t>
  </si>
  <si>
    <t>Other adjustments due to MLR calculations – claims incurred</t>
  </si>
  <si>
    <t xml:space="preserve">  3.2 a   State income, excise, business, and other taxes</t>
  </si>
  <si>
    <t>1.4b Experience rating refunds associated with premium earned only in the reporting year and paid through 3/31 of the following year</t>
  </si>
  <si>
    <t>2.4b Reserves for claims incurred only during the MLR reporting year, calculated as of 3/31 of the following year</t>
  </si>
  <si>
    <t>2.2b Liability for claims incurred only during the MLR reporting year, calculated as of 3/31 of the following year</t>
  </si>
  <si>
    <t>2.8b Experience rating refunds associated with premium earned only in the reporting year and paid through 3/31 of the following year</t>
  </si>
  <si>
    <t>Adjusted incurred claims as reported on MLR Form for prior year(s)</t>
  </si>
  <si>
    <t>Pt 1, Ln 16a</t>
  </si>
  <si>
    <t>Pt 1, Ln 16</t>
  </si>
  <si>
    <t>Pt 1, Ln 10.4a</t>
  </si>
  <si>
    <t>Federal and State Taxes and Licensing or Regulatory Fees</t>
  </si>
  <si>
    <t xml:space="preserve">Non-Claims Costs </t>
  </si>
  <si>
    <t xml:space="preserve">Other Indicators or information </t>
  </si>
  <si>
    <t>2.6a Direct contract reserves 12/31 column</t>
  </si>
  <si>
    <t>2.6b Direct contract reserves 3/31, dual contract, deferred columns</t>
  </si>
  <si>
    <t xml:space="preserve">Total incurred claims </t>
  </si>
  <si>
    <t>State insurance, premium and other taxes incurred by the reporting issuer during the MLR reporting year (deductible from premium in MLR calculation)</t>
  </si>
  <si>
    <t>2.9b Reserves specific to the MLR reporting year through 3/31 of the following year</t>
  </si>
  <si>
    <t xml:space="preserve">MLR rebates paid based on 2011 or 2012 experience </t>
  </si>
  <si>
    <t xml:space="preserve">Premium earned including Federal and State high risk programs </t>
  </si>
  <si>
    <t>Federal and State taxes and licensing or regulatory fees</t>
  </si>
  <si>
    <t xml:space="preserve">MLR Denominator (Line 2.1 - Line 2.2) </t>
  </si>
  <si>
    <t xml:space="preserve">Base credibility factor </t>
  </si>
  <si>
    <t xml:space="preserve">Deductible factor </t>
  </si>
  <si>
    <t>Rebate Calculation</t>
  </si>
  <si>
    <t>MLR Calculation (for issuers with at least 1,000 life years in the Total column of Line 3.1)</t>
  </si>
  <si>
    <t>Federal high risk pools</t>
  </si>
  <si>
    <t>State high risk pools</t>
  </si>
  <si>
    <t xml:space="preserve">  3.2 c   Community benefit expenditures deductible from premium in MLR calculations</t>
  </si>
  <si>
    <t xml:space="preserve">Adjusted incurred claims as of 3/31 of the year following the MLR reporting year </t>
  </si>
  <si>
    <t>Activities to prevent hospital readmission</t>
  </si>
  <si>
    <t>2.2a Liability as of 12/31 of MLR reporting year for all claims regardless of incurred date</t>
  </si>
  <si>
    <t>2.4a Reserves as of 12/31 of MLR reporting year for all claims regardless of incurred date</t>
  </si>
  <si>
    <t>2.9a Reserved in MLR reporting year regardless of incurred date</t>
  </si>
  <si>
    <t xml:space="preserve">Health Care Quality Improvement Expenses Incurred </t>
  </si>
  <si>
    <t xml:space="preserve">Net investment income and other gain / (loss) </t>
  </si>
  <si>
    <t>Premium assumed under 100% reinsurance (informational only; already included in Line 1.1)</t>
  </si>
  <si>
    <t>2.1b  Claims incurred only during the MLR reporting year, paid through 3/31 of the following year</t>
  </si>
  <si>
    <t>2.11a  Paid medical incentive pools and bonuses MLR Reporting year</t>
  </si>
  <si>
    <t>2.11b  Accrued medical incentive pools and bonuses MLR Reporting year</t>
  </si>
  <si>
    <t>2.11c  Accrued medical incentive pools and bonuses prior year</t>
  </si>
  <si>
    <t xml:space="preserve">Net healthcare receivables </t>
  </si>
  <si>
    <t>2.12a  Healthcare receivables MLR Reporting year</t>
  </si>
  <si>
    <t>2.12b  Healthcare receivables prior year</t>
  </si>
  <si>
    <t>2.17a  Total fraud reduction expense</t>
  </si>
  <si>
    <t>2.17b  Total fraud recoveries that reduced paid claims in Line 2.1</t>
  </si>
  <si>
    <t>Cost containment expenses not included in quality improvement expenses in Section 4</t>
  </si>
  <si>
    <t>1.4a Experience rating refunds, with all incurred dates, paid in the MLR reporting year</t>
  </si>
  <si>
    <t>Allowable fraud reduction expense (the smaller of Lines 2.17a or 2.17b)</t>
  </si>
  <si>
    <t>2.8a Experience rating refunds, with all incurred dates, paid in the MLR reporting year</t>
  </si>
  <si>
    <t>2.1a  Claims paid during the MLR reporting year regardless of incurred date</t>
  </si>
  <si>
    <t>6.</t>
  </si>
  <si>
    <t>7.</t>
  </si>
  <si>
    <t>8.</t>
  </si>
  <si>
    <t>9.</t>
  </si>
  <si>
    <t>Premium ceded under 100% reinsurance (informational only; excluded from Line 1.1)</t>
  </si>
  <si>
    <t>4.1a  Preliminary MLR (Lines 1.5 / 2.3)</t>
  </si>
  <si>
    <t>Credibility-adjusted MLR (Line 4.3)</t>
  </si>
  <si>
    <t>Credibility adjustment (Line 3.5, if applicable)</t>
  </si>
  <si>
    <t>Net assumed less ceded reinsurance premium earned (exclude amounts already reported in Line 1.1)</t>
  </si>
  <si>
    <t>Other adjustments due to MLR calculations - premium</t>
  </si>
  <si>
    <t>Net assumed less ceded claims incurred (exclude amounts already reported in Line 2.1)</t>
  </si>
  <si>
    <t xml:space="preserve">  3.1 a  Federal income taxes deductible from premium in MLR calculations </t>
  </si>
  <si>
    <t>Pt 1, Ln 6.5</t>
  </si>
  <si>
    <t>Part 1 - Summary of Data</t>
  </si>
  <si>
    <t>Part 2 - Premium and Claims</t>
  </si>
  <si>
    <t>Cell Keys:</t>
  </si>
  <si>
    <t>Blank cells require input from issuer</t>
  </si>
  <si>
    <t>Table 1</t>
  </si>
  <si>
    <t>Table 3</t>
  </si>
  <si>
    <t>Table 4</t>
  </si>
  <si>
    <t>Table 5</t>
  </si>
  <si>
    <t>Base Credibility Adjustment Factors</t>
  </si>
  <si>
    <t>State and Territory Names</t>
  </si>
  <si>
    <t>Reporting Years</t>
  </si>
  <si>
    <t>Yes/No</t>
  </si>
  <si>
    <t>Life Years</t>
  </si>
  <si>
    <t>Base credibility factor</t>
  </si>
  <si>
    <t>Alaska</t>
  </si>
  <si>
    <t>Yes</t>
  </si>
  <si>
    <t>Alabama</t>
  </si>
  <si>
    <t>No</t>
  </si>
  <si>
    <t>Arkansas</t>
  </si>
  <si>
    <t>American Samoa</t>
  </si>
  <si>
    <t>Arizona</t>
  </si>
  <si>
    <t>California</t>
  </si>
  <si>
    <t>Canada</t>
  </si>
  <si>
    <t>Colorado</t>
  </si>
  <si>
    <t>Connecticut</t>
  </si>
  <si>
    <t>District of Columbia</t>
  </si>
  <si>
    <t>Delaware</t>
  </si>
  <si>
    <t>Table 2</t>
  </si>
  <si>
    <t>Florida</t>
  </si>
  <si>
    <t>Deductible Factors</t>
  </si>
  <si>
    <t>Georgia</t>
  </si>
  <si>
    <t>Average Health Plan Deductible</t>
  </si>
  <si>
    <t>Deductible factor</t>
  </si>
  <si>
    <t>Grand Total</t>
  </si>
  <si>
    <t>Guam</t>
  </si>
  <si>
    <t>Hawaii</t>
  </si>
  <si>
    <t>Iowa</t>
  </si>
  <si>
    <t>Idaho</t>
  </si>
  <si>
    <t>Illinois</t>
  </si>
  <si>
    <t>Indiana</t>
  </si>
  <si>
    <t>Kansas</t>
  </si>
  <si>
    <t>Kentucky</t>
  </si>
  <si>
    <t>Louisiana</t>
  </si>
  <si>
    <t>Massachusetts</t>
  </si>
  <si>
    <t>Maryland</t>
  </si>
  <si>
    <t>Maine</t>
  </si>
  <si>
    <t>Michigan</t>
  </si>
  <si>
    <t>Minnesota</t>
  </si>
  <si>
    <t>Missouri</t>
  </si>
  <si>
    <t>MP</t>
  </si>
  <si>
    <t>Mississippi</t>
  </si>
  <si>
    <t>Montana</t>
  </si>
  <si>
    <t>North Carolina</t>
  </si>
  <si>
    <t>North Dakota</t>
  </si>
  <si>
    <t>Nebraska</t>
  </si>
  <si>
    <t>New Hampshire</t>
  </si>
  <si>
    <t>New Jersey</t>
  </si>
  <si>
    <t>New Mexico</t>
  </si>
  <si>
    <t>Nevada</t>
  </si>
  <si>
    <t>New York</t>
  </si>
  <si>
    <t>Ohio</t>
  </si>
  <si>
    <t>Oklahoma</t>
  </si>
  <si>
    <t>Oregon</t>
  </si>
  <si>
    <t>Other Territories</t>
  </si>
  <si>
    <t>Pennsylvania</t>
  </si>
  <si>
    <t>Puerto Rico</t>
  </si>
  <si>
    <t>Rhode Island</t>
  </si>
  <si>
    <t>South Carolina</t>
  </si>
  <si>
    <t>South Dakota</t>
  </si>
  <si>
    <t>Tennessee</t>
  </si>
  <si>
    <t>Texas</t>
  </si>
  <si>
    <t>Utah</t>
  </si>
  <si>
    <t>Virginia</t>
  </si>
  <si>
    <t>Virgin Islands</t>
  </si>
  <si>
    <t>Vermont</t>
  </si>
  <si>
    <t>Washington</t>
  </si>
  <si>
    <t>Wisconsin</t>
  </si>
  <si>
    <t>West Virginia</t>
  </si>
  <si>
    <t>Wyoming</t>
  </si>
  <si>
    <t>Prescription drugs
(informational only; already included in total incurred claims above)</t>
  </si>
  <si>
    <t>Pharmaceutical rebates
(informational only; already excluded from total incurred claims above)</t>
  </si>
  <si>
    <t>State stop loss, market stabilization and claim/census based assessments
(informational only; already excluded from total incurred claims above)</t>
  </si>
  <si>
    <t>Allowable Implementation ICD-10 expenses (not to exceed 0.3% of premium)</t>
  </si>
  <si>
    <t/>
  </si>
  <si>
    <t>Medical Loss Ratio Reporting Form - Formula Tool</t>
  </si>
  <si>
    <r>
      <rPr>
        <b/>
        <sz val="11"/>
        <rFont val="Arial"/>
        <family val="2"/>
      </rPr>
      <t xml:space="preserve">Part 4
</t>
    </r>
    <r>
      <rPr>
        <b/>
        <sz val="10"/>
        <color rgb="FFFF0000"/>
        <rFont val="Arial"/>
        <family val="2"/>
      </rPr>
      <t>NOTE: REFER TO MLR INSTRUCTIONS, FORMULAS RESOURCE AND TABLES RESOURCE FOR IMPORTANT INFORMATION ABOUT COMPLETING EACH COLUMN AND ROW.</t>
    </r>
  </si>
  <si>
    <t>(a) Do one of the following:</t>
  </si>
  <si>
    <t>Step 3.</t>
  </si>
  <si>
    <t>(d) To ensure that the Formula Calculator functions correctly, do NOT insert or delete rows or columns anywhere in this file.</t>
  </si>
  <si>
    <r>
      <rPr>
        <b/>
        <sz val="10"/>
        <rFont val="Arial"/>
        <family val="2"/>
      </rPr>
      <t>Step 4.</t>
    </r>
    <r>
      <rPr>
        <sz val="10"/>
        <rFont val="Arial"/>
        <family val="2"/>
      </rPr>
      <t xml:space="preserve"> </t>
    </r>
  </si>
  <si>
    <r>
      <t>(i) Use the calculated fields in Parts 1, 2, and 4 of this file to complete the corresponding fields of your HIOS template file.  Make sure to use "</t>
    </r>
    <r>
      <rPr>
        <u/>
        <sz val="10"/>
        <rFont val="Arial"/>
        <family val="2"/>
      </rPr>
      <t>Paste Special: Values</t>
    </r>
    <r>
      <rPr>
        <sz val="10"/>
        <rFont val="Arial"/>
        <family val="2"/>
      </rPr>
      <t xml:space="preserve">" option in order to avoid pasting formulas into the HIOS template file; OR </t>
    </r>
  </si>
  <si>
    <r>
      <rPr>
        <b/>
        <sz val="10"/>
        <rFont val="Arial"/>
        <family val="2"/>
      </rPr>
      <t>Step 2.</t>
    </r>
    <r>
      <rPr>
        <sz val="10"/>
        <rFont val="Arial"/>
        <family val="2"/>
      </rPr>
      <t xml:space="preserve">  Make sure that this Formula Calculator file is placed in and opened from the </t>
    </r>
    <r>
      <rPr>
        <u/>
        <sz val="10"/>
        <rFont val="Arial"/>
        <family val="2"/>
      </rPr>
      <t>same folder</t>
    </r>
    <r>
      <rPr>
        <sz val="10"/>
        <rFont val="Arial"/>
        <family val="2"/>
      </rPr>
      <t xml:space="preserve"> as the destination HIOS template file.</t>
    </r>
  </si>
  <si>
    <r>
      <rPr>
        <b/>
        <sz val="10"/>
        <rFont val="Arial"/>
        <family val="2"/>
      </rPr>
      <t>Step 1.</t>
    </r>
    <r>
      <rPr>
        <sz val="10"/>
        <rFont val="Arial"/>
        <family val="2"/>
      </rPr>
      <t xml:space="preserve">  Companies must download and use the HIOS template file(s) from the HIOS MLR module.  Do </t>
    </r>
    <r>
      <rPr>
        <u/>
        <sz val="10"/>
        <rFont val="Arial"/>
        <family val="2"/>
      </rPr>
      <t>not</t>
    </r>
    <r>
      <rPr>
        <sz val="10"/>
        <rFont val="Arial"/>
        <family val="2"/>
      </rPr>
      <t xml:space="preserve"> use the MLR Form file posted on the MLR page of CCIIO's website, or this Formula Calculator file, to file MLR data in HIOS.</t>
    </r>
  </si>
  <si>
    <r>
      <rPr>
        <b/>
        <sz val="10"/>
        <rFont val="Arial"/>
        <family val="2"/>
      </rPr>
      <t>Part 1 Line 1.1</t>
    </r>
    <r>
      <rPr>
        <sz val="10"/>
        <rFont val="Arial"/>
        <family val="2"/>
      </rPr>
      <t xml:space="preserve">
(Total direct premium earned)</t>
    </r>
  </si>
  <si>
    <t>Part 2 Lines 1.1 + 1.2 – 1.3 – 1.7 + 1.8</t>
  </si>
  <si>
    <r>
      <rPr>
        <b/>
        <sz val="10"/>
        <rFont val="Arial"/>
        <family val="2"/>
      </rPr>
      <t xml:space="preserve">Part 1 Line 2.1 </t>
    </r>
    <r>
      <rPr>
        <sz val="10"/>
        <rFont val="Arial"/>
        <family val="2"/>
      </rPr>
      <t xml:space="preserve">
(Total incurred claims)</t>
    </r>
  </si>
  <si>
    <r>
      <t xml:space="preserve">Part 2 Line 2.16
</t>
    </r>
    <r>
      <rPr>
        <i/>
        <sz val="10"/>
        <rFont val="Arial"/>
        <family val="2"/>
      </rPr>
      <t>Please note that on the 2011 MLR Form, this line was equal to Part 2 Lines 2.16 + 2.17</t>
    </r>
  </si>
  <si>
    <r>
      <rPr>
        <b/>
        <sz val="10"/>
        <rFont val="Arial"/>
        <family val="2"/>
      </rPr>
      <t>Part 1 Line 7.5</t>
    </r>
    <r>
      <rPr>
        <sz val="10"/>
        <rFont val="Arial"/>
        <family val="2"/>
      </rPr>
      <t xml:space="preserve">
(Life-years)</t>
    </r>
  </si>
  <si>
    <t>Part 1 Line 7.4 / 12</t>
  </si>
  <si>
    <r>
      <rPr>
        <b/>
        <sz val="10"/>
        <rFont val="Arial"/>
        <family val="2"/>
      </rPr>
      <t>Part 2 Line 2.16</t>
    </r>
    <r>
      <rPr>
        <sz val="10"/>
        <rFont val="Arial"/>
        <family val="2"/>
      </rPr>
      <t xml:space="preserve">
(Total incurred claims)</t>
    </r>
  </si>
  <si>
    <r>
      <rPr>
        <b/>
        <sz val="10"/>
        <rFont val="Arial"/>
        <family val="2"/>
      </rPr>
      <t>Part 2 Line 2.17</t>
    </r>
    <r>
      <rPr>
        <sz val="10"/>
        <rFont val="Arial"/>
        <family val="2"/>
      </rPr>
      <t xml:space="preserve">
(Allowable fraud reduction expense)</t>
    </r>
  </si>
  <si>
    <t>The lesser of: Part 2 Line 2.17a or 2.17b</t>
  </si>
  <si>
    <r>
      <rPr>
        <b/>
        <sz val="10"/>
        <rFont val="Arial"/>
        <family val="2"/>
      </rPr>
      <t>Part 4 Line 1.1</t>
    </r>
    <r>
      <rPr>
        <sz val="10"/>
        <rFont val="Arial"/>
        <family val="2"/>
      </rPr>
      <t xml:space="preserve">
(Adjusted incurred claims as reported on MLR Form for prior year(s))</t>
    </r>
  </si>
  <si>
    <r>
      <rPr>
        <b/>
        <sz val="10"/>
        <rFont val="Arial"/>
        <family val="2"/>
      </rPr>
      <t>Part 4 Line 1.2</t>
    </r>
    <r>
      <rPr>
        <sz val="10"/>
        <rFont val="Arial"/>
        <family val="2"/>
      </rPr>
      <t xml:space="preserve">
(Adjusted incurred claims as of 3/31 of the year following the MLR reporting year)</t>
    </r>
  </si>
  <si>
    <r>
      <rPr>
        <b/>
        <sz val="10"/>
        <rFont val="Arial"/>
        <family val="2"/>
      </rPr>
      <t>Part 4 Line 1.3</t>
    </r>
    <r>
      <rPr>
        <sz val="10"/>
        <rFont val="Arial"/>
        <family val="2"/>
      </rPr>
      <t xml:space="preserve">
(Quality improvement expenses)</t>
    </r>
  </si>
  <si>
    <r>
      <rPr>
        <b/>
        <sz val="10"/>
        <rFont val="Arial"/>
        <family val="2"/>
      </rPr>
      <t>Part 4 Line 1.4</t>
    </r>
    <r>
      <rPr>
        <sz val="10"/>
        <rFont val="Arial"/>
        <family val="2"/>
      </rPr>
      <t xml:space="preserve">
(MLR rebates based on 2011 experience)</t>
    </r>
  </si>
  <si>
    <r>
      <rPr>
        <b/>
        <sz val="10"/>
        <rFont val="Arial"/>
        <family val="2"/>
      </rPr>
      <t>Part 4 Line 1.5</t>
    </r>
    <r>
      <rPr>
        <sz val="10"/>
        <rFont val="Arial"/>
        <family val="2"/>
      </rPr>
      <t xml:space="preserve">
(MLR numerator)</t>
    </r>
  </si>
  <si>
    <r>
      <rPr>
        <b/>
        <sz val="10"/>
        <rFont val="Arial"/>
        <family val="2"/>
      </rPr>
      <t>Part 4 Line 2.1</t>
    </r>
    <r>
      <rPr>
        <sz val="10"/>
        <rFont val="Arial"/>
        <family val="2"/>
      </rPr>
      <t xml:space="preserve">
(Premium earned including Federal and State high risk programs)</t>
    </r>
  </si>
  <si>
    <r>
      <rPr>
        <b/>
        <sz val="10"/>
        <rFont val="Arial"/>
        <family val="2"/>
      </rPr>
      <t>Part 4 Line 2.2</t>
    </r>
    <r>
      <rPr>
        <sz val="10"/>
        <rFont val="Arial"/>
        <family val="2"/>
      </rPr>
      <t xml:space="preserve">
(Federal and State taxes and licensing or regulatory fees)</t>
    </r>
  </si>
  <si>
    <r>
      <rPr>
        <b/>
        <sz val="10"/>
        <rFont val="Arial"/>
        <family val="2"/>
      </rPr>
      <t>Part 4 Line 2.3</t>
    </r>
    <r>
      <rPr>
        <sz val="10"/>
        <rFont val="Arial"/>
        <family val="2"/>
      </rPr>
      <t xml:space="preserve">
(MLR denominator)</t>
    </r>
  </si>
  <si>
    <r>
      <rPr>
        <b/>
        <sz val="10"/>
        <rFont val="Arial"/>
        <family val="2"/>
      </rPr>
      <t>Part 4 Line 3.1</t>
    </r>
    <r>
      <rPr>
        <sz val="10"/>
        <rFont val="Arial"/>
        <family val="2"/>
      </rPr>
      <t xml:space="preserve">
(Life-years to determine credibility)</t>
    </r>
  </si>
  <si>
    <r>
      <rPr>
        <b/>
        <sz val="10"/>
        <rFont val="Arial"/>
        <family val="2"/>
      </rPr>
      <t>Part 4 Line 3.2</t>
    </r>
    <r>
      <rPr>
        <sz val="10"/>
        <rFont val="Arial"/>
        <family val="2"/>
      </rPr>
      <t xml:space="preserve">
(Base credibility factor)</t>
    </r>
  </si>
  <si>
    <r>
      <rPr>
        <b/>
        <sz val="10"/>
        <rFont val="Arial"/>
        <family val="2"/>
      </rPr>
      <t>Part 4 Line 3.4</t>
    </r>
    <r>
      <rPr>
        <sz val="10"/>
        <rFont val="Arial"/>
        <family val="2"/>
      </rPr>
      <t xml:space="preserve">
(Deductible factor)</t>
    </r>
  </si>
  <si>
    <r>
      <rPr>
        <b/>
        <sz val="10"/>
        <rFont val="Arial"/>
        <family val="2"/>
      </rPr>
      <t xml:space="preserve">Column "Total": </t>
    </r>
    <r>
      <rPr>
        <sz val="10"/>
        <rFont val="Arial"/>
        <family val="2"/>
      </rPr>
      <t xml:space="preserve">
   ● if Part 4 Line 3.3 &lt; 2,500: 
      1.000
   ● if Part 4 Line 3.3 ≥ 10,000: 
      1.736
   ● if 2,500 ≤ Part 4 Line 3.3 &lt; 10,000: 
      Calculate using linear interpolation and Table 2 (do not round).
Table 2:
Average Deductible    Deductible factor
    &lt;2,500                         1.000
      2,500                         1.164
      5,000                         1.402
  ≥10,000                         1.736
Linear Interpolation Formula (x = average health plan deductible, y = deductible factor) where x2 = Part 4 Line 3.3 Column "Total": 
y2 = y1 + [(y3 – y1) / (x3 – x1)] * (x2 – x1)
Linear interpolation example:
The deductible factor for a $3,500 average deductible can be calculated as follows:
1.164 + [(1.402 – 1.164) / (5,000 – 2,500)] x (3,500 – 2,500) = 1.164 + 0.0952 = 1.2592
(Note: do not round the credibility factor multiplied by the deductible factor when calculating the MLR.  Add the unrounded credibility factor multiplied by the unrounded deductible factor to the unrounded preliminary MLR from Part 4 Line 4.1, then round the result to 3 decimal places (e.g. 80.1%) and enter on Part 4 Line 4.3.</t>
    </r>
  </si>
  <si>
    <r>
      <rPr>
        <b/>
        <sz val="10"/>
        <rFont val="Arial"/>
        <family val="2"/>
      </rPr>
      <t>Part 4 Line 3.5</t>
    </r>
    <r>
      <rPr>
        <sz val="10"/>
        <rFont val="Arial"/>
        <family val="2"/>
      </rPr>
      <t xml:space="preserve">
(Credibility adjustment)</t>
    </r>
  </si>
  <si>
    <r>
      <rPr>
        <b/>
        <sz val="10"/>
        <rFont val="Arial"/>
        <family val="2"/>
      </rPr>
      <t>Part 4 Line 4.1a</t>
    </r>
    <r>
      <rPr>
        <sz val="10"/>
        <rFont val="Arial"/>
        <family val="2"/>
      </rPr>
      <t xml:space="preserve">
(Preliminary MLR)</t>
    </r>
  </si>
  <si>
    <r>
      <rPr>
        <b/>
        <sz val="10"/>
        <rFont val="Arial"/>
        <family val="2"/>
      </rPr>
      <t>Part 4 Line 4.2</t>
    </r>
    <r>
      <rPr>
        <sz val="10"/>
        <rFont val="Arial"/>
        <family val="2"/>
      </rPr>
      <t xml:space="preserve">
(Credibility adjustment)</t>
    </r>
  </si>
  <si>
    <t>Part 4, Line 3.5</t>
  </si>
  <si>
    <r>
      <rPr>
        <b/>
        <sz val="10"/>
        <rFont val="Arial"/>
        <family val="2"/>
      </rPr>
      <t>Part 4 Line 4.3</t>
    </r>
    <r>
      <rPr>
        <sz val="10"/>
        <rFont val="Arial"/>
        <family val="2"/>
      </rPr>
      <t xml:space="preserve">
(Credibility-adjusted MLR)</t>
    </r>
  </si>
  <si>
    <r>
      <rPr>
        <b/>
        <sz val="10"/>
        <rFont val="Arial"/>
        <family val="2"/>
      </rPr>
      <t>Part 4 Line 5.1</t>
    </r>
    <r>
      <rPr>
        <sz val="10"/>
        <rFont val="Arial"/>
        <family val="2"/>
      </rPr>
      <t xml:space="preserve">
(MLR standard)</t>
    </r>
  </si>
  <si>
    <r>
      <rPr>
        <b/>
        <sz val="10"/>
        <rFont val="Arial"/>
        <family val="2"/>
      </rPr>
      <t>Part 4 Line 5.2</t>
    </r>
    <r>
      <rPr>
        <sz val="10"/>
        <rFont val="Arial"/>
        <family val="2"/>
      </rPr>
      <t xml:space="preserve">
(Credibility-adjusted MLR)</t>
    </r>
  </si>
  <si>
    <t>Part 4, Line 4.3</t>
  </si>
  <si>
    <r>
      <rPr>
        <b/>
        <sz val="10"/>
        <rFont val="Arial"/>
        <family val="2"/>
      </rPr>
      <t>Part 4 Line 5.3</t>
    </r>
    <r>
      <rPr>
        <sz val="10"/>
        <rFont val="Arial"/>
        <family val="2"/>
      </rPr>
      <t xml:space="preserve">
(Adjusted earned premium less Federal and State taxes and licensing or regulatory fees)</t>
    </r>
  </si>
  <si>
    <r>
      <rPr>
        <b/>
        <sz val="10"/>
        <rFont val="Arial"/>
        <family val="2"/>
      </rPr>
      <t>Part 4 Line 5.4</t>
    </r>
    <r>
      <rPr>
        <sz val="10"/>
        <rFont val="Arial"/>
        <family val="2"/>
      </rPr>
      <t xml:space="preserve">
(Rebate amount)</t>
    </r>
  </si>
  <si>
    <r>
      <rPr>
        <b/>
        <sz val="10"/>
        <rFont val="Arial"/>
        <family val="2"/>
      </rPr>
      <t xml:space="preserve">Column "Total": </t>
    </r>
    <r>
      <rPr>
        <sz val="10"/>
        <rFont val="Arial"/>
        <family val="2"/>
      </rPr>
      <t xml:space="preserve">
   ● if Column "Total" Part 4 Line 3.1 &lt; 1,000: 
      0 (zero)
   ● if Column "Total" Part 4 Line 3.1 ≥ 1,000 and Part 4 Line 5.2 ≥ Line 5.1: 
      0 (zero)
   ● if Column "Total" Part 4 Line 3.1 ≥ 1,000 and Part 4 Line 5.2 &lt; Line 5.1: 
      Part 4 (Lines 5.1 – 5.2) x Line 5.3</t>
    </r>
  </si>
  <si>
    <r>
      <rPr>
        <b/>
        <sz val="10"/>
        <rFont val="Arial"/>
        <family val="2"/>
      </rPr>
      <t>Part 1 Line 2.11</t>
    </r>
    <r>
      <rPr>
        <sz val="10"/>
        <rFont val="Arial"/>
        <family val="2"/>
      </rPr>
      <t xml:space="preserve">
(Allowable fraud reduction expense)</t>
    </r>
  </si>
  <si>
    <t>Part 2 Line 2.17</t>
  </si>
  <si>
    <r>
      <rPr>
        <b/>
        <sz val="10"/>
        <rFont val="Arial"/>
        <family val="2"/>
      </rPr>
      <t xml:space="preserve">Column "Total as of 12/31/12": </t>
    </r>
    <r>
      <rPr>
        <sz val="10"/>
        <rFont val="Arial"/>
        <family val="2"/>
      </rPr>
      <t xml:space="preserve">
Part 2 Lines 2.1a + 2.2a – 2.3 + 2.4a – 2.5 + 2.6a – 2.7 + 2.8a + 2.9a – 2.10 + 2.11a + 2.11b – 2.11c – 2.12a + 2.12b + 2.13 + 2.14 + 2.15
</t>
    </r>
    <r>
      <rPr>
        <b/>
        <sz val="10"/>
        <rFont val="Arial"/>
        <family val="2"/>
      </rPr>
      <t>All other columns ("3/31/13", "Dual Contract", "Deferred PY1", "Deferred CY"):</t>
    </r>
    <r>
      <rPr>
        <sz val="10"/>
        <rFont val="Arial"/>
        <family val="2"/>
      </rPr>
      <t xml:space="preserve">
Part 2 Lines 2.1b + 2.2b + 2.4b + 2.6b – 2.7 + 2.8b + 2.9b + 2.11a + 2.11b – 2.12a + 2.13 + 2.14 + 2.15</t>
    </r>
  </si>
  <si>
    <r>
      <rPr>
        <b/>
        <sz val="10"/>
        <rFont val="Arial"/>
        <family val="2"/>
      </rPr>
      <t>Column "PY2":</t>
    </r>
    <r>
      <rPr>
        <sz val="10"/>
        <rFont val="Arial"/>
        <family val="2"/>
      </rPr>
      <t xml:space="preserve">
2011 MLR Form, Part 1 Line 2.1, Columns "3/31/YY" + "Deferred PY" – "Deferred CY"
</t>
    </r>
    <r>
      <rPr>
        <b/>
        <sz val="10"/>
        <rFont val="Arial"/>
        <family val="2"/>
      </rPr>
      <t>Column "PY1":</t>
    </r>
    <r>
      <rPr>
        <sz val="10"/>
        <rFont val="Arial"/>
        <family val="2"/>
      </rPr>
      <t xml:space="preserve">
2012 MLR Form, (Part 1 Line 2.1, Columns "3/31/YY" + "Deferred PY" – "Deferred CY") + 
                            (Part 2 Line 2.17, Columns "3/31/YY" + "Deferred PY" – "Deferred CY")</t>
    </r>
  </si>
  <si>
    <t>2013 Form Line</t>
  </si>
  <si>
    <t>2013 Form Calculation References</t>
  </si>
  <si>
    <t>2013 MLR Annual Reporting Form: Formula Resource</t>
  </si>
  <si>
    <r>
      <rPr>
        <b/>
        <sz val="10"/>
        <rFont val="Arial"/>
        <family val="2"/>
      </rPr>
      <t xml:space="preserve">Column "PY2":
</t>
    </r>
    <r>
      <rPr>
        <sz val="10"/>
        <rFont val="Arial"/>
        <family val="2"/>
      </rPr>
      <t xml:space="preserve">Adjusted claims incurred in the 2011 MLR reporting year, restated as of 3/31/14
</t>
    </r>
    <r>
      <rPr>
        <b/>
        <sz val="10"/>
        <rFont val="Arial"/>
        <family val="2"/>
      </rPr>
      <t xml:space="preserve">
Column "PY1":</t>
    </r>
    <r>
      <rPr>
        <sz val="10"/>
        <rFont val="Arial"/>
        <family val="2"/>
      </rPr>
      <t xml:space="preserve">
Adjusted claims incurred in the 2012 MLR reporting year, restated as of 3/31/14
</t>
    </r>
    <r>
      <rPr>
        <b/>
        <sz val="10"/>
        <rFont val="Arial"/>
        <family val="2"/>
      </rPr>
      <t>Column "CY":</t>
    </r>
    <r>
      <rPr>
        <sz val="10"/>
        <rFont val="Arial"/>
        <family val="2"/>
      </rPr>
      <t xml:space="preserve">
(Part 1 Line 2.1, Columns "3/31/13" + "Deferred PY1" – "Deferred CY") + 
(Part 1 Line 2.11, Columns "3/31/13" + "Deferred PY1" – "Deferred CY")
</t>
    </r>
    <r>
      <rPr>
        <b/>
        <sz val="10"/>
        <rFont val="Arial"/>
        <family val="2"/>
      </rPr>
      <t xml:space="preserve">Column "Total": </t>
    </r>
    <r>
      <rPr>
        <sz val="10"/>
        <rFont val="Arial"/>
        <family val="2"/>
      </rPr>
      <t xml:space="preserve">
Part 4 Line 1.2, Columns PY2 + PY1 + CY</t>
    </r>
  </si>
  <si>
    <r>
      <rPr>
        <b/>
        <sz val="10"/>
        <rFont val="Arial"/>
        <family val="2"/>
      </rPr>
      <t>Column "PY2":</t>
    </r>
    <r>
      <rPr>
        <sz val="10"/>
        <rFont val="Arial"/>
        <family val="2"/>
      </rPr>
      <t xml:space="preserve">
2011 MLR Form, Part 1 Line 4.6, Columns "3/31/YY" + "Deferred PY" – "Deferred CY"
</t>
    </r>
    <r>
      <rPr>
        <b/>
        <sz val="10"/>
        <rFont val="Arial"/>
        <family val="2"/>
      </rPr>
      <t>Column "PY1":</t>
    </r>
    <r>
      <rPr>
        <sz val="10"/>
        <rFont val="Arial"/>
        <family val="2"/>
      </rPr>
      <t xml:space="preserve">
2012 MLR Form, (Part 1 Line 4.1, Columns "3/31/13" + "Deferred PY1" – "Deferred CY") + (Part 1 Line 4.2, Columns "3/31/13" + "Deferred PY1" – "Deferred CY") + 
                            (Part 1 Line 4.3, Columns "3/31/13" + "Deferred PY1" – "Deferred CY") + (Part 1 Line 4.4, Columns "3/31/13" + "Deferred PY1" – "Deferred CY") + 
                            (Part 1 Line 4.5, Columns "3/31/13" + "Deferred PY1" – "Deferred CY") + (Part 1 Line 4.6, Columns "3/31/13" + "Deferred PY1" – "Deferred CY")
</t>
    </r>
    <r>
      <rPr>
        <b/>
        <sz val="10"/>
        <rFont val="Arial"/>
        <family val="2"/>
      </rPr>
      <t>Column "CY":</t>
    </r>
    <r>
      <rPr>
        <sz val="10"/>
        <rFont val="Arial"/>
        <family val="2"/>
      </rPr>
      <t xml:space="preserve">
(Part 1 Line 4.1, Columns "3/31/13" + "Deferred PY1" – "Deferred CY") + (Part 1 Line 4.2, Columns "3/31/13" + "Deferred PY1" – "Deferred CY") + 
(Part 1 Line 4.3, Columns "3/31/13" + "Deferred PY1" – "Deferred CY") + (Part 1 Line 4.4, Columns "3/31/13" + "Deferred PY1" – "Deferred CY") + 
(Part 1 Line 4.5, Columns "3/31/13" + "Deferred PY1" – "Deferred CY") + (Part 1 Line 4.6, Columns "3/31/13" + "Deferred PY1" – "Deferred CY")
</t>
    </r>
    <r>
      <rPr>
        <b/>
        <sz val="10"/>
        <rFont val="Arial"/>
        <family val="2"/>
      </rPr>
      <t xml:space="preserve">Column "Total": </t>
    </r>
    <r>
      <rPr>
        <sz val="10"/>
        <rFont val="Arial"/>
        <family val="2"/>
      </rPr>
      <t xml:space="preserve">
Part 4 Line 1.3, Columns PY2 + PY1 + CY</t>
    </r>
  </si>
  <si>
    <r>
      <rPr>
        <b/>
        <sz val="10"/>
        <rFont val="Arial"/>
        <family val="2"/>
      </rPr>
      <t>Column "PY2":</t>
    </r>
    <r>
      <rPr>
        <sz val="10"/>
        <rFont val="Arial"/>
        <family val="2"/>
      </rPr>
      <t xml:space="preserve">
2011 MLR Form, Part 5 Line 5.4
</t>
    </r>
    <r>
      <rPr>
        <b/>
        <sz val="10"/>
        <rFont val="Arial"/>
        <family val="2"/>
      </rPr>
      <t>Column "PY1":</t>
    </r>
    <r>
      <rPr>
        <sz val="10"/>
        <rFont val="Arial"/>
        <family val="2"/>
      </rPr>
      <t xml:space="preserve">
2012 MLR Form, Part 4 Line 5.4
</t>
    </r>
    <r>
      <rPr>
        <b/>
        <sz val="10"/>
        <rFont val="Arial"/>
        <family val="2"/>
      </rPr>
      <t xml:space="preserve">Column "Total": </t>
    </r>
    <r>
      <rPr>
        <sz val="10"/>
        <rFont val="Arial"/>
        <family val="2"/>
      </rPr>
      <t xml:space="preserve">
Part 4 Line 1.4, Columns PY2 + PY1</t>
    </r>
  </si>
  <si>
    <t>Total incurred claims (MLR Form Part 2, Line 2.16)</t>
  </si>
  <si>
    <t>2.11</t>
  </si>
  <si>
    <t>Allowable fraud reduction expenses (MLR Form Part 2, Line 2.17)</t>
  </si>
  <si>
    <t>Estimated rebates unpaid at the end of the previous MLR reporting year</t>
  </si>
  <si>
    <t>Estimated rebates unpaid at the end of the MLR reporting year</t>
  </si>
  <si>
    <t xml:space="preserve">  3.1 b  Patient Centered Outcomes Research Institute (PCORI) Fee </t>
  </si>
  <si>
    <t>Pt 1, Ln 1.5</t>
  </si>
  <si>
    <t>Pt 1, Ln 1.6</t>
  </si>
  <si>
    <t xml:space="preserve">5.5a   Taxes and assessments (exclude amounts reported in Section 3 or Line 10) 
</t>
  </si>
  <si>
    <t>5.5b   Fines and penalties of regulatory authorities (exclude amounts reported in Line 3.3)</t>
  </si>
  <si>
    <t>Grand Total as of 12/31/12 for ALL markets in col. 1-43</t>
  </si>
  <si>
    <t xml:space="preserve">Federal Tax Exempt </t>
  </si>
  <si>
    <t>Mini-Med Plans</t>
  </si>
  <si>
    <t>Expatriate Plans</t>
  </si>
  <si>
    <t>Student Health Plans</t>
  </si>
  <si>
    <t>Total as of 3/31/14</t>
  </si>
  <si>
    <t>Dual Contract (Included in 3/31/14)</t>
  </si>
  <si>
    <t>Total as of 12/31/13</t>
  </si>
  <si>
    <t>Adjusted earned premium (Line 2.1 - 2.2 CY)</t>
  </si>
  <si>
    <r>
      <rPr>
        <b/>
        <sz val="10"/>
        <rFont val="Arial"/>
        <family val="2"/>
      </rPr>
      <t xml:space="preserve">    </t>
    </r>
    <r>
      <rPr>
        <b/>
        <u/>
        <sz val="10"/>
        <rFont val="Arial"/>
        <family val="2"/>
      </rPr>
      <t>INSTRUCTIONS FOR USING THE FORMULA REFERENCE AND FORMULA CALCULATOR WITH THE 2013 MLR ANNUAL REPORTING FORM</t>
    </r>
  </si>
  <si>
    <t xml:space="preserve">The 2013 MLR Annual Reporting Form does not automatically perform the MLR and rebate calculations. When a completed form is submitted, CMS' Health Insurance Oversight System (HIOS) will alert companies if their submitted values do not match HIOS calculated values.
</t>
  </si>
  <si>
    <t xml:space="preserve">Companies may do the MLR and rebate calculations themselves, following the 2013 MLR Annual Reporting Form Filing Instructions.  For the user's convenience, all 2013 MLR and rebate formulas are summarized on the Formula Reference tab of this file.
</t>
  </si>
  <si>
    <r>
      <rPr>
        <b/>
        <sz val="10"/>
        <rFont val="Arial"/>
        <family val="2"/>
      </rPr>
      <t xml:space="preserve">Columns "PY2", "PY1", "CY", "Total": </t>
    </r>
    <r>
      <rPr>
        <sz val="10"/>
        <rFont val="Arial"/>
        <family val="2"/>
      </rPr>
      <t xml:space="preserve">
   ● if Part 4 Line 3.1 &lt; 1,000: 
      blank
   ● if Part 4 Line 3.1 ≥ 1,000: 
      Part 4 Lines 1.6 / 2.3 (do not round)</t>
    </r>
  </si>
  <si>
    <r>
      <rPr>
        <b/>
        <sz val="10"/>
        <rFont val="Arial"/>
        <family val="2"/>
      </rPr>
      <t xml:space="preserve">Columns "PY2", "PY1", "CY", "Total": </t>
    </r>
    <r>
      <rPr>
        <sz val="10"/>
        <rFont val="Arial"/>
        <family val="2"/>
      </rPr>
      <t xml:space="preserve">
   ● if Part 4 Line 3.1 &lt; 1,000: 
      blank
   ● if Part 4 Line 3.1 ≥ 1,000: 
      Part 4 Lines 1.5 / 2.3 (do not round)</t>
    </r>
  </si>
  <si>
    <r>
      <rPr>
        <b/>
        <sz val="10"/>
        <rFont val="Arial"/>
        <family val="2"/>
      </rPr>
      <t>Part 4 Line 4.1b</t>
    </r>
    <r>
      <rPr>
        <sz val="10"/>
        <rFont val="Arial"/>
        <family val="2"/>
      </rPr>
      <t xml:space="preserve">
(Preliminary MLR: Mini-Med and Student Health Plans)</t>
    </r>
  </si>
  <si>
    <r>
      <rPr>
        <b/>
        <sz val="10"/>
        <rFont val="Arial"/>
        <family val="2"/>
      </rPr>
      <t>Part 4 Line 1.6</t>
    </r>
    <r>
      <rPr>
        <sz val="10"/>
        <rFont val="Arial"/>
        <family val="2"/>
      </rPr>
      <t xml:space="preserve">
(MLR numerator: Mini-Med and Student Health Plans)</t>
    </r>
  </si>
  <si>
    <t>(i) Populate the blank cells on Parts 1, 2, and the relevant portions of Part 4 of the HIOS template file, and copy these data into the corresponding cells of this Formula Calculator file; OR</t>
  </si>
  <si>
    <t>(ii) Populate the blank cells on Parts 1, 2, and the relevant portions of Part 4 of this Formula Calculator file, as you would populate the HIOS template file.</t>
  </si>
  <si>
    <r>
      <rPr>
        <b/>
        <sz val="10"/>
        <rFont val="Arial"/>
        <family val="2"/>
      </rPr>
      <t xml:space="preserve">Column "Total": </t>
    </r>
    <r>
      <rPr>
        <sz val="10"/>
        <rFont val="Arial"/>
        <family val="2"/>
      </rPr>
      <t xml:space="preserve">
   ● if Column "Total" Part 4 Line 3.1 &lt; 1,000: 
      blank
   ● if Column "Total" Part 4 Line 3.1 ≥ 1,000: 
      Part 4 Column "CY", Lines 2.1 – 2.2 (if negative, set to 0 (zero))</t>
    </r>
  </si>
  <si>
    <r>
      <rPr>
        <b/>
        <sz val="10"/>
        <rFont val="Arial"/>
        <family val="2"/>
      </rPr>
      <t>Column "Total":</t>
    </r>
    <r>
      <rPr>
        <sz val="10"/>
        <rFont val="Arial"/>
        <family val="2"/>
      </rPr>
      <t xml:space="preserve"> 
   ● if Column "Total" Part 4 Line 3.1 &lt; 1,000: 
      blank
   ● if Column "Total" Part 4 Line 3.1 ≥ 1,000: 
      Health Insurance Coverage columns:    Part 4 Lines 4.1a + 4.2
      Mini-Med and Student Health columns:  Part 4 Lines 4.1b + 4.2
   (round to three decimal places, e.g. 0.801 or 80.1%)</t>
    </r>
  </si>
  <si>
    <r>
      <rPr>
        <b/>
        <sz val="10"/>
        <rFont val="Arial"/>
        <family val="2"/>
      </rPr>
      <t xml:space="preserve">Column "Total": </t>
    </r>
    <r>
      <rPr>
        <sz val="10"/>
        <rFont val="Arial"/>
        <family val="2"/>
      </rPr>
      <t xml:space="preserve">
   ● if Column "Total" Part 4 Line 3.1 &lt; 1,000 or ≥ 75,000: 
      0 (zero)
   ● if Column "PY2" Part 4 Line 3.1 ≥ 1,000 and Line 4.1a or 4.1b &lt; Line 5.1, and 
         Column "PY1" Part 4 Line 3.1 ≥ 1,000 and Line 4.1a or 4.1b &lt; Line 5.1, and
         Column "CY"   Part 4 Line 3.1 ≥ 1,000 and Line 4.1a or 4.1b &lt; Line 5.1: 
      0 (zero)
   ● if 1,000 ≤ Column "Total" Part 4 Line 3.1 &lt; 75,000 and none of the conditions above apply: 
      Part 4 Lines 3.2 x 3.4 (do not round)</t>
    </r>
  </si>
  <si>
    <r>
      <rPr>
        <b/>
        <sz val="10"/>
        <rFont val="Arial"/>
        <family val="2"/>
      </rPr>
      <t xml:space="preserve">Column "Total": </t>
    </r>
    <r>
      <rPr>
        <sz val="10"/>
        <rFont val="Arial"/>
        <family val="2"/>
      </rPr>
      <t xml:space="preserve">
   ● if Column "Total" Part 4 Line 3.1 &lt; 1,000 or ≥ 75,000: 
      0 (zero)
   ● if Column "PY2" Part 4 Line 3.1 ≥ 1,000 and Line 4.1a or 4.1b &lt; Line 5.1, and 
         Column "PY1" Part 4 Line 3.1 ≥ 1,000 and Line 4.1a or 4.1b &lt; Line 5.1, and
         Column "CY"   Part 4 Line 3.1 ≥ 1,000 and Line 4.1a or 4.1b &lt; Line 5.1:
      0 (zero)
   ● if 1,000 ≤ Column "Total" Part 4 Line 3.1 &lt; 75,000 and none of the conditions above apply: 
      Calculate using linear interpolation and Table 1 (do not round)
Table 1:
Life-Years    Base credibility factor
   &lt;1,000          0.0%
     1,000          8.3%
     2,500          5.2%
     5,000          3.7%
   10,000          2.6%
   25,000          1.6%
   50,000          1.2%
 ≥75,000          0.0%
Linear Interpolation Formula (x = life-years, y = base credibility factor) where x2 = Part 4 Line 3.1 Column "Total": 
y2 = y1 + [(y3 – y1) / (x3 – x1)] * (x2 – x1)
Linear Interpolation Example:
The base credibility factor for 16,525 life-years can be calculated as follows:
2.6% + [(1.6% – 2.6%) / (25,000 – 10,000)] x (16,525 – 10,000) = 2.6% – 0.435% = 2.165%
(Note: do not round the base credibility factor when calculating the MLR.  Add the unrounded credibility factor multiplied by the unrounded deductible factor to the unrounded preliminary MLR from Part 4 Line 4.1 Total Column, then round the resulting credibility-adjusted MLR to 3 decimal places (e.g. 80.1%) and enter on Part 4 Line 4.3.</t>
    </r>
  </si>
  <si>
    <r>
      <rPr>
        <b/>
        <sz val="10"/>
        <rFont val="Arial"/>
        <family val="2"/>
      </rPr>
      <t>Individual, Small Group, and Large Group Columns, except MA merged markets:</t>
    </r>
    <r>
      <rPr>
        <sz val="10"/>
        <rFont val="Arial"/>
        <family val="2"/>
      </rPr>
      <t xml:space="preserve">
Part 4, Lines 2.1 – 2.2
</t>
    </r>
    <r>
      <rPr>
        <b/>
        <sz val="10"/>
        <rFont val="Arial"/>
        <family val="2"/>
      </rPr>
      <t xml:space="preserve">Individual and Small Group Columns, if Business State is MA: </t>
    </r>
    <r>
      <rPr>
        <sz val="10"/>
        <rFont val="Arial"/>
        <family val="2"/>
      </rPr>
      <t xml:space="preserve">
(Part 4, Individual Column, Lines 2.1 – 2.2) + (Part 4, Small Group Column, Lines 2.1 – 2.2)</t>
    </r>
    <r>
      <rPr>
        <b/>
        <i/>
        <sz val="10"/>
        <rFont val="Arial"/>
        <family val="2"/>
      </rPr>
      <t/>
    </r>
  </si>
  <si>
    <r>
      <rPr>
        <b/>
        <sz val="10"/>
        <rFont val="Arial"/>
        <family val="2"/>
      </rPr>
      <t xml:space="preserve">Column "PY2":
</t>
    </r>
    <r>
      <rPr>
        <sz val="10"/>
        <rFont val="Arial"/>
        <family val="2"/>
      </rPr>
      <t xml:space="preserve">2011 MLR Form, Part 1 Line 1.4, Columns "3/31/YY" + "Deferred PY" – "Deferred CY"
</t>
    </r>
    <r>
      <rPr>
        <b/>
        <sz val="10"/>
        <rFont val="Arial"/>
        <family val="2"/>
      </rPr>
      <t>Column "PY1":</t>
    </r>
    <r>
      <rPr>
        <sz val="10"/>
        <rFont val="Arial"/>
        <family val="2"/>
      </rPr>
      <t xml:space="preserve">
2012 MLR Form, (Part 1 Line 1.1, Columns "3/31/13" + "Deferred PY1" – "Deferred CY") + 
                            (Part 1 Line 1.2, Columns "3/31/13" + "Deferred PY1" – "Deferred CY") + 
                            (Part 1 Line 1.3, Columns "3/31/13" + "Deferred PY1" – "Deferred CY")  
</t>
    </r>
    <r>
      <rPr>
        <b/>
        <sz val="10"/>
        <rFont val="Arial"/>
        <family val="2"/>
      </rPr>
      <t>Column "CY":</t>
    </r>
    <r>
      <rPr>
        <sz val="10"/>
        <rFont val="Arial"/>
        <family val="2"/>
      </rPr>
      <t xml:space="preserve">
(Part 1 Line 1.1, Columns "3/31/13" + "Deferred PY1" – "Deferred CY") + 
(Part 1 Line 1.2, Columns "3/31/13" + "Deferred PY1" – "Deferred CY") + 
(Part 1 Line 1.3, Columns "3/31/13" + "Deferred PY1" – "Deferred CY") </t>
    </r>
    <r>
      <rPr>
        <i/>
        <sz val="10"/>
        <rFont val="Arial"/>
        <family val="2"/>
      </rPr>
      <t>–</t>
    </r>
    <r>
      <rPr>
        <sz val="10"/>
        <rFont val="Arial"/>
        <family val="2"/>
      </rPr>
      <t xml:space="preserve">
 </t>
    </r>
    <r>
      <rPr>
        <i/>
        <sz val="10"/>
        <rFont val="Arial"/>
        <family val="2"/>
      </rPr>
      <t>Part 4 Line 6.1a</t>
    </r>
    <r>
      <rPr>
        <sz val="10"/>
        <rFont val="Arial"/>
        <family val="2"/>
      </rPr>
      <t xml:space="preserve">
</t>
    </r>
    <r>
      <rPr>
        <b/>
        <sz val="10"/>
        <rFont val="Arial"/>
        <family val="2"/>
      </rPr>
      <t xml:space="preserve">Column "Total": </t>
    </r>
    <r>
      <rPr>
        <sz val="10"/>
        <rFont val="Arial"/>
        <family val="2"/>
      </rPr>
      <t xml:space="preserve">
Part 4 Line 2.1, Columns PY2 + PY1 + CY</t>
    </r>
  </si>
  <si>
    <r>
      <rPr>
        <b/>
        <sz val="10"/>
        <rFont val="Arial"/>
        <family val="2"/>
      </rPr>
      <t xml:space="preserve">Column "PY2":
</t>
    </r>
    <r>
      <rPr>
        <sz val="10"/>
        <rFont val="Arial"/>
        <family val="2"/>
      </rPr>
      <t xml:space="preserve">2011 MLR Form, Part 1 Line 3.4, Columns "3/31/YY" + "Deferred PY" – "Deferred CY"
</t>
    </r>
    <r>
      <rPr>
        <b/>
        <sz val="10"/>
        <rFont val="Arial"/>
        <family val="2"/>
      </rPr>
      <t>Column "PY1":</t>
    </r>
    <r>
      <rPr>
        <sz val="10"/>
        <rFont val="Arial"/>
        <family val="2"/>
      </rPr>
      <t xml:space="preserve">
2012 MLR Form, (Part 1 Line 3.1a, Columns "3/31/13" + "Deferred PY1" – "Deferred CY") + (Part 1 Line 3.1b, Columns "3/31/13" + "Deferred PY1" – "Deferred CY") + 
                            (Part 1 Line 3.2a, Columns "3/31/13" + "Deferred PY1" – "Deferred CY") + 
                            [The greater of: (Part 1 Line 3.2b, Columns "3/31/13" + "Deferred PY1" – "Deferred CY") or 
                                                      (Part 1 Line 3.2c, Columns "3/31/13" + "Deferred PY1" – "Deferred CY")] + 
                            (Part 1 Line 3.3, Columns "3/31/13" + "Deferred PY1" – "Deferred CY")
</t>
    </r>
    <r>
      <rPr>
        <b/>
        <sz val="10"/>
        <rFont val="Arial"/>
        <family val="2"/>
      </rPr>
      <t xml:space="preserve">Column "CY":
</t>
    </r>
    <r>
      <rPr>
        <u/>
        <sz val="10"/>
        <rFont val="Arial"/>
        <family val="2"/>
      </rPr>
      <t xml:space="preserve">Federal Tax-Exempt Issuers:
</t>
    </r>
    <r>
      <rPr>
        <sz val="10"/>
        <rFont val="Arial"/>
        <family val="2"/>
      </rPr>
      <t xml:space="preserve">(Part 1 Line 3.1a, Columns "3/31/13" + "Deferred PY1" – "Deferred CY") + (Part 1 Line 3.1b, Columns "3/31/13" + "Deferred PY1" – "Deferred CY") + 
(Part 1 Line 3.1c, Columns "3/31/13" + "Deferred PY1" – "Deferred CY") + (Part 1 Line 3.2a, Columns "3/31/13" + "Deferred PY1" – "Deferred CY") + 
(Part 1 Line 3.2b, Columns "3/31/13" + "Deferred PY1" – "Deferred CY") + (Part 1 Line 3.2c, Columns "3/31/13" + "Deferred PY1" – "Deferred CY") + 
(Part 1 Line 3.3, Columns "3/31/13" + "Deferred PY1" – "Deferred CY") – </t>
    </r>
    <r>
      <rPr>
        <i/>
        <sz val="10"/>
        <rFont val="Arial"/>
        <family val="2"/>
      </rPr>
      <t>Part 4 Line 6.1b</t>
    </r>
    <r>
      <rPr>
        <sz val="10"/>
        <rFont val="Arial"/>
        <family val="2"/>
      </rPr>
      <t xml:space="preserve">
</t>
    </r>
    <r>
      <rPr>
        <u/>
        <sz val="10"/>
        <rFont val="Arial"/>
        <family val="2"/>
      </rPr>
      <t>Non Federal Tax-Exempt Issuers:</t>
    </r>
    <r>
      <rPr>
        <sz val="10"/>
        <rFont val="Arial"/>
        <family val="2"/>
      </rPr>
      <t xml:space="preserve">
(Part 1 Line 3.1a, Columns "3/31/13" + "Deferred PY1" – "Deferred CY") + (Part 1 Line 3.1b, Columns "3/31/13" + "Deferred PY1" – "Deferred CY") + 
(Part 1 Line 3.1c, Columns "3/31/13" + "Deferred PY1" – "Deferred CY") + (Part 1 Line 3.2a, Columns "3/31/13" + "Deferred PY1" – "Deferred CY") + 
[The greater of: (Part 1 Line 3.2b, Columns "3/31/13" + "Deferred PY1" – "Deferred CY") or 
                          (Part 1 Line 3.2c, Columns "3/31/13" + "Deferred PY1" – "Deferred CY")] + 
(Part 1 Line 3.3, Columns "3/31/13" + "Deferred PY1" – "Deferred CY") – </t>
    </r>
    <r>
      <rPr>
        <i/>
        <sz val="10"/>
        <rFont val="Arial"/>
        <family val="2"/>
      </rPr>
      <t>Part 4 Line 6.1b</t>
    </r>
    <r>
      <rPr>
        <sz val="10"/>
        <rFont val="Arial"/>
        <family val="2"/>
      </rPr>
      <t xml:space="preserve">
</t>
    </r>
    <r>
      <rPr>
        <b/>
        <sz val="10"/>
        <rFont val="Arial"/>
        <family val="2"/>
      </rPr>
      <t xml:space="preserve">Column "Total": </t>
    </r>
    <r>
      <rPr>
        <sz val="10"/>
        <rFont val="Arial"/>
        <family val="2"/>
      </rPr>
      <t xml:space="preserve">
Part 4 Line 2.2, Columns PY2 + PY1 + CY</t>
    </r>
  </si>
  <si>
    <r>
      <rPr>
        <b/>
        <sz val="10"/>
        <rFont val="Arial"/>
        <family val="2"/>
      </rPr>
      <t xml:space="preserve">Mini-Med Column "PY2", except MA merged markets:
</t>
    </r>
    <r>
      <rPr>
        <sz val="10"/>
        <rFont val="Arial"/>
        <family val="2"/>
      </rPr>
      <t>2.0 x (Part 4 Lines 1.2 + 1.3)</t>
    </r>
    <r>
      <rPr>
        <b/>
        <sz val="10"/>
        <rFont val="Arial"/>
        <family val="2"/>
      </rPr>
      <t xml:space="preserve">
Mini-Med Individual and Small Group Columns "PY2", if Business State is MA: 
</t>
    </r>
    <r>
      <rPr>
        <sz val="10"/>
        <rFont val="Arial"/>
        <family val="2"/>
      </rPr>
      <t xml:space="preserve">2.0 x [(Part 4, Mini-Med Individual Column, Lines 1.2 + 1.3) + (Part 4, Mini-Med Small Group Column, Lines 1.2 + 1.3)]
</t>
    </r>
    <r>
      <rPr>
        <b/>
        <sz val="10"/>
        <rFont val="Arial"/>
        <family val="2"/>
      </rPr>
      <t xml:space="preserve">
Mini-Med Column "PY1", except MA merged markets:
</t>
    </r>
    <r>
      <rPr>
        <sz val="10"/>
        <rFont val="Arial"/>
        <family val="2"/>
      </rPr>
      <t>1.75 x (Part 4 Lines 1.2 + 1.3)</t>
    </r>
    <r>
      <rPr>
        <b/>
        <sz val="10"/>
        <rFont val="Arial"/>
        <family val="2"/>
      </rPr>
      <t xml:space="preserve">
Mini-Med Individual and Small Group Columns "PY1", if Business State is MA: 
</t>
    </r>
    <r>
      <rPr>
        <sz val="10"/>
        <rFont val="Arial"/>
        <family val="2"/>
      </rPr>
      <t xml:space="preserve">1.75 x [(Part 4, Mini-Med Individual Column, Lines 1.2 + 1.3) + (Part 4, Mini-Med Small Group Column, Lines 1.2 + 1.3)]
</t>
    </r>
    <r>
      <rPr>
        <b/>
        <sz val="10"/>
        <rFont val="Arial"/>
        <family val="2"/>
      </rPr>
      <t xml:space="preserve">
Mini-Med Column "CY", except MA merged markets:
</t>
    </r>
    <r>
      <rPr>
        <sz val="10"/>
        <rFont val="Arial"/>
        <family val="2"/>
      </rPr>
      <t>1.5 x (Part 4 Lines 1.2 + 1.3)</t>
    </r>
    <r>
      <rPr>
        <b/>
        <sz val="10"/>
        <rFont val="Arial"/>
        <family val="2"/>
      </rPr>
      <t xml:space="preserve">
Mini-Med Individual and Small Group Columns "CY", if Business State is MA: 
</t>
    </r>
    <r>
      <rPr>
        <sz val="10"/>
        <rFont val="Arial"/>
        <family val="2"/>
      </rPr>
      <t xml:space="preserve">1.5 x [(Part 4, Mini-Med Individual Column, Lines 1.2 + 1.3) + (Part 4, Mini-Med Small Group Column, Lines 1.2 + 1.3)]
</t>
    </r>
    <r>
      <rPr>
        <b/>
        <sz val="10"/>
        <rFont val="Arial"/>
        <family val="2"/>
      </rPr>
      <t xml:space="preserve">
Mini-Med Column "Total", except MA merged markets:</t>
    </r>
    <r>
      <rPr>
        <sz val="10"/>
        <rFont val="Arial"/>
        <family val="2"/>
      </rPr>
      <t xml:space="preserve">
1.5 x (Part 4 Lines 1.2 + 1.3 + 1.4)
</t>
    </r>
    <r>
      <rPr>
        <b/>
        <sz val="10"/>
        <rFont val="Arial"/>
        <family val="2"/>
      </rPr>
      <t xml:space="preserve">Mini-Med Individual and Small Group Columns "Total", if Business State is MA: </t>
    </r>
    <r>
      <rPr>
        <sz val="10"/>
        <rFont val="Arial"/>
        <family val="2"/>
      </rPr>
      <t xml:space="preserve">
1.5 x [(Part 4, Mini-Med Individual Column, Lines 1.2 + 1.3 + 1.4) + (Part 4, Mini-Med Small Group Column, Lines 1.2 + 1.3 + 1.4)]
</t>
    </r>
    <r>
      <rPr>
        <b/>
        <sz val="10"/>
        <rFont val="Arial"/>
        <family val="2"/>
      </rPr>
      <t>Student Health Plans columns, Grand Total template only:</t>
    </r>
    <r>
      <rPr>
        <sz val="10"/>
        <rFont val="Arial"/>
        <family val="2"/>
      </rPr>
      <t xml:space="preserve">
1.15 x (Part 4 Column "Total", Lines 1.2 + 1.3 + 1.4)</t>
    </r>
  </si>
  <si>
    <r>
      <rPr>
        <b/>
        <sz val="10"/>
        <rFont val="Arial"/>
        <family val="2"/>
      </rPr>
      <t xml:space="preserve">Individual, Small Group, and Large Group Columns "PY2", "PY1", "CY", except MA merged markets:
</t>
    </r>
    <r>
      <rPr>
        <sz val="10"/>
        <rFont val="Arial"/>
        <family val="2"/>
      </rPr>
      <t>Part 4, Lines 1.2 + 1.3</t>
    </r>
    <r>
      <rPr>
        <b/>
        <sz val="10"/>
        <rFont val="Arial"/>
        <family val="2"/>
      </rPr>
      <t xml:space="preserve">
Individual and Small Group Columns "PY2", "PY1", "CY", if Business State is MA: 
</t>
    </r>
    <r>
      <rPr>
        <sz val="10"/>
        <rFont val="Arial"/>
        <family val="2"/>
      </rPr>
      <t>(Part 4, Individual Column, Lines 1.2 + 1.3) + (Part 4, Small Group Column, Lines 1.2 + 1.3)</t>
    </r>
    <r>
      <rPr>
        <b/>
        <sz val="10"/>
        <rFont val="Arial"/>
        <family val="2"/>
      </rPr>
      <t xml:space="preserve">
Individual, Small Group, and Large Group Columns "Total", except MA merged markets:</t>
    </r>
    <r>
      <rPr>
        <sz val="10"/>
        <rFont val="Arial"/>
        <family val="2"/>
      </rPr>
      <t xml:space="preserve">
Part 4, Lines 1.2 + 1.3 + 1.4
</t>
    </r>
    <r>
      <rPr>
        <b/>
        <sz val="10"/>
        <rFont val="Arial"/>
        <family val="2"/>
      </rPr>
      <t xml:space="preserve">Individual and Small Group Columns "Total", if Business State is MA: </t>
    </r>
    <r>
      <rPr>
        <sz val="10"/>
        <rFont val="Arial"/>
        <family val="2"/>
      </rPr>
      <t xml:space="preserve">
(Part 4, Individual Column, Lines 1.2 + 1.3 + 1.4) + (Part 4, Small Group Column, Lines 1.2 + 1.3 + 1.4)</t>
    </r>
  </si>
  <si>
    <t>ACA assessments on non-calendar year policies (2013 only)</t>
  </si>
  <si>
    <t>6.1a  Deferred portion of 2013 premium collected for 2014 ACA 
         assessments or fees.</t>
  </si>
  <si>
    <t>6.1b  Total Federal and State taxes associated with the deferred premium 
         on Line 6.1a.</t>
  </si>
  <si>
    <t xml:space="preserve">Improving Health Care Quality Expenses </t>
  </si>
  <si>
    <t xml:space="preserve">MLR numerator </t>
  </si>
  <si>
    <t>MLR numerator Mini-Med and Student Health
(using adjustment factor).</t>
  </si>
  <si>
    <t xml:space="preserve">Life-years </t>
  </si>
  <si>
    <t xml:space="preserve">Average deductible </t>
  </si>
  <si>
    <t xml:space="preserve">Credibility adjustment (Lines 3.2 x 3.4 (do not round)) </t>
  </si>
  <si>
    <t>4.1b  Preliminary MLR: Mini-Med and Student Health
 (Lines 1.6 / 2.3)</t>
  </si>
  <si>
    <t>Credibility-adjusted MLR (Lines 4.1a or 4.1b + 4.2)</t>
  </si>
  <si>
    <t>Rebate amount if credibility-adjusted MLR is less than MLR standard (Lines (5.1 - 5.2) X 5.3)</t>
  </si>
  <si>
    <t xml:space="preserve">Federal taxes and assessments incurred by the reporting issuer during the MLR reporting year </t>
  </si>
  <si>
    <t xml:space="preserve">  3.1 c  Other Federal Taxes (other than income tax) and assessments deductible from premium</t>
  </si>
  <si>
    <t>Health information technology expenses related to improving health care quality</t>
  </si>
  <si>
    <t>Community benefit expenditures (informational only; include amounts reported in Lines 3.2c and 5.6)</t>
  </si>
  <si>
    <t>ICD-10 implementation expenses (informational only; include amounts reported in Lines 4.6 and 5.6)</t>
  </si>
  <si>
    <t>Merge Markets - Ind/SmGrp</t>
  </si>
  <si>
    <r>
      <rPr>
        <b/>
        <sz val="11"/>
        <rFont val="Arial"/>
        <family val="2"/>
      </rPr>
      <t xml:space="preserve">Part 2
</t>
    </r>
    <r>
      <rPr>
        <b/>
        <sz val="10"/>
        <rFont val="Arial"/>
        <family val="2"/>
      </rPr>
      <t>NOTE: REFER TO MLR INSTRUCTIONS, FORMULAS RESOURCE AND TABLES RESOURCE FOR IMPORTANT INFORMATION ABOUT COMPLETING EACH COLUMN AND ROW.</t>
    </r>
  </si>
  <si>
    <r>
      <rPr>
        <b/>
        <sz val="11"/>
        <rFont val="Arial"/>
        <family val="2"/>
      </rPr>
      <t xml:space="preserve">Part 1
</t>
    </r>
    <r>
      <rPr>
        <b/>
        <sz val="10"/>
        <rFont val="Arial"/>
        <family val="2"/>
      </rPr>
      <t>NOTE: REFER TO MLR INSTRUCTIONS, FORMULAS RESOURCE AND TABLES RESOURCE FOR IMPORTANT INFORMATION ABOUT COMPLETING EACH COLUMN AND ROW.</t>
    </r>
  </si>
  <si>
    <t>Premium:</t>
  </si>
  <si>
    <t>Reserve for experience rating refunds (rate credits) MLR Reporting year</t>
  </si>
  <si>
    <t>Claims:</t>
  </si>
  <si>
    <t>Reserved for future use</t>
  </si>
  <si>
    <t>6.2a  Reserved for future use</t>
  </si>
  <si>
    <t>6.2b  Reserved for future use</t>
  </si>
  <si>
    <t>6.2c  Reserved for future use</t>
  </si>
  <si>
    <t>6.2d  Reserved for future use</t>
  </si>
  <si>
    <t>6.2e  Reserved for future use</t>
  </si>
  <si>
    <t>Grey cells require no data input – input will result in an upload failure</t>
  </si>
  <si>
    <t>Pink cells require no data input - locked down</t>
  </si>
  <si>
    <t>Blue cells require a calculation by the issuer</t>
  </si>
  <si>
    <r>
      <rPr>
        <b/>
        <sz val="10"/>
        <rFont val="Arial"/>
        <family val="2"/>
      </rPr>
      <t>Column "PY2", except MA merged markets:</t>
    </r>
    <r>
      <rPr>
        <sz val="10"/>
        <rFont val="Arial"/>
        <family val="2"/>
      </rPr>
      <t xml:space="preserve">
2011 MLR Form, Part 1 Line 11.5, Columns "3/31/YY" + "Deferred PY" – "Deferred CY"
</t>
    </r>
    <r>
      <rPr>
        <b/>
        <sz val="10"/>
        <rFont val="Arial"/>
        <family val="2"/>
      </rPr>
      <t xml:space="preserve">Column "PY2", Individual and Small Group Columns, if Business State is MA: </t>
    </r>
    <r>
      <rPr>
        <sz val="10"/>
        <rFont val="Arial"/>
        <family val="2"/>
      </rPr>
      <t xml:space="preserve">
2011 MLR Form, (Part 1 Line 11.5, Individual Columns "3/31/YY" + "Deferred PY" – "Deferred CY") + 
                             (Part 1 Line 11.5, Small Group Columns "3/31/YY" + "Deferred PY" – "Deferred CY")
</t>
    </r>
    <r>
      <rPr>
        <b/>
        <sz val="10"/>
        <rFont val="Arial"/>
        <family val="2"/>
      </rPr>
      <t xml:space="preserve">
Column "PY1", except MA merged markets:</t>
    </r>
    <r>
      <rPr>
        <sz val="10"/>
        <rFont val="Arial"/>
        <family val="2"/>
      </rPr>
      <t xml:space="preserve">
2012 MLR Form, Part 1 Line 7.5, Columns "3/31/13" + "Deferred PY1" – "Deferred CY" 
</t>
    </r>
    <r>
      <rPr>
        <b/>
        <sz val="10"/>
        <rFont val="Arial"/>
        <family val="2"/>
      </rPr>
      <t xml:space="preserve">Column "PY1", Individual and Small Group Columns, if Business State is MA: </t>
    </r>
    <r>
      <rPr>
        <sz val="10"/>
        <rFont val="Arial"/>
        <family val="2"/>
      </rPr>
      <t xml:space="preserve">
2012 MLR Form, (Part 1 Line 7.5, Individual Columns "3/31/YY" + "Deferred PY" – "Deferred CY") + 
                             (Part 1 Line 7.5, Small Group Columns "3/31/YY" + "Deferred PY" – "Deferred CY")
</t>
    </r>
    <r>
      <rPr>
        <b/>
        <sz val="10"/>
        <rFont val="Arial"/>
        <family val="2"/>
      </rPr>
      <t xml:space="preserve">
Column "CY", except MA merged markets:
</t>
    </r>
    <r>
      <rPr>
        <sz val="10"/>
        <rFont val="Arial"/>
        <family val="2"/>
      </rPr>
      <t xml:space="preserve">Part 1 Line 7.5, Columns "3/31/13" + "Deferred PY1" – "Deferred CY" 
</t>
    </r>
    <r>
      <rPr>
        <b/>
        <sz val="10"/>
        <rFont val="Arial"/>
        <family val="2"/>
      </rPr>
      <t xml:space="preserve">Column "CY", Individual and Small Group Columns, if Business State is MA: </t>
    </r>
    <r>
      <rPr>
        <sz val="10"/>
        <rFont val="Arial"/>
        <family val="2"/>
      </rPr>
      <t xml:space="preserve">
(Part 1 Line 7.5, Individual Columns "3/31/13" + "Deferred PY1" – "Deferred CY") + 
(Part 1 Line 7.5, Small Group Columns "3/31/13" + "Deferred PY1" – "Deferred CY")
</t>
    </r>
    <r>
      <rPr>
        <b/>
        <sz val="10"/>
        <rFont val="Arial"/>
        <family val="2"/>
      </rPr>
      <t xml:space="preserve">Column "Total": 
</t>
    </r>
    <r>
      <rPr>
        <sz val="10"/>
        <rFont val="Arial"/>
        <family val="2"/>
      </rPr>
      <t>Part 4 Line 3.1, Columns PY2 + PY1 + CY</t>
    </r>
  </si>
  <si>
    <t xml:space="preserve">Other Federal income taxes (exclude taxes on Line 3.1a, 3.1b, and 3.1c) </t>
  </si>
  <si>
    <t>Optional adjustments</t>
  </si>
  <si>
    <t>6.2f   Reserved for future use</t>
  </si>
  <si>
    <t>Companies may also use the Formula Calculator included in the tabs of this file that are marked Part 1 Summary of Data, Part 2 Premium and Claims, and Part 4 MLR and Rebate Calculation to perform and/or verify their MLR and rebate calculations for the 2013 MLR reporting year.  To use the Formula Calculator, please follow Steps 1−5 below.  For your convenience if you choose this option, this Formula Calculator can also copy all data entered in this file into the HIOS template file you specify.  You may need to enable macros to use the optional Formula Calculator copy functionality; please contact your IT department for assistance.</t>
  </si>
  <si>
    <t xml:space="preserve">(b) Make sure that all data fields that require entry (blank cells), except for those that require calculations (blue cells), are populated, where appropriate.  </t>
  </si>
  <si>
    <r>
      <t xml:space="preserve">(c) You do not need to populate the header information of this Formula Calculator file, except for the "Federal Tax Exempt" field.  
However, if using a template for Massachusetts, ensure that "Business in the State of" is set to "Massachusetts" and "Merge Markets - Ind/SmGrp" option is set to "Yes" on the "Pt 1 Summary of Data" tab of </t>
    </r>
    <r>
      <rPr>
        <u/>
        <sz val="10"/>
        <rFont val="Arial"/>
        <family val="2"/>
      </rPr>
      <t>this</t>
    </r>
    <r>
      <rPr>
        <sz val="10"/>
        <rFont val="Arial"/>
        <family val="2"/>
      </rPr>
      <t xml:space="preserve"> file.</t>
    </r>
  </si>
  <si>
    <r>
      <t xml:space="preserve">(ii) To have the Formula Calculator copy the data into your HIOS template file, enter the destination HIOS template filename in the green box below, and click the "Copy to HIOS Template" button.  Please note that if you use the Formula Calculator copy functionality, </t>
    </r>
    <r>
      <rPr>
        <u/>
        <sz val="10"/>
        <rFont val="Arial"/>
        <family val="2"/>
      </rPr>
      <t>all</t>
    </r>
    <r>
      <rPr>
        <sz val="10"/>
        <rFont val="Arial"/>
        <family val="2"/>
      </rPr>
      <t xml:space="preserve"> fields (blank and blue cells) will be copied over.</t>
    </r>
  </si>
  <si>
    <t>MLR_Template_Sample_State.xls</t>
  </si>
  <si>
    <r>
      <rPr>
        <b/>
        <sz val="10"/>
        <rFont val="Arial"/>
        <family val="2"/>
      </rPr>
      <t>Step 5.</t>
    </r>
    <r>
      <rPr>
        <sz val="10"/>
        <rFont val="Arial"/>
        <family val="2"/>
      </rPr>
      <t xml:space="preserve"> Review the HIOS template file to ensure that it has been correctly and accurately populated before saving it.  Remember to complete the remaining Parts, as required.</t>
    </r>
  </si>
  <si>
    <r>
      <t xml:space="preserve">Standards deviating from 80% and 85% are highlighted in red.
                     Individual market          Small Group market          Large Group market
                     2011  2012  2013           2011  2012  2013              2011  2012  2013
GA                </t>
    </r>
    <r>
      <rPr>
        <sz val="10"/>
        <color rgb="FFFF0000"/>
        <rFont val="Arial"/>
        <family val="2"/>
      </rPr>
      <t xml:space="preserve"> 70%   75%</t>
    </r>
    <r>
      <rPr>
        <sz val="10"/>
        <rFont val="Arial"/>
        <family val="2"/>
      </rPr>
      <t xml:space="preserve">   80%           80%   80%   80%              85%   85%   85%
IA                  </t>
    </r>
    <r>
      <rPr>
        <sz val="10"/>
        <color rgb="FFFF0000"/>
        <rFont val="Arial"/>
        <family val="2"/>
      </rPr>
      <t xml:space="preserve"> 67%   75%</t>
    </r>
    <r>
      <rPr>
        <sz val="10"/>
        <rFont val="Arial"/>
        <family val="2"/>
      </rPr>
      <t xml:space="preserve">   80%           80%   80%   80%              85%   85%   85%
KY, NC, NV   </t>
    </r>
    <r>
      <rPr>
        <sz val="10"/>
        <color rgb="FFFF0000"/>
        <rFont val="Arial"/>
        <family val="2"/>
      </rPr>
      <t>75%</t>
    </r>
    <r>
      <rPr>
        <sz val="10"/>
        <rFont val="Arial"/>
        <family val="2"/>
      </rPr>
      <t xml:space="preserve">   80%   80%           80%   80%   80%              85%   85%   85%
MA                 </t>
    </r>
    <r>
      <rPr>
        <sz val="10"/>
        <color rgb="FFFF0000"/>
        <rFont val="Arial"/>
        <family val="2"/>
      </rPr>
      <t>88%   90%   90%</t>
    </r>
    <r>
      <rPr>
        <sz val="10"/>
        <rFont val="Arial"/>
        <family val="2"/>
      </rPr>
      <t xml:space="preserve">          </t>
    </r>
    <r>
      <rPr>
        <sz val="10"/>
        <color rgb="FFFF0000"/>
        <rFont val="Arial"/>
        <family val="2"/>
      </rPr>
      <t xml:space="preserve"> 88%   90%   90%</t>
    </r>
    <r>
      <rPr>
        <sz val="10"/>
        <rFont val="Arial"/>
        <family val="2"/>
      </rPr>
      <t xml:space="preserve">              85%   85%   85%
ME                 </t>
    </r>
    <r>
      <rPr>
        <sz val="10"/>
        <color rgb="FFFF0000"/>
        <rFont val="Arial"/>
        <family val="2"/>
      </rPr>
      <t>65%   65%</t>
    </r>
    <r>
      <rPr>
        <sz val="10"/>
        <rFont val="Arial"/>
        <family val="2"/>
      </rPr>
      <t xml:space="preserve">   80%           80%   80%   80%              85%   85%   85%
NH                 </t>
    </r>
    <r>
      <rPr>
        <sz val="10"/>
        <color rgb="FFFF0000"/>
        <rFont val="Arial"/>
        <family val="2"/>
      </rPr>
      <t>72%   75%</t>
    </r>
    <r>
      <rPr>
        <sz val="10"/>
        <rFont val="Arial"/>
        <family val="2"/>
      </rPr>
      <t xml:space="preserve">   80%           80%   80%   80%              85%   85%   85%
NY                 </t>
    </r>
    <r>
      <rPr>
        <sz val="10"/>
        <color rgb="FFFF0000"/>
        <rFont val="Arial"/>
        <family val="2"/>
      </rPr>
      <t>82%   82%   82%           82%   82%   82%</t>
    </r>
    <r>
      <rPr>
        <sz val="10"/>
        <rFont val="Arial"/>
        <family val="2"/>
      </rPr>
      <t xml:space="preserve">              85%   85%   85%
All others       80%   80%   80%           80%   80%   80%              85%   85%   85%</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</si>
</sst>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_(* #,##0.0_);_(* \(#,##0.0\);_(* &quot;-&quot;??_);_(@_)"/>
    <numFmt numFmtId="168" formatCode="0.000"/>
    <numFmt numFmtId="169" formatCode="_(* #,##0.000_);_(* \(#,##0.000\);_(* &quot;-&quot;??_);_(@_)"/>
  </numFmts>
  <fonts count="4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sz val="11"/>
      <name val="Calibri"/>
      <family val="2"/>
    </font>
    <font>
      <i/>
      <sz val="10"/>
      <name val="Arial"/>
      <family val="2"/>
    </font>
    <font>
      <sz val="10"/>
      <color rgb="FFFF0000"/>
      <name val="Arial"/>
      <family val="2"/>
    </font>
    <font>
      <b/>
      <sz val="10"/>
      <color rgb="FFFF0000"/>
      <name val="Arial"/>
      <family val="2"/>
    </font>
    <font>
      <b/>
      <sz val="11"/>
      <name val="Arial"/>
      <family val="2"/>
    </font>
    <font>
      <sz val="10"/>
      <color rgb="FFFFFF00"/>
      <name val="Arial"/>
      <family val="2"/>
    </font>
    <font>
      <sz val="10"/>
      <color theme="0"/>
      <name val="Arial"/>
      <family val="2"/>
    </font>
    <font>
      <b/>
      <u/>
      <sz val="10"/>
      <name val="Arial"/>
      <family val="2"/>
    </font>
    <font>
      <u/>
      <sz val="10"/>
      <name val="Arial"/>
      <family val="2"/>
    </font>
    <font>
      <sz val="10"/>
      <color rgb="FF0000FF"/>
      <name val="Arial"/>
      <family val="2"/>
    </font>
    <font>
      <b/>
      <sz val="12"/>
      <name val="Arial"/>
      <family val="2"/>
    </font>
    <font>
      <b/>
      <sz val="12"/>
      <color theme="1"/>
      <name val="Arial"/>
      <family val="2"/>
    </font>
    <font>
      <b/>
      <i/>
      <sz val="1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8" tint="0.39997558519241921"/>
        <bgColor indexed="64"/>
      </patternFill>
    </fill>
  </fills>
  <borders count="10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hair">
        <color indexed="64"/>
      </right>
      <top/>
      <bottom/>
      <diagonal/>
    </border>
    <border>
      <left/>
      <right style="thin">
        <color indexed="64"/>
      </right>
      <top/>
      <bottom style="medium">
        <color indexed="64"/>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hair">
        <color indexed="64"/>
      </left>
      <right style="hair">
        <color indexed="64"/>
      </right>
      <top style="medium">
        <color indexed="64"/>
      </top>
      <bottom/>
      <diagonal/>
    </border>
    <border>
      <left/>
      <right style="medium">
        <color indexed="64"/>
      </right>
      <top style="medium">
        <color indexed="64"/>
      </top>
      <bottom/>
      <diagonal/>
    </border>
    <border>
      <left/>
      <right style="hair">
        <color indexed="64"/>
      </right>
      <top/>
      <bottom/>
      <diagonal/>
    </border>
    <border>
      <left/>
      <right style="hair">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thin">
        <color indexed="64"/>
      </right>
      <top/>
      <bottom style="medium">
        <color indexed="64"/>
      </bottom>
      <diagonal/>
    </border>
    <border>
      <left style="medium">
        <color indexed="64"/>
      </left>
      <right style="hair">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style="hair">
        <color indexed="64"/>
      </left>
      <right/>
      <top/>
      <bottom/>
      <diagonal/>
    </border>
    <border>
      <left/>
      <right/>
      <top/>
      <bottom style="thin">
        <color indexed="64"/>
      </bottom>
      <diagonal/>
    </border>
    <border>
      <left/>
      <right style="hair">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style="hair">
        <color indexed="64"/>
      </left>
      <right/>
      <top style="thin">
        <color indexed="64"/>
      </top>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hair">
        <color indexed="64"/>
      </left>
      <right/>
      <top/>
      <bottom style="thin">
        <color indexed="64"/>
      </bottom>
      <diagonal/>
    </border>
    <border>
      <left style="hair">
        <color indexed="64"/>
      </left>
      <right/>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top style="medium">
        <color indexed="64"/>
      </top>
      <bottom/>
      <diagonal/>
    </border>
    <border>
      <left style="medium">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325">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635">
    <xf numFmtId="0" fontId="0" fillId="0" borderId="0" xfId="0"/>
    <xf numFmtId="0" fontId="24" fillId="0" borderId="0" xfId="0" applyFont="1"/>
    <xf numFmtId="0" fontId="4" fillId="0" borderId="0" xfId="0" applyFont="1" applyBorder="1"/>
    <xf numFmtId="0" fontId="24" fillId="0" borderId="0" xfId="125" applyFont="1" applyAlignment="1"/>
    <xf numFmtId="0" fontId="4" fillId="0" borderId="0" xfId="0" applyFont="1" applyFill="1" applyBorder="1"/>
    <xf numFmtId="0" fontId="4" fillId="0" borderId="0" xfId="0" applyFont="1"/>
    <xf numFmtId="0" fontId="4" fillId="0" borderId="0" xfId="125" applyFont="1" applyAlignment="1"/>
    <xf numFmtId="164" fontId="4" fillId="0" borderId="0" xfId="91" applyNumberFormat="1" applyFont="1" applyBorder="1" applyAlignment="1"/>
    <xf numFmtId="0" fontId="4" fillId="0" borderId="0" xfId="0" applyFont="1" applyFill="1"/>
    <xf numFmtId="0" fontId="4" fillId="0" borderId="0" xfId="125" applyFont="1" applyBorder="1" applyAlignment="1"/>
    <xf numFmtId="164" fontId="4" fillId="0" borderId="0" xfId="81" applyNumberFormat="1" applyFont="1" applyBorder="1"/>
    <xf numFmtId="0" fontId="4" fillId="0" borderId="0" xfId="0" applyFont="1" applyAlignment="1">
      <alignment horizontal="right"/>
    </xf>
    <xf numFmtId="0" fontId="4" fillId="0" borderId="0" xfId="125" applyFont="1" applyBorder="1" applyAlignment="1">
      <alignment horizontal="left"/>
    </xf>
    <xf numFmtId="0" fontId="4" fillId="0" borderId="0" xfId="125" applyFont="1" applyAlignment="1">
      <alignment horizontal="right"/>
    </xf>
    <xf numFmtId="49" fontId="4" fillId="0" borderId="12" xfId="0" applyNumberFormat="1" applyFont="1" applyBorder="1" applyAlignment="1">
      <alignment horizontal="right" vertical="top"/>
    </xf>
    <xf numFmtId="49" fontId="4" fillId="0" borderId="13" xfId="0" applyNumberFormat="1" applyFont="1" applyBorder="1" applyAlignment="1">
      <alignment horizontal="right" vertical="top"/>
    </xf>
    <xf numFmtId="0" fontId="4" fillId="0" borderId="11" xfId="0" applyFont="1" applyFill="1" applyBorder="1" applyAlignment="1">
      <alignment vertical="top"/>
    </xf>
    <xf numFmtId="0" fontId="4" fillId="0" borderId="14" xfId="0" applyFont="1" applyFill="1" applyBorder="1" applyAlignment="1">
      <alignment horizontal="left" vertical="top" wrapText="1" indent="1"/>
    </xf>
    <xf numFmtId="0" fontId="4" fillId="0" borderId="14" xfId="0" applyFont="1" applyFill="1" applyBorder="1" applyAlignment="1">
      <alignment horizontal="left" vertical="top" indent="1"/>
    </xf>
    <xf numFmtId="0" fontId="4" fillId="0" borderId="11" xfId="0" applyFont="1" applyBorder="1" applyAlignment="1">
      <alignment horizontal="left" vertical="top" indent="1"/>
    </xf>
    <xf numFmtId="0" fontId="4" fillId="0" borderId="14" xfId="0" applyFont="1" applyBorder="1" applyAlignment="1">
      <alignment horizontal="left" vertical="top" indent="1"/>
    </xf>
    <xf numFmtId="0" fontId="4" fillId="0" borderId="16" xfId="0" applyFont="1" applyBorder="1" applyAlignment="1">
      <alignment horizontal="left" vertical="top" indent="1"/>
    </xf>
    <xf numFmtId="0" fontId="4" fillId="0" borderId="17" xfId="0" applyFont="1" applyBorder="1" applyAlignment="1">
      <alignment horizontal="left" vertical="top" indent="1"/>
    </xf>
    <xf numFmtId="0" fontId="4" fillId="0" borderId="11" xfId="0" applyFont="1" applyBorder="1" applyAlignment="1">
      <alignment vertical="top"/>
    </xf>
    <xf numFmtId="0" fontId="4" fillId="0" borderId="11" xfId="0" applyNumberFormat="1" applyFont="1" applyFill="1" applyBorder="1" applyAlignment="1">
      <alignment vertical="top"/>
    </xf>
    <xf numFmtId="0" fontId="4" fillId="0" borderId="16" xfId="0" applyFont="1" applyFill="1" applyBorder="1" applyAlignment="1">
      <alignment horizontal="left" vertical="top" indent="1"/>
    </xf>
    <xf numFmtId="0" fontId="4" fillId="0" borderId="11" xfId="0" applyFont="1" applyFill="1" applyBorder="1" applyAlignment="1">
      <alignment vertical="top" wrapText="1"/>
    </xf>
    <xf numFmtId="0" fontId="4" fillId="0" borderId="0" xfId="125" applyFont="1" applyFill="1" applyAlignment="1"/>
    <xf numFmtId="167" fontId="4" fillId="0" borderId="0" xfId="125" applyNumberFormat="1" applyFont="1" applyAlignment="1"/>
    <xf numFmtId="49" fontId="4" fillId="0" borderId="12" xfId="125" applyNumberFormat="1" applyFont="1" applyBorder="1" applyAlignment="1">
      <alignment horizontal="right"/>
    </xf>
    <xf numFmtId="49" fontId="4" fillId="0" borderId="13" xfId="125" applyNumberFormat="1" applyFont="1" applyBorder="1" applyAlignment="1">
      <alignment horizontal="right"/>
    </xf>
    <xf numFmtId="49" fontId="4" fillId="0" borderId="13" xfId="125" applyNumberFormat="1" applyFont="1" applyFill="1" applyBorder="1" applyAlignment="1">
      <alignment horizontal="right"/>
    </xf>
    <xf numFmtId="0" fontId="4" fillId="0" borderId="11" xfId="0" applyNumberFormat="1" applyFont="1" applyFill="1" applyBorder="1" applyAlignment="1">
      <alignment horizontal="left" vertical="top" indent="1"/>
    </xf>
    <xf numFmtId="49" fontId="4" fillId="0" borderId="13" xfId="0" applyNumberFormat="1" applyFont="1" applyFill="1" applyBorder="1" applyAlignment="1">
      <alignment horizontal="right" vertical="top"/>
    </xf>
    <xf numFmtId="0" fontId="4" fillId="0" borderId="11" xfId="0" quotePrefix="1" applyFont="1" applyFill="1" applyBorder="1" applyAlignment="1">
      <alignment horizontal="right" vertical="top"/>
    </xf>
    <xf numFmtId="0" fontId="4" fillId="0" borderId="11" xfId="0" quotePrefix="1" applyNumberFormat="1" applyFont="1" applyFill="1" applyBorder="1" applyAlignment="1">
      <alignment vertical="top"/>
    </xf>
    <xf numFmtId="0" fontId="24" fillId="0" borderId="0" xfId="0" applyFont="1" applyFill="1"/>
    <xf numFmtId="0" fontId="4" fillId="0" borderId="0" xfId="125" applyFont="1" applyFill="1" applyBorder="1" applyAlignment="1"/>
    <xf numFmtId="0" fontId="24" fillId="0" borderId="0" xfId="125" applyFont="1" applyFill="1" applyBorder="1" applyAlignment="1">
      <alignment horizontal="center" vertical="center"/>
    </xf>
    <xf numFmtId="0" fontId="4" fillId="0" borderId="0" xfId="0" applyFont="1" applyFill="1" applyAlignment="1">
      <alignment horizontal="center"/>
    </xf>
    <xf numFmtId="0" fontId="24" fillId="0" borderId="0" xfId="0" applyFont="1" applyProtection="1"/>
    <xf numFmtId="0" fontId="4" fillId="0" borderId="0" xfId="0" applyFont="1" applyProtection="1"/>
    <xf numFmtId="0" fontId="4" fillId="0" borderId="0" xfId="125" applyFont="1" applyAlignment="1" applyProtection="1"/>
    <xf numFmtId="0" fontId="4" fillId="0" borderId="0" xfId="125" applyFont="1" applyBorder="1" applyAlignment="1" applyProtection="1">
      <alignment horizontal="left"/>
    </xf>
    <xf numFmtId="0" fontId="4" fillId="0" borderId="0" xfId="125" applyFont="1" applyBorder="1" applyAlignment="1" applyProtection="1"/>
    <xf numFmtId="0" fontId="4" fillId="0" borderId="0" xfId="0" applyFont="1" applyAlignment="1" applyProtection="1"/>
    <xf numFmtId="0" fontId="4" fillId="0" borderId="0" xfId="125" applyFont="1" applyFill="1" applyAlignment="1" applyProtection="1"/>
    <xf numFmtId="164" fontId="4" fillId="0" borderId="27" xfId="81" applyNumberFormat="1" applyFont="1" applyFill="1" applyBorder="1" applyAlignment="1" applyProtection="1">
      <alignment vertical="top"/>
      <protection locked="0"/>
    </xf>
    <xf numFmtId="164" fontId="4" fillId="0" borderId="23" xfId="81" applyNumberFormat="1" applyFont="1" applyFill="1" applyBorder="1" applyAlignment="1" applyProtection="1">
      <alignment vertical="top"/>
      <protection locked="0"/>
    </xf>
    <xf numFmtId="164" fontId="4" fillId="0" borderId="14" xfId="81" applyNumberFormat="1" applyFont="1" applyBorder="1" applyAlignment="1" applyProtection="1">
      <alignment vertical="top"/>
      <protection locked="0"/>
    </xf>
    <xf numFmtId="164" fontId="4" fillId="0" borderId="13" xfId="81" applyNumberFormat="1" applyFont="1" applyBorder="1" applyAlignment="1" applyProtection="1">
      <alignment vertical="top"/>
      <protection locked="0"/>
    </xf>
    <xf numFmtId="164" fontId="4" fillId="0" borderId="14" xfId="81" applyNumberFormat="1" applyFont="1" applyFill="1" applyBorder="1" applyAlignment="1" applyProtection="1">
      <alignment vertical="top"/>
      <protection locked="0"/>
    </xf>
    <xf numFmtId="164" fontId="4" fillId="0" borderId="13" xfId="81" applyNumberFormat="1" applyFont="1" applyFill="1" applyBorder="1" applyAlignment="1" applyProtection="1">
      <alignment vertical="top"/>
      <protection locked="0"/>
    </xf>
    <xf numFmtId="164" fontId="4" fillId="0" borderId="0" xfId="81" applyNumberFormat="1" applyFont="1" applyFill="1" applyBorder="1" applyAlignment="1" applyProtection="1">
      <alignment vertical="top"/>
      <protection locked="0"/>
    </xf>
    <xf numFmtId="166" fontId="4" fillId="0" borderId="27" xfId="62" applyNumberFormat="1" applyFont="1" applyFill="1" applyBorder="1" applyAlignment="1" applyProtection="1">
      <alignment vertical="top"/>
      <protection locked="0"/>
    </xf>
    <xf numFmtId="166" fontId="4" fillId="0" borderId="13" xfId="62" applyNumberFormat="1" applyFont="1" applyBorder="1" applyAlignment="1" applyProtection="1">
      <alignment vertical="top"/>
      <protection locked="0"/>
    </xf>
    <xf numFmtId="164" fontId="4" fillId="0" borderId="29" xfId="81" applyNumberFormat="1" applyFont="1" applyBorder="1" applyAlignment="1" applyProtection="1">
      <alignment vertical="top"/>
      <protection locked="0"/>
    </xf>
    <xf numFmtId="0" fontId="4" fillId="0" borderId="0" xfId="125" applyFont="1" applyAlignment="1" applyProtection="1">
      <alignment horizontal="right"/>
    </xf>
    <xf numFmtId="0" fontId="4" fillId="0" borderId="0" xfId="0" applyFont="1" applyAlignment="1" applyProtection="1">
      <alignment horizontal="right"/>
    </xf>
    <xf numFmtId="0" fontId="4" fillId="0" borderId="0" xfId="0" applyFont="1" applyFill="1" applyAlignment="1" applyProtection="1">
      <alignment horizontal="right"/>
    </xf>
    <xf numFmtId="0" fontId="4" fillId="0" borderId="0" xfId="0" applyFont="1" applyFill="1" applyAlignment="1" applyProtection="1"/>
    <xf numFmtId="164" fontId="4" fillId="0" borderId="27" xfId="81" applyNumberFormat="1" applyFont="1" applyFill="1" applyBorder="1" applyAlignment="1" applyProtection="1">
      <alignment horizontal="center" vertical="top"/>
      <protection locked="0"/>
    </xf>
    <xf numFmtId="164" fontId="4" fillId="0" borderId="38" xfId="81" applyNumberFormat="1" applyFont="1" applyFill="1" applyBorder="1" applyAlignment="1" applyProtection="1">
      <alignment horizontal="center" vertical="top"/>
      <protection locked="0"/>
    </xf>
    <xf numFmtId="164" fontId="4" fillId="0" borderId="23" xfId="81" applyNumberFormat="1" applyFont="1" applyFill="1" applyBorder="1" applyAlignment="1" applyProtection="1">
      <alignment horizontal="center" vertical="top"/>
      <protection locked="0"/>
    </xf>
    <xf numFmtId="164" fontId="4" fillId="0" borderId="0" xfId="81" applyNumberFormat="1" applyFont="1" applyFill="1" applyBorder="1" applyAlignment="1" applyProtection="1">
      <alignment horizontal="center" vertical="top"/>
      <protection locked="0"/>
    </xf>
    <xf numFmtId="164" fontId="4" fillId="0" borderId="13" xfId="81" applyNumberFormat="1" applyFont="1" applyFill="1" applyBorder="1" applyAlignment="1" applyProtection="1">
      <alignment horizontal="center" vertical="top"/>
      <protection locked="0"/>
    </xf>
    <xf numFmtId="164" fontId="4" fillId="0" borderId="26" xfId="81" applyNumberFormat="1" applyFont="1" applyFill="1" applyBorder="1" applyAlignment="1" applyProtection="1">
      <alignment horizontal="center" vertical="top"/>
      <protection locked="0"/>
    </xf>
    <xf numFmtId="0" fontId="24" fillId="0" borderId="0" xfId="131" applyFont="1" applyAlignment="1"/>
    <xf numFmtId="0" fontId="4" fillId="0" borderId="0" xfId="125" applyFont="1" applyAlignment="1" applyProtection="1">
      <protection hidden="1"/>
    </xf>
    <xf numFmtId="0" fontId="4" fillId="0" borderId="0" xfId="0" applyFont="1" applyFill="1" applyAlignment="1"/>
    <xf numFmtId="166" fontId="4" fillId="0" borderId="0" xfId="62" applyNumberFormat="1" applyFont="1" applyFill="1" applyBorder="1" applyAlignment="1">
      <alignment vertical="top"/>
    </xf>
    <xf numFmtId="2" fontId="4" fillId="0" borderId="11" xfId="0" applyNumberFormat="1" applyFont="1" applyFill="1" applyBorder="1" applyAlignment="1">
      <alignment vertical="top"/>
    </xf>
    <xf numFmtId="166" fontId="4" fillId="0" borderId="0" xfId="126" applyNumberFormat="1" applyFont="1" applyFill="1" applyBorder="1" applyAlignment="1">
      <alignment horizontal="center" vertical="top"/>
    </xf>
    <xf numFmtId="0" fontId="4" fillId="0" borderId="0" xfId="0" applyFont="1" applyAlignment="1"/>
    <xf numFmtId="164" fontId="4" fillId="0" borderId="50" xfId="81" applyNumberFormat="1" applyFont="1" applyFill="1" applyBorder="1" applyAlignment="1" applyProtection="1">
      <alignment vertical="top"/>
      <protection locked="0"/>
    </xf>
    <xf numFmtId="166" fontId="4" fillId="0" borderId="50" xfId="62" applyNumberFormat="1" applyFont="1" applyFill="1" applyBorder="1" applyAlignment="1" applyProtection="1">
      <alignment vertical="top"/>
      <protection locked="0"/>
    </xf>
    <xf numFmtId="164" fontId="4" fillId="0" borderId="0" xfId="81" applyNumberFormat="1" applyFont="1" applyBorder="1" applyAlignment="1" applyProtection="1">
      <alignment vertical="top"/>
      <protection locked="0"/>
    </xf>
    <xf numFmtId="166" fontId="4" fillId="0" borderId="0" xfId="62" applyNumberFormat="1" applyFont="1" applyBorder="1" applyAlignment="1" applyProtection="1">
      <alignment vertical="top"/>
      <protection locked="0"/>
    </xf>
    <xf numFmtId="0" fontId="28" fillId="0" borderId="0" xfId="0" applyFont="1"/>
    <xf numFmtId="164" fontId="4" fillId="0" borderId="80" xfId="81" applyNumberFormat="1" applyFont="1" applyFill="1" applyBorder="1" applyAlignment="1" applyProtection="1">
      <alignment vertical="top"/>
      <protection locked="0"/>
    </xf>
    <xf numFmtId="166" fontId="4" fillId="0" borderId="80" xfId="62" applyNumberFormat="1" applyFont="1" applyFill="1" applyBorder="1" applyAlignment="1" applyProtection="1">
      <alignment vertical="top"/>
      <protection locked="0"/>
    </xf>
    <xf numFmtId="164" fontId="4" fillId="0" borderId="29" xfId="81" applyNumberFormat="1" applyFont="1" applyFill="1" applyBorder="1" applyAlignment="1" applyProtection="1">
      <alignment vertical="top"/>
      <protection locked="0"/>
    </xf>
    <xf numFmtId="0" fontId="24" fillId="0" borderId="11" xfId="0" applyNumberFormat="1" applyFont="1" applyFill="1" applyBorder="1" applyAlignment="1">
      <alignment vertical="top"/>
    </xf>
    <xf numFmtId="0" fontId="4" fillId="0" borderId="26" xfId="0" applyFont="1" applyFill="1" applyBorder="1" applyAlignment="1">
      <alignment vertical="top"/>
    </xf>
    <xf numFmtId="164" fontId="4" fillId="26" borderId="38" xfId="81" applyNumberFormat="1" applyFont="1" applyFill="1" applyBorder="1" applyAlignment="1" applyProtection="1">
      <alignment horizontal="center" vertical="top"/>
      <protection locked="0"/>
    </xf>
    <xf numFmtId="0" fontId="4" fillId="0" borderId="0" xfId="125" applyFont="1" applyFill="1" applyBorder="1" applyAlignment="1" applyProtection="1"/>
    <xf numFmtId="49" fontId="4" fillId="0" borderId="42" xfId="0" applyNumberFormat="1" applyFont="1" applyBorder="1" applyAlignment="1">
      <alignment horizontal="center" vertical="top" wrapText="1"/>
    </xf>
    <xf numFmtId="49" fontId="4" fillId="0" borderId="85" xfId="0" applyNumberFormat="1" applyFont="1" applyBorder="1" applyAlignment="1">
      <alignment horizontal="center" vertical="top" wrapText="1"/>
    </xf>
    <xf numFmtId="49" fontId="4" fillId="0" borderId="86" xfId="0" applyNumberFormat="1" applyFont="1" applyBorder="1" applyAlignment="1">
      <alignment horizontal="center" vertical="top" wrapText="1"/>
    </xf>
    <xf numFmtId="49" fontId="4" fillId="0" borderId="87" xfId="0" applyNumberFormat="1" applyFont="1" applyBorder="1" applyAlignment="1">
      <alignment horizontal="center" vertical="top" wrapText="1"/>
    </xf>
    <xf numFmtId="49" fontId="4" fillId="0" borderId="10" xfId="0" applyNumberFormat="1" applyFont="1" applyBorder="1" applyAlignment="1">
      <alignment horizontal="center" vertical="top" wrapText="1"/>
    </xf>
    <xf numFmtId="164" fontId="4" fillId="0" borderId="80" xfId="125" applyNumberFormat="1" applyFont="1" applyFill="1" applyBorder="1" applyAlignment="1" applyProtection="1">
      <protection locked="0"/>
    </xf>
    <xf numFmtId="164" fontId="4" fillId="0" borderId="27" xfId="81" applyNumberFormat="1" applyFont="1" applyBorder="1" applyAlignment="1" applyProtection="1">
      <alignment vertical="top"/>
      <protection locked="0"/>
    </xf>
    <xf numFmtId="166" fontId="4" fillId="0" borderId="27" xfId="62" applyNumberFormat="1" applyFont="1" applyBorder="1" applyAlignment="1" applyProtection="1">
      <alignment vertical="top"/>
      <protection locked="0"/>
    </xf>
    <xf numFmtId="164" fontId="4" fillId="0" borderId="75" xfId="81" applyNumberFormat="1" applyFont="1" applyFill="1" applyBorder="1" applyAlignment="1" applyProtection="1">
      <alignment vertical="top"/>
      <protection locked="0"/>
    </xf>
    <xf numFmtId="164" fontId="4" fillId="0" borderId="75" xfId="81" applyNumberFormat="1" applyFont="1" applyBorder="1" applyAlignment="1" applyProtection="1">
      <alignment vertical="top"/>
      <protection locked="0"/>
    </xf>
    <xf numFmtId="166" fontId="4" fillId="0" borderId="29" xfId="62" applyNumberFormat="1" applyFont="1" applyBorder="1" applyAlignment="1" applyProtection="1">
      <alignment vertical="top"/>
      <protection locked="0"/>
    </xf>
    <xf numFmtId="166" fontId="4" fillId="0" borderId="75" xfId="62" applyNumberFormat="1" applyFont="1" applyBorder="1" applyAlignment="1" applyProtection="1">
      <alignment vertical="top"/>
      <protection locked="0"/>
    </xf>
    <xf numFmtId="164" fontId="4" fillId="26" borderId="0" xfId="81" applyNumberFormat="1" applyFont="1" applyFill="1" applyBorder="1" applyAlignment="1" applyProtection="1">
      <alignment horizontal="center" vertical="top"/>
      <protection locked="0"/>
    </xf>
    <xf numFmtId="164" fontId="4" fillId="0" borderId="14" xfId="81" applyNumberFormat="1" applyFont="1" applyFill="1" applyBorder="1" applyAlignment="1" applyProtection="1">
      <alignment horizontal="center" vertical="top"/>
      <protection locked="0"/>
    </xf>
    <xf numFmtId="0" fontId="4" fillId="0" borderId="89" xfId="125" applyFont="1" applyBorder="1" applyAlignment="1">
      <alignment horizontal="center"/>
    </xf>
    <xf numFmtId="0" fontId="4" fillId="0" borderId="86" xfId="125" applyFont="1" applyBorder="1" applyAlignment="1">
      <alignment horizontal="center"/>
    </xf>
    <xf numFmtId="0" fontId="4" fillId="0" borderId="61" xfId="125" applyFont="1" applyBorder="1" applyAlignment="1">
      <alignment horizontal="center"/>
    </xf>
    <xf numFmtId="164" fontId="4" fillId="0" borderId="0" xfId="81" applyNumberFormat="1" applyFont="1" applyFill="1" applyBorder="1"/>
    <xf numFmtId="49" fontId="4" fillId="0" borderId="85" xfId="0" applyNumberFormat="1" applyFont="1" applyFill="1" applyBorder="1" applyAlignment="1">
      <alignment horizontal="center" vertical="top" wrapText="1"/>
    </xf>
    <xf numFmtId="0" fontId="4" fillId="0" borderId="0" xfId="0" applyFont="1" applyFill="1" applyAlignment="1">
      <alignment horizontal="right"/>
    </xf>
    <xf numFmtId="164" fontId="4" fillId="0" borderId="80" xfId="81" applyNumberFormat="1" applyFont="1" applyFill="1" applyBorder="1" applyAlignment="1" applyProtection="1">
      <alignment horizontal="center" vertical="top"/>
      <protection locked="0"/>
    </xf>
    <xf numFmtId="164" fontId="4" fillId="0" borderId="75" xfId="81" applyNumberFormat="1" applyFont="1" applyFill="1" applyBorder="1" applyAlignment="1" applyProtection="1">
      <alignment horizontal="center" vertical="top"/>
      <protection locked="0"/>
    </xf>
    <xf numFmtId="164" fontId="4" fillId="26" borderId="75" xfId="81" applyNumberFormat="1" applyFont="1" applyFill="1" applyBorder="1" applyAlignment="1" applyProtection="1">
      <alignment horizontal="center" vertical="top"/>
      <protection locked="0"/>
    </xf>
    <xf numFmtId="0" fontId="24" fillId="0" borderId="0" xfId="0" applyFont="1" applyFill="1" applyProtection="1"/>
    <xf numFmtId="0" fontId="22" fillId="0" borderId="0" xfId="199"/>
    <xf numFmtId="0" fontId="24" fillId="0" borderId="0" xfId="126" applyFont="1" applyFill="1" applyAlignment="1"/>
    <xf numFmtId="0" fontId="0" fillId="0" borderId="0" xfId="0"/>
    <xf numFmtId="0" fontId="24" fillId="0" borderId="0" xfId="126" applyFont="1" applyFill="1" applyAlignment="1"/>
    <xf numFmtId="0" fontId="24" fillId="0" borderId="0" xfId="126" applyFont="1" applyFill="1" applyAlignment="1"/>
    <xf numFmtId="0" fontId="4" fillId="0" borderId="0" xfId="126" applyFill="1"/>
    <xf numFmtId="0" fontId="5" fillId="0" borderId="0" xfId="253" applyFont="1" applyFill="1" applyBorder="1" applyAlignment="1">
      <alignment horizontal="center"/>
    </xf>
    <xf numFmtId="0" fontId="4" fillId="0" borderId="0" xfId="126" applyFont="1" applyFill="1"/>
    <xf numFmtId="0" fontId="4" fillId="0" borderId="15" xfId="126" applyFill="1" applyBorder="1" applyAlignment="1">
      <alignment horizontal="center"/>
    </xf>
    <xf numFmtId="0" fontId="4" fillId="0" borderId="22" xfId="126" applyFill="1" applyBorder="1" applyAlignment="1">
      <alignment horizontal="center"/>
    </xf>
    <xf numFmtId="0" fontId="5" fillId="0" borderId="12" xfId="253" applyFont="1" applyFill="1" applyBorder="1" applyAlignment="1">
      <alignment wrapText="1"/>
    </xf>
    <xf numFmtId="0" fontId="4" fillId="0" borderId="12" xfId="126" applyNumberFormat="1" applyFill="1" applyBorder="1"/>
    <xf numFmtId="0" fontId="4" fillId="0" borderId="12" xfId="126" applyFont="1" applyFill="1" applyBorder="1"/>
    <xf numFmtId="166" fontId="4" fillId="0" borderId="13" xfId="65" applyNumberFormat="1" applyFill="1" applyBorder="1" applyAlignment="1"/>
    <xf numFmtId="165" fontId="4" fillId="0" borderId="14" xfId="171" applyNumberFormat="1" applyFont="1" applyFill="1" applyBorder="1" applyAlignment="1">
      <alignment horizontal="center"/>
    </xf>
    <xf numFmtId="0" fontId="5" fillId="0" borderId="13" xfId="253" applyFont="1" applyFill="1" applyBorder="1" applyAlignment="1">
      <alignment wrapText="1"/>
    </xf>
    <xf numFmtId="0" fontId="4" fillId="0" borderId="13" xfId="126" applyNumberFormat="1" applyFill="1" applyBorder="1"/>
    <xf numFmtId="0" fontId="4" fillId="0" borderId="20" xfId="126" applyFont="1" applyFill="1" applyBorder="1"/>
    <xf numFmtId="166" fontId="4" fillId="0" borderId="20" xfId="65" applyNumberFormat="1" applyFill="1" applyBorder="1" applyAlignment="1"/>
    <xf numFmtId="165" fontId="4" fillId="0" borderId="18" xfId="171" applyNumberFormat="1" applyFont="1" applyFill="1" applyBorder="1" applyAlignment="1">
      <alignment horizontal="center"/>
    </xf>
    <xf numFmtId="0" fontId="4" fillId="0" borderId="15" xfId="126" applyFont="1" applyFill="1" applyBorder="1" applyAlignment="1">
      <alignment horizontal="center"/>
    </xf>
    <xf numFmtId="6" fontId="4" fillId="0" borderId="12" xfId="126" applyNumberFormat="1" applyFill="1" applyBorder="1" applyAlignment="1">
      <alignment horizontal="right"/>
    </xf>
    <xf numFmtId="168" fontId="4" fillId="0" borderId="17" xfId="126" applyNumberFormat="1" applyFill="1" applyBorder="1" applyAlignment="1">
      <alignment horizontal="center"/>
    </xf>
    <xf numFmtId="6" fontId="4" fillId="0" borderId="13" xfId="126" applyNumberFormat="1" applyFill="1" applyBorder="1" applyAlignment="1">
      <alignment horizontal="right"/>
    </xf>
    <xf numFmtId="0" fontId="4" fillId="0" borderId="14" xfId="126" applyFill="1" applyBorder="1" applyAlignment="1">
      <alignment horizontal="center"/>
    </xf>
    <xf numFmtId="6" fontId="4" fillId="0" borderId="20" xfId="126" applyNumberFormat="1" applyFill="1" applyBorder="1" applyAlignment="1">
      <alignment horizontal="right"/>
    </xf>
    <xf numFmtId="0" fontId="4" fillId="0" borderId="18" xfId="126" applyFill="1" applyBorder="1" applyAlignment="1">
      <alignment horizontal="center"/>
    </xf>
    <xf numFmtId="0" fontId="4" fillId="0" borderId="20" xfId="126" applyNumberFormat="1" applyFill="1" applyBorder="1"/>
    <xf numFmtId="0" fontId="5" fillId="0" borderId="20" xfId="253" applyFont="1" applyFill="1" applyBorder="1" applyAlignment="1">
      <alignment wrapText="1"/>
    </xf>
    <xf numFmtId="0" fontId="4" fillId="0" borderId="0" xfId="126" applyFill="1" applyBorder="1"/>
    <xf numFmtId="164" fontId="4" fillId="0" borderId="108" xfId="81" applyNumberFormat="1" applyFont="1" applyFill="1" applyBorder="1" applyAlignment="1" applyProtection="1">
      <alignment vertical="top"/>
      <protection locked="0"/>
    </xf>
    <xf numFmtId="164" fontId="4" fillId="29" borderId="23" xfId="81" applyNumberFormat="1" applyFont="1" applyFill="1" applyBorder="1" applyAlignment="1" applyProtection="1">
      <alignment vertical="top"/>
      <protection locked="0"/>
    </xf>
    <xf numFmtId="0" fontId="4" fillId="0" borderId="58" xfId="0" applyFont="1" applyFill="1" applyBorder="1" applyAlignment="1">
      <alignment horizontal="center" vertical="top" wrapText="1"/>
    </xf>
    <xf numFmtId="0" fontId="4" fillId="0" borderId="59" xfId="0" applyFont="1" applyFill="1" applyBorder="1" applyAlignment="1">
      <alignment horizontal="center" vertical="top" wrapText="1"/>
    </xf>
    <xf numFmtId="0" fontId="4" fillId="0" borderId="51" xfId="0" applyFont="1" applyFill="1" applyBorder="1" applyAlignment="1">
      <alignment horizontal="center" vertical="top" wrapText="1"/>
    </xf>
    <xf numFmtId="0" fontId="4" fillId="0" borderId="97" xfId="0" applyFont="1" applyFill="1" applyBorder="1" applyAlignment="1">
      <alignment horizontal="center" vertical="top" wrapText="1"/>
    </xf>
    <xf numFmtId="0" fontId="4" fillId="0" borderId="98" xfId="0" applyFont="1" applyFill="1" applyBorder="1" applyAlignment="1">
      <alignment horizontal="center" vertical="top" wrapText="1"/>
    </xf>
    <xf numFmtId="0" fontId="4" fillId="0" borderId="68" xfId="0" applyFont="1" applyFill="1" applyBorder="1" applyAlignment="1">
      <alignment horizontal="center" vertical="top" wrapText="1"/>
    </xf>
    <xf numFmtId="0" fontId="4" fillId="0" borderId="20" xfId="0" applyFont="1" applyFill="1" applyBorder="1" applyAlignment="1">
      <alignment horizontal="center" vertical="top" wrapText="1"/>
    </xf>
    <xf numFmtId="0" fontId="4" fillId="0" borderId="76" xfId="0" applyFont="1" applyFill="1" applyBorder="1" applyAlignment="1">
      <alignment horizontal="center" vertical="top" wrapText="1"/>
    </xf>
    <xf numFmtId="0" fontId="33" fillId="0" borderId="0" xfId="0" applyFont="1" applyFill="1"/>
    <xf numFmtId="167" fontId="4" fillId="0" borderId="0" xfId="125" applyNumberFormat="1" applyFont="1" applyFill="1" applyAlignment="1"/>
    <xf numFmtId="0" fontId="27" fillId="0" borderId="97" xfId="125" applyFont="1" applyFill="1" applyBorder="1" applyAlignment="1">
      <alignment horizontal="center"/>
    </xf>
    <xf numFmtId="0" fontId="27" fillId="0" borderId="100" xfId="125" applyFont="1" applyFill="1" applyBorder="1" applyAlignment="1">
      <alignment horizontal="center"/>
    </xf>
    <xf numFmtId="0" fontId="27" fillId="0" borderId="68" xfId="125" applyFont="1" applyFill="1" applyBorder="1" applyAlignment="1">
      <alignment horizontal="center"/>
    </xf>
    <xf numFmtId="0" fontId="27" fillId="0" borderId="53" xfId="125" applyFont="1" applyFill="1" applyBorder="1" applyAlignment="1">
      <alignment horizontal="center"/>
    </xf>
    <xf numFmtId="0" fontId="27" fillId="0" borderId="36" xfId="125" applyFont="1" applyFill="1" applyBorder="1" applyAlignment="1">
      <alignment horizontal="center"/>
    </xf>
    <xf numFmtId="0" fontId="27" fillId="0" borderId="52" xfId="125" applyFont="1" applyFill="1" applyBorder="1" applyAlignment="1">
      <alignment horizontal="center"/>
    </xf>
    <xf numFmtId="0" fontId="27" fillId="0" borderId="102" xfId="125" applyFont="1" applyFill="1" applyBorder="1" applyAlignment="1">
      <alignment horizontal="center"/>
    </xf>
    <xf numFmtId="0" fontId="27" fillId="0" borderId="101" xfId="125" applyFont="1" applyFill="1" applyBorder="1" applyAlignment="1">
      <alignment horizontal="center"/>
    </xf>
    <xf numFmtId="49" fontId="4" fillId="0" borderId="0" xfId="0" applyNumberFormat="1" applyFont="1"/>
    <xf numFmtId="0" fontId="4" fillId="28" borderId="0" xfId="0" applyNumberFormat="1" applyFont="1" applyFill="1" applyAlignment="1">
      <alignment horizontal="left"/>
    </xf>
    <xf numFmtId="0" fontId="4" fillId="0" borderId="0" xfId="0" applyFont="1" applyFill="1" applyProtection="1"/>
    <xf numFmtId="0" fontId="28" fillId="0" borderId="0" xfId="0" applyFont="1" applyProtection="1"/>
    <xf numFmtId="0" fontId="34" fillId="0" borderId="0" xfId="0" applyFont="1" applyFill="1" applyProtection="1"/>
    <xf numFmtId="0" fontId="0" fillId="0" borderId="0" xfId="0" applyProtection="1"/>
    <xf numFmtId="49" fontId="4" fillId="28" borderId="0" xfId="125" applyNumberFormat="1" applyFont="1" applyFill="1" applyBorder="1" applyAlignment="1" applyProtection="1">
      <alignment horizontal="left"/>
    </xf>
    <xf numFmtId="49" fontId="4" fillId="28" borderId="0" xfId="0" applyNumberFormat="1" applyFont="1" applyFill="1" applyBorder="1" applyAlignment="1" applyProtection="1">
      <alignment horizontal="left"/>
    </xf>
    <xf numFmtId="49" fontId="4" fillId="28" borderId="0" xfId="0" applyNumberFormat="1" applyFont="1" applyFill="1" applyAlignment="1" applyProtection="1">
      <alignment horizontal="left"/>
    </xf>
    <xf numFmtId="49" fontId="4" fillId="0" borderId="0" xfId="0" applyNumberFormat="1" applyFont="1" applyFill="1" applyProtection="1"/>
    <xf numFmtId="0" fontId="4" fillId="0" borderId="0" xfId="0" applyFont="1" applyFill="1" applyBorder="1" applyProtection="1"/>
    <xf numFmtId="49" fontId="4" fillId="0" borderId="12" xfId="0" applyNumberFormat="1" applyFont="1" applyBorder="1" applyAlignment="1" applyProtection="1">
      <alignment horizontal="right" vertical="top"/>
    </xf>
    <xf numFmtId="0" fontId="4" fillId="0" borderId="16" xfId="0" applyFont="1" applyFill="1" applyBorder="1" applyAlignment="1" applyProtection="1">
      <alignment horizontal="left" vertical="top" indent="1"/>
    </xf>
    <xf numFmtId="0" fontId="4" fillId="0" borderId="17" xfId="0" applyFont="1" applyFill="1" applyBorder="1" applyAlignment="1" applyProtection="1">
      <alignment vertical="top"/>
    </xf>
    <xf numFmtId="49" fontId="4" fillId="0" borderId="13" xfId="0" applyNumberFormat="1" applyFont="1" applyBorder="1" applyAlignment="1" applyProtection="1">
      <alignment horizontal="right" vertical="top"/>
    </xf>
    <xf numFmtId="0" fontId="4" fillId="0" borderId="11" xfId="0" applyFont="1" applyFill="1" applyBorder="1" applyAlignment="1" applyProtection="1">
      <alignment vertical="top"/>
    </xf>
    <xf numFmtId="0" fontId="4" fillId="0" borderId="14" xfId="0" applyFont="1" applyFill="1" applyBorder="1" applyAlignment="1" applyProtection="1">
      <alignment horizontal="left" vertical="top" wrapText="1" indent="1"/>
    </xf>
    <xf numFmtId="0" fontId="4" fillId="0" borderId="11" xfId="0" applyFont="1" applyBorder="1" applyAlignment="1" applyProtection="1">
      <alignment vertical="top"/>
    </xf>
    <xf numFmtId="0" fontId="4" fillId="0" borderId="14" xfId="0" applyFont="1" applyFill="1" applyBorder="1" applyAlignment="1" applyProtection="1">
      <alignment horizontal="left" vertical="top" indent="1"/>
    </xf>
    <xf numFmtId="0" fontId="4" fillId="0" borderId="14" xfId="0" applyFont="1" applyFill="1" applyBorder="1" applyAlignment="1" applyProtection="1">
      <alignment vertical="top"/>
    </xf>
    <xf numFmtId="49" fontId="4" fillId="0" borderId="13" xfId="0" applyNumberFormat="1" applyFont="1" applyFill="1" applyBorder="1" applyAlignment="1" applyProtection="1">
      <alignment horizontal="right" vertical="top"/>
    </xf>
    <xf numFmtId="49" fontId="4" fillId="0" borderId="11" xfId="0" applyNumberFormat="1" applyFont="1" applyFill="1" applyBorder="1" applyAlignment="1" applyProtection="1">
      <alignment horizontal="right" vertical="top"/>
    </xf>
    <xf numFmtId="0" fontId="4" fillId="0" borderId="11" xfId="0" applyNumberFormat="1" applyFont="1" applyFill="1" applyBorder="1" applyAlignment="1" applyProtection="1">
      <alignment vertical="top"/>
    </xf>
    <xf numFmtId="0" fontId="4" fillId="0" borderId="0" xfId="0" applyFont="1" applyFill="1" applyBorder="1" applyAlignment="1" applyProtection="1">
      <alignment vertical="top"/>
    </xf>
    <xf numFmtId="0" fontId="4" fillId="0" borderId="16" xfId="0" applyFont="1" applyBorder="1" applyAlignment="1" applyProtection="1">
      <alignment horizontal="left" vertical="top" indent="1"/>
    </xf>
    <xf numFmtId="0" fontId="4" fillId="0" borderId="17" xfId="0" applyFont="1" applyBorder="1" applyAlignment="1" applyProtection="1">
      <alignment vertical="top"/>
    </xf>
    <xf numFmtId="0" fontId="4" fillId="0" borderId="13" xfId="0" applyFont="1" applyBorder="1" applyAlignment="1" applyProtection="1">
      <alignment vertical="top"/>
    </xf>
    <xf numFmtId="0" fontId="4" fillId="0" borderId="13" xfId="0" applyFont="1" applyFill="1" applyBorder="1" applyAlignment="1" applyProtection="1">
      <alignment vertical="top"/>
    </xf>
    <xf numFmtId="49" fontId="4" fillId="0" borderId="11" xfId="0" applyNumberFormat="1" applyFont="1" applyBorder="1" applyAlignment="1" applyProtection="1">
      <alignment horizontal="right" vertical="top"/>
    </xf>
    <xf numFmtId="0" fontId="4" fillId="0" borderId="11" xfId="0" applyFont="1" applyBorder="1" applyProtection="1"/>
    <xf numFmtId="49" fontId="4" fillId="0" borderId="15" xfId="0" applyNumberFormat="1" applyFont="1" applyBorder="1" applyAlignment="1" applyProtection="1">
      <alignment horizontal="right" vertical="top"/>
    </xf>
    <xf numFmtId="0" fontId="4" fillId="0" borderId="21" xfId="0" applyFont="1" applyBorder="1" applyAlignment="1" applyProtection="1">
      <alignment horizontal="left" vertical="top" indent="1"/>
    </xf>
    <xf numFmtId="0" fontId="4" fillId="0" borderId="19" xfId="0" applyFont="1" applyBorder="1" applyAlignment="1" applyProtection="1">
      <alignment vertical="top"/>
    </xf>
    <xf numFmtId="0" fontId="4" fillId="0" borderId="21" xfId="0" applyFont="1" applyBorder="1" applyAlignment="1" applyProtection="1">
      <alignment vertical="top"/>
    </xf>
    <xf numFmtId="0" fontId="4" fillId="0" borderId="11" xfId="0" applyFont="1" applyBorder="1" applyAlignment="1" applyProtection="1">
      <alignment horizontal="left" vertical="top" indent="1"/>
    </xf>
    <xf numFmtId="0" fontId="4" fillId="0" borderId="14" xfId="0" applyFont="1" applyBorder="1" applyAlignment="1" applyProtection="1">
      <alignment vertical="top"/>
    </xf>
    <xf numFmtId="49" fontId="4" fillId="0" borderId="25" xfId="0" applyNumberFormat="1" applyFont="1" applyBorder="1" applyAlignment="1" applyProtection="1">
      <alignment horizontal="right" vertical="top"/>
    </xf>
    <xf numFmtId="0" fontId="4" fillId="0" borderId="19" xfId="0" applyFont="1" applyBorder="1" applyAlignment="1" applyProtection="1">
      <alignment horizontal="left" vertical="top" indent="1"/>
    </xf>
    <xf numFmtId="0" fontId="4" fillId="0" borderId="24" xfId="0" applyFont="1" applyBorder="1" applyAlignment="1" applyProtection="1">
      <alignment vertical="top"/>
    </xf>
    <xf numFmtId="49" fontId="4" fillId="0" borderId="71" xfId="0" applyNumberFormat="1" applyFont="1" applyBorder="1" applyAlignment="1" applyProtection="1">
      <alignment horizontal="right" vertical="top"/>
    </xf>
    <xf numFmtId="0" fontId="4" fillId="0" borderId="72" xfId="0" applyFont="1" applyBorder="1" applyAlignment="1" applyProtection="1">
      <alignment horizontal="left" vertical="top" indent="1"/>
    </xf>
    <xf numFmtId="0" fontId="4" fillId="0" borderId="72" xfId="0" applyFont="1" applyBorder="1" applyAlignment="1" applyProtection="1">
      <alignment vertical="top"/>
    </xf>
    <xf numFmtId="0" fontId="4" fillId="0" borderId="90" xfId="0" applyFont="1" applyBorder="1" applyAlignment="1" applyProtection="1">
      <alignment vertical="top"/>
    </xf>
    <xf numFmtId="164" fontId="4" fillId="0" borderId="0" xfId="81" applyNumberFormat="1" applyFont="1" applyBorder="1" applyProtection="1"/>
    <xf numFmtId="0" fontId="4" fillId="0" borderId="0" xfId="0" applyFont="1" applyFill="1" applyAlignment="1" applyProtection="1">
      <alignment horizontal="center"/>
    </xf>
    <xf numFmtId="0" fontId="24" fillId="0" borderId="0" xfId="125" applyFont="1" applyFill="1" applyBorder="1" applyAlignment="1" applyProtection="1">
      <alignment horizontal="center" vertical="center"/>
    </xf>
    <xf numFmtId="49" fontId="4" fillId="0" borderId="42" xfId="0" applyNumberFormat="1" applyFont="1" applyBorder="1" applyAlignment="1" applyProtection="1">
      <alignment horizontal="center" vertical="top" wrapText="1"/>
    </xf>
    <xf numFmtId="49" fontId="4" fillId="0" borderId="85" xfId="0" applyNumberFormat="1" applyFont="1" applyBorder="1" applyAlignment="1" applyProtection="1">
      <alignment horizontal="center" vertical="top" wrapText="1"/>
    </xf>
    <xf numFmtId="49" fontId="4" fillId="0" borderId="85" xfId="0" applyNumberFormat="1" applyFont="1" applyFill="1" applyBorder="1" applyAlignment="1" applyProtection="1">
      <alignment horizontal="center" vertical="top" wrapText="1"/>
    </xf>
    <xf numFmtId="49" fontId="4" fillId="0" borderId="86" xfId="0" applyNumberFormat="1" applyFont="1" applyBorder="1" applyAlignment="1" applyProtection="1">
      <alignment horizontal="center" vertical="top" wrapText="1"/>
    </xf>
    <xf numFmtId="49" fontId="4" fillId="0" borderId="87" xfId="0" applyNumberFormat="1" applyFont="1" applyBorder="1" applyAlignment="1" applyProtection="1">
      <alignment horizontal="center" vertical="top" wrapText="1"/>
    </xf>
    <xf numFmtId="49" fontId="4" fillId="0" borderId="10" xfId="0" applyNumberFormat="1" applyFont="1" applyBorder="1" applyAlignment="1" applyProtection="1">
      <alignment horizontal="center" vertical="top" wrapText="1"/>
    </xf>
    <xf numFmtId="0" fontId="4" fillId="0" borderId="89" xfId="0" applyFont="1" applyFill="1" applyBorder="1" applyAlignment="1" applyProtection="1">
      <alignment horizontal="center" vertical="top" wrapText="1"/>
    </xf>
    <xf numFmtId="0" fontId="4" fillId="0" borderId="85" xfId="0" applyFont="1" applyFill="1" applyBorder="1" applyAlignment="1" applyProtection="1">
      <alignment horizontal="center" vertical="top" wrapText="1"/>
    </xf>
    <xf numFmtId="0" fontId="4" fillId="0" borderId="86" xfId="0" applyFont="1" applyFill="1" applyBorder="1" applyAlignment="1" applyProtection="1">
      <alignment horizontal="center" vertical="top" wrapText="1"/>
    </xf>
    <xf numFmtId="0" fontId="4" fillId="0" borderId="87" xfId="0" applyFont="1" applyFill="1" applyBorder="1" applyAlignment="1" applyProtection="1">
      <alignment horizontal="center" vertical="top" wrapText="1"/>
    </xf>
    <xf numFmtId="0" fontId="4" fillId="0" borderId="60" xfId="0" applyFont="1" applyFill="1" applyBorder="1" applyAlignment="1" applyProtection="1">
      <alignment horizontal="center" vertical="top" wrapText="1"/>
    </xf>
    <xf numFmtId="0" fontId="4" fillId="0" borderId="61" xfId="0" applyFont="1" applyFill="1" applyBorder="1" applyAlignment="1" applyProtection="1">
      <alignment horizontal="center" vertical="top" wrapText="1"/>
    </xf>
    <xf numFmtId="0" fontId="4" fillId="0" borderId="88" xfId="0" applyFont="1" applyFill="1" applyBorder="1" applyAlignment="1" applyProtection="1">
      <alignment horizontal="center" vertical="top" wrapText="1"/>
    </xf>
    <xf numFmtId="0" fontId="4" fillId="0" borderId="63" xfId="0" applyFont="1" applyFill="1" applyBorder="1" applyAlignment="1" applyProtection="1">
      <alignment horizontal="center" vertical="top" wrapText="1"/>
    </xf>
    <xf numFmtId="0" fontId="4" fillId="0" borderId="65" xfId="0" applyFont="1" applyFill="1" applyBorder="1" applyAlignment="1" applyProtection="1">
      <alignment horizontal="center" vertical="top" wrapText="1"/>
    </xf>
    <xf numFmtId="164" fontId="4" fillId="26" borderId="26" xfId="81" applyNumberFormat="1" applyFont="1" applyFill="1" applyBorder="1" applyAlignment="1" applyProtection="1">
      <alignment vertical="top"/>
      <protection locked="0"/>
    </xf>
    <xf numFmtId="164" fontId="4" fillId="0" borderId="23" xfId="125" applyNumberFormat="1" applyFont="1" applyFill="1" applyBorder="1" applyAlignment="1" applyProtection="1">
      <protection locked="0"/>
    </xf>
    <xf numFmtId="164" fontId="4" fillId="26" borderId="75" xfId="81" applyNumberFormat="1" applyFont="1" applyFill="1" applyBorder="1" applyAlignment="1" applyProtection="1">
      <alignment vertical="top"/>
      <protection locked="0"/>
    </xf>
    <xf numFmtId="164" fontId="4" fillId="26" borderId="23" xfId="81" applyNumberFormat="1" applyFont="1" applyFill="1" applyBorder="1" applyAlignment="1" applyProtection="1">
      <alignment horizontal="center" vertical="top"/>
      <protection locked="0"/>
    </xf>
    <xf numFmtId="164" fontId="4" fillId="26" borderId="80" xfId="81" applyNumberFormat="1" applyFont="1" applyFill="1" applyBorder="1" applyAlignment="1" applyProtection="1">
      <alignment horizontal="center" vertical="top"/>
      <protection locked="0"/>
    </xf>
    <xf numFmtId="164" fontId="4" fillId="26" borderId="50" xfId="81" applyNumberFormat="1" applyFont="1" applyFill="1" applyBorder="1" applyAlignment="1" applyProtection="1">
      <alignment horizontal="center" vertical="top"/>
      <protection locked="0"/>
    </xf>
    <xf numFmtId="164" fontId="4" fillId="26" borderId="103" xfId="81" applyNumberFormat="1" applyFont="1" applyFill="1" applyBorder="1" applyAlignment="1" applyProtection="1">
      <alignment vertical="top"/>
      <protection locked="0"/>
    </xf>
    <xf numFmtId="164" fontId="4" fillId="26" borderId="104" xfId="81" applyNumberFormat="1" applyFont="1" applyFill="1" applyBorder="1" applyAlignment="1" applyProtection="1">
      <alignment vertical="top"/>
      <protection locked="0"/>
    </xf>
    <xf numFmtId="164" fontId="4" fillId="26" borderId="105" xfId="81" applyNumberFormat="1" applyFont="1" applyFill="1" applyBorder="1" applyAlignment="1" applyProtection="1">
      <alignment vertical="top"/>
      <protection locked="0"/>
    </xf>
    <xf numFmtId="164" fontId="4" fillId="26" borderId="106" xfId="81" applyNumberFormat="1" applyFont="1" applyFill="1" applyBorder="1" applyAlignment="1" applyProtection="1">
      <alignment vertical="top"/>
      <protection locked="0"/>
    </xf>
    <xf numFmtId="164" fontId="4" fillId="26" borderId="107" xfId="81" applyNumberFormat="1" applyFont="1" applyFill="1" applyBorder="1" applyAlignment="1" applyProtection="1">
      <alignment vertical="top"/>
      <protection locked="0"/>
    </xf>
    <xf numFmtId="164" fontId="4" fillId="26" borderId="25" xfId="81" applyNumberFormat="1" applyFont="1" applyFill="1" applyBorder="1" applyAlignment="1" applyProtection="1">
      <alignment vertical="top"/>
      <protection locked="0"/>
    </xf>
    <xf numFmtId="164" fontId="4" fillId="26" borderId="19" xfId="81" applyNumberFormat="1" applyFont="1" applyFill="1" applyBorder="1" applyAlignment="1" applyProtection="1">
      <alignment vertical="top"/>
      <protection locked="0"/>
    </xf>
    <xf numFmtId="164" fontId="4" fillId="26" borderId="15" xfId="81" applyNumberFormat="1" applyFont="1" applyFill="1" applyBorder="1" applyAlignment="1" applyProtection="1">
      <alignment vertical="top"/>
      <protection locked="0"/>
    </xf>
    <xf numFmtId="166" fontId="4" fillId="0" borderId="23" xfId="62" applyNumberFormat="1" applyFont="1" applyFill="1" applyBorder="1" applyAlignment="1" applyProtection="1">
      <alignment vertical="top"/>
      <protection locked="0"/>
    </xf>
    <xf numFmtId="164" fontId="4" fillId="0" borderId="93" xfId="81" applyNumberFormat="1" applyFont="1" applyFill="1" applyBorder="1" applyAlignment="1" applyProtection="1">
      <alignment horizontal="center" vertical="top"/>
      <protection locked="0"/>
    </xf>
    <xf numFmtId="164" fontId="4" fillId="26" borderId="26" xfId="81" applyNumberFormat="1" applyFont="1" applyFill="1" applyBorder="1" applyAlignment="1" applyProtection="1">
      <alignment horizontal="center" vertical="top"/>
      <protection locked="0"/>
    </xf>
    <xf numFmtId="164" fontId="4" fillId="26" borderId="27" xfId="81" applyNumberFormat="1" applyFont="1" applyFill="1" applyBorder="1" applyAlignment="1" applyProtection="1">
      <alignment horizontal="center" vertical="top"/>
      <protection locked="0"/>
    </xf>
    <xf numFmtId="164" fontId="4" fillId="26" borderId="13" xfId="81" applyNumberFormat="1" applyFont="1" applyFill="1" applyBorder="1" applyAlignment="1" applyProtection="1">
      <alignment horizontal="center" vertical="top"/>
      <protection locked="0"/>
    </xf>
    <xf numFmtId="164" fontId="4" fillId="26" borderId="14" xfId="81" applyNumberFormat="1" applyFont="1" applyFill="1" applyBorder="1" applyAlignment="1" applyProtection="1">
      <alignment horizontal="center" vertical="top"/>
      <protection locked="0"/>
    </xf>
    <xf numFmtId="164" fontId="4" fillId="26" borderId="13" xfId="81" applyNumberFormat="1" applyFont="1" applyFill="1" applyBorder="1" applyAlignment="1" applyProtection="1">
      <alignment vertical="top"/>
      <protection locked="0"/>
    </xf>
    <xf numFmtId="164" fontId="4" fillId="26" borderId="14" xfId="81" applyNumberFormat="1" applyFont="1" applyFill="1" applyBorder="1" applyAlignment="1" applyProtection="1">
      <alignment vertical="top"/>
      <protection locked="0"/>
    </xf>
    <xf numFmtId="164" fontId="4" fillId="27" borderId="43" xfId="91" applyNumberFormat="1" applyFont="1" applyFill="1" applyBorder="1" applyAlignment="1" applyProtection="1">
      <alignment vertical="top"/>
      <protection locked="0"/>
    </xf>
    <xf numFmtId="164" fontId="4" fillId="27" borderId="75" xfId="91" applyNumberFormat="1" applyFont="1" applyFill="1" applyBorder="1" applyAlignment="1" applyProtection="1">
      <alignment vertical="top"/>
      <protection locked="0"/>
    </xf>
    <xf numFmtId="164" fontId="4" fillId="29" borderId="23" xfId="91" applyNumberFormat="1" applyFont="1" applyFill="1" applyBorder="1" applyAlignment="1" applyProtection="1">
      <alignment vertical="top"/>
      <protection locked="0"/>
    </xf>
    <xf numFmtId="164" fontId="4" fillId="27" borderId="43" xfId="81" applyNumberFormat="1" applyFont="1" applyFill="1" applyBorder="1" applyAlignment="1" applyProtection="1">
      <alignment vertical="top"/>
      <protection locked="0"/>
    </xf>
    <xf numFmtId="164" fontId="4" fillId="27" borderId="23" xfId="81" applyNumberFormat="1" applyFont="1" applyFill="1" applyBorder="1" applyAlignment="1" applyProtection="1">
      <alignment vertical="top"/>
      <protection locked="0"/>
    </xf>
    <xf numFmtId="166" fontId="4" fillId="29" borderId="23" xfId="62" applyNumberFormat="1" applyFont="1" applyFill="1" applyBorder="1" applyAlignment="1" applyProtection="1">
      <alignment vertical="top"/>
      <protection locked="0"/>
    </xf>
    <xf numFmtId="164" fontId="4" fillId="27" borderId="23" xfId="62" applyNumberFormat="1" applyFont="1" applyFill="1" applyBorder="1" applyAlignment="1" applyProtection="1">
      <alignment horizontal="center" vertical="top"/>
      <protection locked="0"/>
    </xf>
    <xf numFmtId="165" fontId="4" fillId="27" borderId="23" xfId="62" applyNumberFormat="1" applyFont="1" applyFill="1" applyBorder="1" applyAlignment="1" applyProtection="1">
      <alignment vertical="top"/>
      <protection locked="0"/>
    </xf>
    <xf numFmtId="169" fontId="4" fillId="27" borderId="23" xfId="62" applyNumberFormat="1" applyFont="1" applyFill="1" applyBorder="1" applyAlignment="1" applyProtection="1">
      <alignment vertical="top"/>
      <protection locked="0"/>
    </xf>
    <xf numFmtId="165" fontId="4" fillId="27" borderId="75" xfId="62" applyNumberFormat="1" applyFont="1" applyFill="1" applyBorder="1" applyAlignment="1" applyProtection="1">
      <alignment vertical="top"/>
      <protection locked="0"/>
    </xf>
    <xf numFmtId="165" fontId="4" fillId="27" borderId="0" xfId="62" applyNumberFormat="1" applyFont="1" applyFill="1" applyBorder="1" applyAlignment="1" applyProtection="1">
      <alignment vertical="top"/>
      <protection locked="0"/>
    </xf>
    <xf numFmtId="165" fontId="4" fillId="0" borderId="80" xfId="62" applyNumberFormat="1" applyFont="1" applyFill="1" applyBorder="1" applyAlignment="1" applyProtection="1">
      <alignment vertical="top"/>
      <protection locked="0"/>
    </xf>
    <xf numFmtId="166" fontId="4" fillId="26" borderId="27" xfId="81" applyNumberFormat="1" applyFont="1" applyFill="1" applyBorder="1" applyAlignment="1" applyProtection="1">
      <alignment vertical="top"/>
      <protection locked="0"/>
    </xf>
    <xf numFmtId="166" fontId="4" fillId="26" borderId="23" xfId="81" applyNumberFormat="1" applyFont="1" applyFill="1" applyBorder="1" applyAlignment="1" applyProtection="1">
      <alignment vertical="top"/>
      <protection locked="0"/>
    </xf>
    <xf numFmtId="166" fontId="4" fillId="26" borderId="80" xfId="81" applyNumberFormat="1" applyFont="1" applyFill="1" applyBorder="1" applyAlignment="1" applyProtection="1">
      <alignment vertical="top"/>
      <protection locked="0"/>
    </xf>
    <xf numFmtId="166" fontId="4" fillId="26" borderId="50" xfId="81" applyNumberFormat="1" applyFont="1" applyFill="1" applyBorder="1" applyAlignment="1" applyProtection="1">
      <alignment vertical="top"/>
      <protection locked="0"/>
    </xf>
    <xf numFmtId="164" fontId="4" fillId="27" borderId="43" xfId="81" applyNumberFormat="1" applyFont="1" applyFill="1" applyBorder="1" applyAlignment="1" applyProtection="1">
      <alignment horizontal="center" vertical="top"/>
      <protection locked="0"/>
    </xf>
    <xf numFmtId="164" fontId="4" fillId="27" borderId="23" xfId="81" applyNumberFormat="1" applyFont="1" applyFill="1" applyBorder="1" applyAlignment="1" applyProtection="1">
      <alignment horizontal="center" vertical="top"/>
      <protection locked="0"/>
    </xf>
    <xf numFmtId="164" fontId="4" fillId="27" borderId="75" xfId="81" applyNumberFormat="1" applyFont="1" applyFill="1" applyBorder="1" applyAlignment="1" applyProtection="1">
      <alignment horizontal="center" vertical="top"/>
      <protection locked="0"/>
    </xf>
    <xf numFmtId="164" fontId="4" fillId="27" borderId="50" xfId="81" applyNumberFormat="1" applyFont="1" applyFill="1" applyBorder="1" applyAlignment="1" applyProtection="1">
      <alignment horizontal="center" vertical="top"/>
      <protection locked="0"/>
    </xf>
    <xf numFmtId="164" fontId="4" fillId="27" borderId="80" xfId="81" applyNumberFormat="1" applyFont="1" applyFill="1" applyBorder="1" applyAlignment="1" applyProtection="1">
      <alignment horizontal="center" vertical="top"/>
      <protection locked="0"/>
    </xf>
    <xf numFmtId="165" fontId="4" fillId="27" borderId="27" xfId="81" applyNumberFormat="1" applyFont="1" applyFill="1" applyBorder="1" applyAlignment="1" applyProtection="1">
      <alignment vertical="top"/>
      <protection locked="0"/>
    </xf>
    <xf numFmtId="165" fontId="4" fillId="27" borderId="23" xfId="81" applyNumberFormat="1" applyFont="1" applyFill="1" applyBorder="1" applyAlignment="1" applyProtection="1">
      <alignment vertical="top"/>
      <protection locked="0"/>
    </xf>
    <xf numFmtId="164" fontId="4" fillId="27" borderId="27" xfId="81" applyNumberFormat="1" applyFont="1" applyFill="1" applyBorder="1" applyAlignment="1" applyProtection="1">
      <alignment horizontal="center" vertical="top"/>
      <protection locked="0"/>
    </xf>
    <xf numFmtId="166" fontId="4" fillId="27" borderId="43" xfId="81" applyNumberFormat="1" applyFont="1" applyFill="1" applyBorder="1" applyAlignment="1" applyProtection="1">
      <alignment horizontal="center" vertical="top"/>
      <protection locked="0"/>
    </xf>
    <xf numFmtId="166" fontId="4" fillId="0" borderId="23" xfId="81" applyNumberFormat="1" applyFont="1" applyFill="1" applyBorder="1" applyAlignment="1" applyProtection="1">
      <alignment horizontal="center" vertical="top"/>
      <protection locked="0"/>
    </xf>
    <xf numFmtId="165" fontId="4" fillId="27" borderId="43" xfId="81" applyNumberFormat="1" applyFont="1" applyFill="1" applyBorder="1" applyAlignment="1" applyProtection="1">
      <alignment vertical="top"/>
      <protection locked="0"/>
    </xf>
    <xf numFmtId="169" fontId="4" fillId="27" borderId="43" xfId="81" applyNumberFormat="1" applyFont="1" applyFill="1" applyBorder="1" applyAlignment="1" applyProtection="1">
      <alignment vertical="top"/>
      <protection locked="0"/>
    </xf>
    <xf numFmtId="169" fontId="4" fillId="27" borderId="23" xfId="81" applyNumberFormat="1" applyFont="1" applyFill="1" applyBorder="1" applyAlignment="1" applyProtection="1">
      <alignment vertical="top"/>
      <protection locked="0"/>
    </xf>
    <xf numFmtId="165" fontId="4" fillId="27" borderId="75" xfId="81" applyNumberFormat="1" applyFont="1" applyFill="1" applyBorder="1" applyAlignment="1" applyProtection="1">
      <alignment vertical="top"/>
      <protection locked="0"/>
    </xf>
    <xf numFmtId="49" fontId="4" fillId="28" borderId="20" xfId="0" applyNumberFormat="1" applyFont="1" applyFill="1" applyBorder="1" applyAlignment="1">
      <alignment horizontal="right" vertical="top"/>
    </xf>
    <xf numFmtId="49" fontId="4" fillId="28" borderId="33" xfId="125" applyNumberFormat="1" applyFont="1" applyFill="1" applyBorder="1" applyAlignment="1">
      <alignment horizontal="right"/>
    </xf>
    <xf numFmtId="0" fontId="4" fillId="28" borderId="70" xfId="0" applyNumberFormat="1" applyFont="1" applyFill="1" applyBorder="1" applyAlignment="1">
      <alignment vertical="top"/>
    </xf>
    <xf numFmtId="0" fontId="4" fillId="28" borderId="49" xfId="125" applyFont="1" applyFill="1" applyBorder="1" applyAlignment="1">
      <alignment horizontal="left" vertical="top" indent="1"/>
    </xf>
    <xf numFmtId="0" fontId="4" fillId="28" borderId="31" xfId="126" applyNumberFormat="1" applyFont="1" applyFill="1" applyBorder="1" applyAlignment="1">
      <alignment horizontal="center" vertical="top"/>
    </xf>
    <xf numFmtId="0" fontId="4" fillId="28" borderId="39" xfId="126" applyNumberFormat="1" applyFont="1" applyFill="1" applyBorder="1" applyAlignment="1">
      <alignment horizontal="center" vertical="top"/>
    </xf>
    <xf numFmtId="0" fontId="4" fillId="28" borderId="32" xfId="126" applyNumberFormat="1" applyFont="1" applyFill="1" applyBorder="1" applyAlignment="1">
      <alignment horizontal="center" vertical="top"/>
    </xf>
    <xf numFmtId="0" fontId="4" fillId="28" borderId="82" xfId="126" applyNumberFormat="1" applyFont="1" applyFill="1" applyBorder="1" applyAlignment="1">
      <alignment horizontal="center" vertical="top"/>
    </xf>
    <xf numFmtId="49" fontId="4" fillId="28" borderId="20" xfId="125" applyNumberFormat="1" applyFont="1" applyFill="1" applyBorder="1" applyAlignment="1">
      <alignment horizontal="right"/>
    </xf>
    <xf numFmtId="0" fontId="4" fillId="28" borderId="24" xfId="0" applyNumberFormat="1" applyFont="1" applyFill="1" applyBorder="1" applyAlignment="1">
      <alignment vertical="top"/>
    </xf>
    <xf numFmtId="0" fontId="4" fillId="28" borderId="58" xfId="81" applyNumberFormat="1" applyFont="1" applyFill="1" applyBorder="1" applyAlignment="1">
      <alignment vertical="top"/>
    </xf>
    <xf numFmtId="0" fontId="4" fillId="28" borderId="59" xfId="81" applyNumberFormat="1" applyFont="1" applyFill="1" applyBorder="1" applyAlignment="1">
      <alignment vertical="top"/>
    </xf>
    <xf numFmtId="0" fontId="4" fillId="28" borderId="23" xfId="81" applyNumberFormat="1" applyFont="1" applyFill="1" applyBorder="1" applyAlignment="1">
      <alignment vertical="top"/>
    </xf>
    <xf numFmtId="0" fontId="4" fillId="28" borderId="75" xfId="81" applyNumberFormat="1" applyFont="1" applyFill="1" applyBorder="1" applyAlignment="1">
      <alignment vertical="top"/>
    </xf>
    <xf numFmtId="0" fontId="4" fillId="28" borderId="84" xfId="91" applyNumberFormat="1" applyFont="1" applyFill="1" applyBorder="1" applyAlignment="1">
      <alignment vertical="top"/>
    </xf>
    <xf numFmtId="0" fontId="4" fillId="28" borderId="69" xfId="91" applyNumberFormat="1" applyFont="1" applyFill="1" applyBorder="1" applyAlignment="1">
      <alignment vertical="top"/>
    </xf>
    <xf numFmtId="0" fontId="4" fillId="28" borderId="47" xfId="91" applyNumberFormat="1" applyFont="1" applyFill="1" applyBorder="1" applyAlignment="1">
      <alignment vertical="top"/>
    </xf>
    <xf numFmtId="0" fontId="4" fillId="28" borderId="99" xfId="91" applyNumberFormat="1" applyFont="1" applyFill="1" applyBorder="1" applyAlignment="1">
      <alignment vertical="top"/>
    </xf>
    <xf numFmtId="0" fontId="4" fillId="28" borderId="83" xfId="81" applyNumberFormat="1" applyFont="1" applyFill="1" applyBorder="1" applyAlignment="1">
      <alignment vertical="top"/>
    </xf>
    <xf numFmtId="0" fontId="4" fillId="28" borderId="57" xfId="81" applyNumberFormat="1" applyFont="1" applyFill="1" applyBorder="1" applyAlignment="1">
      <alignment vertical="top"/>
    </xf>
    <xf numFmtId="0" fontId="4" fillId="28" borderId="48" xfId="91" applyNumberFormat="1" applyFont="1" applyFill="1" applyBorder="1" applyAlignment="1">
      <alignment vertical="top"/>
    </xf>
    <xf numFmtId="164" fontId="4" fillId="28" borderId="43" xfId="81" applyNumberFormat="1" applyFont="1" applyFill="1" applyBorder="1" applyAlignment="1" applyProtection="1">
      <alignment horizontal="center"/>
    </xf>
    <xf numFmtId="164" fontId="4" fillId="28" borderId="23" xfId="81" applyNumberFormat="1" applyFont="1" applyFill="1" applyBorder="1" applyAlignment="1" applyProtection="1">
      <alignment horizontal="center"/>
    </xf>
    <xf numFmtId="164" fontId="4" fillId="28" borderId="23" xfId="62" applyNumberFormat="1" applyFont="1" applyFill="1" applyBorder="1" applyAlignment="1" applyProtection="1">
      <alignment horizontal="center" vertical="top"/>
    </xf>
    <xf numFmtId="164" fontId="4" fillId="28" borderId="75" xfId="62" applyNumberFormat="1" applyFont="1" applyFill="1" applyBorder="1" applyAlignment="1" applyProtection="1">
      <alignment horizontal="center" vertical="top"/>
    </xf>
    <xf numFmtId="164" fontId="4" fillId="28" borderId="27" xfId="81" applyNumberFormat="1" applyFont="1" applyFill="1" applyBorder="1" applyAlignment="1" applyProtection="1">
      <alignment horizontal="center"/>
    </xf>
    <xf numFmtId="0" fontId="4" fillId="28" borderId="24" xfId="0" applyFont="1" applyFill="1" applyBorder="1" applyAlignment="1">
      <alignment vertical="top"/>
    </xf>
    <xf numFmtId="0" fontId="4" fillId="28" borderId="83" xfId="91" applyNumberFormat="1" applyFont="1" applyFill="1" applyBorder="1" applyAlignment="1">
      <alignment vertical="top"/>
    </xf>
    <xf numFmtId="0" fontId="4" fillId="28" borderId="76" xfId="81" applyNumberFormat="1" applyFont="1" applyFill="1" applyBorder="1" applyAlignment="1">
      <alignment vertical="top"/>
    </xf>
    <xf numFmtId="0" fontId="4" fillId="28" borderId="43" xfId="91" applyNumberFormat="1" applyFont="1" applyFill="1" applyBorder="1" applyAlignment="1">
      <alignment vertical="top"/>
    </xf>
    <xf numFmtId="0" fontId="4" fillId="28" borderId="75" xfId="91" applyNumberFormat="1" applyFont="1" applyFill="1" applyBorder="1" applyAlignment="1">
      <alignment vertical="top"/>
    </xf>
    <xf numFmtId="49" fontId="4" fillId="28" borderId="13" xfId="125" applyNumberFormat="1" applyFont="1" applyFill="1" applyBorder="1" applyAlignment="1">
      <alignment horizontal="right"/>
    </xf>
    <xf numFmtId="0" fontId="4" fillId="28" borderId="11" xfId="0" applyFont="1" applyFill="1" applyBorder="1" applyAlignment="1">
      <alignment vertical="top"/>
    </xf>
    <xf numFmtId="0" fontId="4" fillId="28" borderId="45" xfId="91" applyNumberFormat="1" applyFont="1" applyFill="1" applyBorder="1" applyAlignment="1">
      <alignment vertical="top"/>
    </xf>
    <xf numFmtId="0" fontId="4" fillId="28" borderId="46" xfId="91" applyNumberFormat="1" applyFont="1" applyFill="1" applyBorder="1" applyAlignment="1">
      <alignment vertical="top"/>
    </xf>
    <xf numFmtId="0" fontId="4" fillId="28" borderId="94" xfId="91" applyNumberFormat="1" applyFont="1" applyFill="1" applyBorder="1" applyAlignment="1">
      <alignment vertical="top"/>
    </xf>
    <xf numFmtId="0" fontId="4" fillId="28" borderId="52" xfId="91" applyNumberFormat="1" applyFont="1" applyFill="1" applyBorder="1" applyAlignment="1">
      <alignment vertical="top"/>
    </xf>
    <xf numFmtId="0" fontId="4" fillId="28" borderId="36" xfId="91" applyNumberFormat="1" applyFont="1" applyFill="1" applyBorder="1" applyAlignment="1">
      <alignment vertical="top"/>
    </xf>
    <xf numFmtId="0" fontId="4" fillId="28" borderId="37" xfId="91" applyNumberFormat="1" applyFont="1" applyFill="1" applyBorder="1" applyAlignment="1">
      <alignment vertical="top"/>
    </xf>
    <xf numFmtId="0" fontId="4" fillId="28" borderId="18" xfId="0" applyFont="1" applyFill="1" applyBorder="1" applyAlignment="1">
      <alignment horizontal="left" vertical="top" wrapText="1" indent="1"/>
    </xf>
    <xf numFmtId="164" fontId="4" fillId="28" borderId="31" xfId="81" applyNumberFormat="1" applyFont="1" applyFill="1" applyBorder="1" applyAlignment="1">
      <alignment horizontal="center" vertical="top"/>
    </xf>
    <xf numFmtId="164" fontId="4" fillId="28" borderId="39" xfId="81" applyNumberFormat="1" applyFont="1" applyFill="1" applyBorder="1" applyAlignment="1">
      <alignment horizontal="center" vertical="top"/>
    </xf>
    <xf numFmtId="164" fontId="4" fillId="28" borderId="77" xfId="81" applyNumberFormat="1" applyFont="1" applyFill="1" applyBorder="1" applyAlignment="1">
      <alignment horizontal="center" vertical="top"/>
    </xf>
    <xf numFmtId="164" fontId="4" fillId="28" borderId="33" xfId="81" applyNumberFormat="1" applyFont="1" applyFill="1" applyBorder="1" applyAlignment="1">
      <alignment horizontal="center" vertical="top"/>
    </xf>
    <xf numFmtId="164" fontId="4" fillId="28" borderId="28" xfId="81" applyNumberFormat="1" applyFont="1" applyFill="1" applyBorder="1" applyAlignment="1">
      <alignment horizontal="center" vertical="top"/>
    </xf>
    <xf numFmtId="164" fontId="4" fillId="28" borderId="34" xfId="81" applyNumberFormat="1" applyFont="1" applyFill="1" applyBorder="1" applyAlignment="1">
      <alignment horizontal="center" vertical="top"/>
    </xf>
    <xf numFmtId="2" fontId="4" fillId="28" borderId="24" xfId="0" applyNumberFormat="1" applyFont="1" applyFill="1" applyBorder="1" applyAlignment="1">
      <alignment horizontal="right" vertical="top"/>
    </xf>
    <xf numFmtId="0" fontId="4" fillId="28" borderId="18" xfId="0" applyFont="1" applyFill="1" applyBorder="1" applyAlignment="1">
      <alignment horizontal="left" vertical="top" indent="1"/>
    </xf>
    <xf numFmtId="164" fontId="4" fillId="28" borderId="58" xfId="81" applyNumberFormat="1" applyFont="1" applyFill="1" applyBorder="1" applyAlignment="1">
      <alignment horizontal="center" vertical="top"/>
    </xf>
    <xf numFmtId="164" fontId="4" fillId="28" borderId="59" xfId="81" applyNumberFormat="1" applyFont="1" applyFill="1" applyBorder="1" applyAlignment="1">
      <alignment horizontal="center" vertical="top"/>
    </xf>
    <xf numFmtId="164" fontId="4" fillId="28" borderId="57" xfId="81" applyNumberFormat="1" applyFont="1" applyFill="1" applyBorder="1" applyAlignment="1">
      <alignment horizontal="center" vertical="top"/>
    </xf>
    <xf numFmtId="164" fontId="4" fillId="28" borderId="51" xfId="81" applyNumberFormat="1" applyFont="1" applyFill="1" applyBorder="1" applyAlignment="1">
      <alignment horizontal="center" vertical="top"/>
    </xf>
    <xf numFmtId="164" fontId="4" fillId="28" borderId="81" xfId="81" applyNumberFormat="1" applyFont="1" applyFill="1" applyBorder="1" applyAlignment="1">
      <alignment horizontal="center" vertical="top"/>
    </xf>
    <xf numFmtId="164" fontId="4" fillId="28" borderId="20" xfId="81" applyNumberFormat="1" applyFont="1" applyFill="1" applyBorder="1" applyAlignment="1">
      <alignment vertical="top"/>
    </xf>
    <xf numFmtId="164" fontId="4" fillId="28" borderId="18" xfId="81" applyNumberFormat="1" applyFont="1" applyFill="1" applyBorder="1" applyAlignment="1">
      <alignment vertical="top"/>
    </xf>
    <xf numFmtId="164" fontId="4" fillId="28" borderId="26" xfId="81" applyNumberFormat="1" applyFont="1" applyFill="1" applyBorder="1" applyAlignment="1">
      <alignment horizontal="center" vertical="top"/>
    </xf>
    <xf numFmtId="164" fontId="4" fillId="28" borderId="27" xfId="81" applyNumberFormat="1" applyFont="1" applyFill="1" applyBorder="1" applyAlignment="1">
      <alignment horizontal="center" vertical="top"/>
    </xf>
    <xf numFmtId="164" fontId="4" fillId="28" borderId="38" xfId="81" applyNumberFormat="1" applyFont="1" applyFill="1" applyBorder="1" applyAlignment="1">
      <alignment horizontal="center" vertical="top"/>
    </xf>
    <xf numFmtId="164" fontId="4" fillId="28" borderId="75" xfId="81" applyNumberFormat="1" applyFont="1" applyFill="1" applyBorder="1" applyAlignment="1">
      <alignment horizontal="center" vertical="top"/>
    </xf>
    <xf numFmtId="164" fontId="4" fillId="28" borderId="13" xfId="81" applyNumberFormat="1" applyFont="1" applyFill="1" applyBorder="1" applyAlignment="1">
      <alignment horizontal="center" vertical="top"/>
    </xf>
    <xf numFmtId="164" fontId="4" fillId="28" borderId="14" xfId="81" applyNumberFormat="1" applyFont="1" applyFill="1" applyBorder="1" applyAlignment="1">
      <alignment horizontal="center" vertical="top"/>
    </xf>
    <xf numFmtId="0" fontId="4" fillId="28" borderId="0" xfId="0" applyFont="1" applyFill="1"/>
    <xf numFmtId="164" fontId="4" fillId="28" borderId="13" xfId="81" applyNumberFormat="1" applyFont="1" applyFill="1" applyBorder="1" applyAlignment="1">
      <alignment vertical="top"/>
    </xf>
    <xf numFmtId="164" fontId="4" fillId="28" borderId="14" xfId="81" applyNumberFormat="1" applyFont="1" applyFill="1" applyBorder="1" applyAlignment="1">
      <alignment vertical="top"/>
    </xf>
    <xf numFmtId="164" fontId="4" fillId="28" borderId="23" xfId="81" applyNumberFormat="1" applyFont="1" applyFill="1" applyBorder="1" applyAlignment="1">
      <alignment horizontal="center" vertical="top"/>
    </xf>
    <xf numFmtId="164" fontId="4" fillId="28" borderId="80" xfId="81" applyNumberFormat="1" applyFont="1" applyFill="1" applyBorder="1" applyAlignment="1">
      <alignment horizontal="center" vertical="top"/>
    </xf>
    <xf numFmtId="164" fontId="4" fillId="28" borderId="27" xfId="81" applyNumberFormat="1" applyFont="1" applyFill="1" applyBorder="1" applyAlignment="1" applyProtection="1">
      <alignment horizontal="center" vertical="top"/>
    </xf>
    <xf numFmtId="164" fontId="4" fillId="28" borderId="23" xfId="81" applyNumberFormat="1" applyFont="1" applyFill="1" applyBorder="1" applyAlignment="1" applyProtection="1">
      <alignment horizontal="center" vertical="top"/>
    </xf>
    <xf numFmtId="164" fontId="4" fillId="28" borderId="80" xfId="81" applyNumberFormat="1" applyFont="1" applyFill="1" applyBorder="1" applyAlignment="1" applyProtection="1">
      <alignment horizontal="center" vertical="top"/>
    </xf>
    <xf numFmtId="164" fontId="4" fillId="28" borderId="38" xfId="81" applyNumberFormat="1" applyFont="1" applyFill="1" applyBorder="1" applyAlignment="1" applyProtection="1">
      <alignment horizontal="center" vertical="top"/>
    </xf>
    <xf numFmtId="164" fontId="4" fillId="28" borderId="13" xfId="81" applyNumberFormat="1" applyFont="1" applyFill="1" applyBorder="1" applyAlignment="1" applyProtection="1">
      <alignment horizontal="center" vertical="top"/>
    </xf>
    <xf numFmtId="164" fontId="4" fillId="28" borderId="14" xfId="81" applyNumberFormat="1" applyFont="1" applyFill="1" applyBorder="1" applyAlignment="1" applyProtection="1">
      <alignment horizontal="center" vertical="top"/>
    </xf>
    <xf numFmtId="164" fontId="4" fillId="28" borderId="26" xfId="81" applyNumberFormat="1" applyFont="1" applyFill="1" applyBorder="1" applyAlignment="1" applyProtection="1">
      <alignment horizontal="center" vertical="top"/>
    </xf>
    <xf numFmtId="164" fontId="4" fillId="28" borderId="0" xfId="81" applyNumberFormat="1" applyFont="1" applyFill="1" applyBorder="1" applyAlignment="1" applyProtection="1">
      <alignment horizontal="center" vertical="top"/>
    </xf>
    <xf numFmtId="0" fontId="4" fillId="28" borderId="16" xfId="0" applyFont="1" applyFill="1" applyBorder="1" applyAlignment="1">
      <alignment vertical="top"/>
    </xf>
    <xf numFmtId="0" fontId="4" fillId="28" borderId="45" xfId="0" applyFont="1" applyFill="1" applyBorder="1" applyAlignment="1">
      <alignment horizontal="center" vertical="top"/>
    </xf>
    <xf numFmtId="0" fontId="4" fillId="28" borderId="46" xfId="0" applyFont="1" applyFill="1" applyBorder="1" applyAlignment="1">
      <alignment horizontal="center" vertical="top"/>
    </xf>
    <xf numFmtId="0" fontId="4" fillId="28" borderId="47" xfId="0" applyFont="1" applyFill="1" applyBorder="1" applyAlignment="1">
      <alignment horizontal="center" vertical="top"/>
    </xf>
    <xf numFmtId="0" fontId="4" fillId="28" borderId="35" xfId="0" applyFont="1" applyFill="1" applyBorder="1" applyAlignment="1">
      <alignment horizontal="center" vertical="top"/>
    </xf>
    <xf numFmtId="0" fontId="4" fillId="28" borderId="99" xfId="0" applyFont="1" applyFill="1" applyBorder="1" applyAlignment="1">
      <alignment horizontal="center" vertical="top"/>
    </xf>
    <xf numFmtId="0" fontId="4" fillId="28" borderId="12" xfId="0" applyFont="1" applyFill="1" applyBorder="1" applyAlignment="1" applyProtection="1">
      <alignment vertical="top"/>
    </xf>
    <xf numFmtId="0" fontId="4" fillId="28" borderId="16" xfId="0" applyNumberFormat="1" applyFont="1" applyFill="1" applyBorder="1" applyAlignment="1" applyProtection="1">
      <alignment vertical="top"/>
    </xf>
    <xf numFmtId="0" fontId="4" fillId="28" borderId="17" xfId="0" applyFont="1" applyFill="1" applyBorder="1" applyAlignment="1" applyProtection="1">
      <alignment horizontal="left" vertical="top" indent="1"/>
    </xf>
    <xf numFmtId="0" fontId="4" fillId="28" borderId="16" xfId="0" applyFont="1" applyFill="1" applyBorder="1" applyAlignment="1" applyProtection="1">
      <alignment vertical="top"/>
    </xf>
    <xf numFmtId="0" fontId="4" fillId="28" borderId="20" xfId="0" applyFont="1" applyFill="1" applyBorder="1" applyAlignment="1" applyProtection="1">
      <alignment vertical="top"/>
    </xf>
    <xf numFmtId="0" fontId="4" fillId="28" borderId="24" xfId="0" applyNumberFormat="1" applyFont="1" applyFill="1" applyBorder="1" applyAlignment="1" applyProtection="1">
      <alignment vertical="top"/>
    </xf>
    <xf numFmtId="0" fontId="4" fillId="28" borderId="18" xfId="0" applyFont="1" applyFill="1" applyBorder="1" applyAlignment="1" applyProtection="1">
      <alignment horizontal="left" vertical="top" indent="1"/>
    </xf>
    <xf numFmtId="0" fontId="4" fillId="28" borderId="24" xfId="0" applyFont="1" applyFill="1" applyBorder="1" applyAlignment="1" applyProtection="1">
      <alignment vertical="top"/>
    </xf>
    <xf numFmtId="0" fontId="4" fillId="28" borderId="11" xfId="0" applyFont="1" applyFill="1" applyBorder="1" applyAlignment="1" applyProtection="1">
      <alignment vertical="top"/>
    </xf>
    <xf numFmtId="0" fontId="4" fillId="28" borderId="11" xfId="0" applyNumberFormat="1" applyFont="1" applyFill="1" applyBorder="1" applyAlignment="1" applyProtection="1">
      <alignment vertical="top"/>
    </xf>
    <xf numFmtId="0" fontId="4" fillId="28" borderId="14" xfId="0" applyFont="1" applyFill="1" applyBorder="1" applyAlignment="1" applyProtection="1">
      <alignment horizontal="left" vertical="top" indent="1"/>
    </xf>
    <xf numFmtId="164" fontId="4" fillId="28" borderId="27" xfId="81" applyNumberFormat="1" applyFont="1" applyFill="1" applyBorder="1" applyAlignment="1" applyProtection="1">
      <alignment vertical="top"/>
    </xf>
    <xf numFmtId="164" fontId="4" fillId="28" borderId="23" xfId="81" applyNumberFormat="1" applyFont="1" applyFill="1" applyBorder="1" applyAlignment="1">
      <alignment vertical="top"/>
    </xf>
    <xf numFmtId="164" fontId="4" fillId="28" borderId="80" xfId="81" applyNumberFormat="1" applyFont="1" applyFill="1" applyBorder="1" applyAlignment="1">
      <alignment vertical="top"/>
    </xf>
    <xf numFmtId="164" fontId="4" fillId="28" borderId="27" xfId="81" applyNumberFormat="1" applyFont="1" applyFill="1" applyBorder="1" applyAlignment="1">
      <alignment vertical="top"/>
    </xf>
    <xf numFmtId="164" fontId="4" fillId="28" borderId="50" xfId="81" applyNumberFormat="1" applyFont="1" applyFill="1" applyBorder="1" applyAlignment="1">
      <alignment vertical="top"/>
    </xf>
    <xf numFmtId="164" fontId="4" fillId="28" borderId="29" xfId="81" applyNumberFormat="1" applyFont="1" applyFill="1" applyBorder="1" applyAlignment="1">
      <alignment vertical="top"/>
    </xf>
    <xf numFmtId="164" fontId="4" fillId="28" borderId="0" xfId="81" applyNumberFormat="1" applyFont="1" applyFill="1" applyBorder="1" applyAlignment="1">
      <alignment vertical="top"/>
    </xf>
    <xf numFmtId="164" fontId="4" fillId="28" borderId="75" xfId="81" applyNumberFormat="1" applyFont="1" applyFill="1" applyBorder="1" applyAlignment="1">
      <alignment vertical="top"/>
    </xf>
    <xf numFmtId="164" fontId="4" fillId="28" borderId="11" xfId="81" applyNumberFormat="1" applyFont="1" applyFill="1" applyBorder="1" applyAlignment="1" applyProtection="1">
      <alignment vertical="top"/>
    </xf>
    <xf numFmtId="164" fontId="4" fillId="28" borderId="96" xfId="81" applyNumberFormat="1" applyFont="1" applyFill="1" applyBorder="1" applyAlignment="1">
      <alignment vertical="top"/>
    </xf>
    <xf numFmtId="164" fontId="4" fillId="28" borderId="35" xfId="81" applyNumberFormat="1" applyFont="1" applyFill="1" applyBorder="1" applyAlignment="1">
      <alignment vertical="top"/>
    </xf>
    <xf numFmtId="164" fontId="4" fillId="28" borderId="12" xfId="81" applyNumberFormat="1" applyFont="1" applyFill="1" applyBorder="1" applyAlignment="1">
      <alignment vertical="top"/>
    </xf>
    <xf numFmtId="164" fontId="4" fillId="28" borderId="48" xfId="81" applyNumberFormat="1" applyFont="1" applyFill="1" applyBorder="1" applyAlignment="1">
      <alignment vertical="top"/>
    </xf>
    <xf numFmtId="164" fontId="4" fillId="28" borderId="58" xfId="81" applyNumberFormat="1" applyFont="1" applyFill="1" applyBorder="1" applyAlignment="1">
      <alignment vertical="top"/>
    </xf>
    <xf numFmtId="164" fontId="4" fillId="28" borderId="57" xfId="81" applyNumberFormat="1" applyFont="1" applyFill="1" applyBorder="1" applyAlignment="1">
      <alignment vertical="top"/>
    </xf>
    <xf numFmtId="164" fontId="4" fillId="28" borderId="81" xfId="81" applyNumberFormat="1" applyFont="1" applyFill="1" applyBorder="1" applyAlignment="1">
      <alignment vertical="top"/>
    </xf>
    <xf numFmtId="164" fontId="4" fillId="28" borderId="73" xfId="81" applyNumberFormat="1" applyFont="1" applyFill="1" applyBorder="1" applyAlignment="1">
      <alignment vertical="top"/>
    </xf>
    <xf numFmtId="164" fontId="4" fillId="28" borderId="76" xfId="81" applyNumberFormat="1" applyFont="1" applyFill="1" applyBorder="1" applyAlignment="1">
      <alignment vertical="top"/>
    </xf>
    <xf numFmtId="0" fontId="29" fillId="28" borderId="20" xfId="0" applyFont="1" applyFill="1" applyBorder="1" applyAlignment="1" applyProtection="1">
      <alignment vertical="top"/>
    </xf>
    <xf numFmtId="0" fontId="4" fillId="28" borderId="24" xfId="0" applyNumberFormat="1" applyFont="1" applyFill="1" applyBorder="1" applyAlignment="1" applyProtection="1">
      <alignment horizontal="left" vertical="top"/>
    </xf>
    <xf numFmtId="0" fontId="4" fillId="28" borderId="18" xfId="0" applyFont="1" applyFill="1" applyBorder="1" applyAlignment="1" applyProtection="1">
      <alignment vertical="top"/>
    </xf>
    <xf numFmtId="164" fontId="4" fillId="28" borderId="56" xfId="81" applyNumberFormat="1" applyFont="1" applyFill="1" applyBorder="1" applyAlignment="1">
      <alignment vertical="top"/>
    </xf>
    <xf numFmtId="164" fontId="4" fillId="28" borderId="51" xfId="81" applyNumberFormat="1" applyFont="1" applyFill="1" applyBorder="1" applyAlignment="1">
      <alignment vertical="top"/>
    </xf>
    <xf numFmtId="0" fontId="4" fillId="28" borderId="35" xfId="0" applyFont="1" applyFill="1" applyBorder="1" applyAlignment="1" applyProtection="1">
      <alignment vertical="top"/>
    </xf>
    <xf numFmtId="49" fontId="4" fillId="28" borderId="13" xfId="0" applyNumberFormat="1" applyFont="1" applyFill="1" applyBorder="1" applyAlignment="1" applyProtection="1">
      <alignment horizontal="right" vertical="top"/>
    </xf>
    <xf numFmtId="0" fontId="4" fillId="28" borderId="24" xfId="0" applyFont="1" applyFill="1" applyBorder="1" applyAlignment="1" applyProtection="1">
      <alignment horizontal="left" vertical="top"/>
    </xf>
    <xf numFmtId="164" fontId="4" fillId="28" borderId="52" xfId="81" applyNumberFormat="1" applyFont="1" applyFill="1" applyBorder="1" applyAlignment="1">
      <alignment vertical="top"/>
    </xf>
    <xf numFmtId="164" fontId="4" fillId="28" borderId="36" xfId="81" applyNumberFormat="1" applyFont="1" applyFill="1" applyBorder="1" applyAlignment="1">
      <alignment vertical="top"/>
    </xf>
    <xf numFmtId="164" fontId="4" fillId="28" borderId="79" xfId="81" applyNumberFormat="1" applyFont="1" applyFill="1" applyBorder="1" applyAlignment="1">
      <alignment vertical="top"/>
    </xf>
    <xf numFmtId="164" fontId="4" fillId="28" borderId="38" xfId="81" applyNumberFormat="1" applyFont="1" applyFill="1" applyBorder="1" applyAlignment="1">
      <alignment vertical="top"/>
    </xf>
    <xf numFmtId="164" fontId="4" fillId="28" borderId="94" xfId="81" applyNumberFormat="1" applyFont="1" applyFill="1" applyBorder="1" applyAlignment="1">
      <alignment vertical="top"/>
    </xf>
    <xf numFmtId="164" fontId="4" fillId="28" borderId="40" xfId="81" applyNumberFormat="1" applyFont="1" applyFill="1" applyBorder="1" applyAlignment="1">
      <alignment vertical="top"/>
    </xf>
    <xf numFmtId="164" fontId="4" fillId="28" borderId="53" xfId="81" applyNumberFormat="1" applyFont="1" applyFill="1" applyBorder="1" applyAlignment="1">
      <alignment vertical="top"/>
    </xf>
    <xf numFmtId="164" fontId="4" fillId="28" borderId="78" xfId="81" applyNumberFormat="1" applyFont="1" applyFill="1" applyBorder="1" applyAlignment="1">
      <alignment vertical="top"/>
    </xf>
    <xf numFmtId="164" fontId="4" fillId="28" borderId="95" xfId="81" applyNumberFormat="1" applyFont="1" applyFill="1" applyBorder="1" applyAlignment="1">
      <alignment vertical="top"/>
    </xf>
    <xf numFmtId="164" fontId="4" fillId="28" borderId="0" xfId="81" applyNumberFormat="1" applyFont="1" applyFill="1" applyBorder="1" applyAlignment="1" applyProtection="1">
      <alignment vertical="top"/>
    </xf>
    <xf numFmtId="0" fontId="4" fillId="0" borderId="0" xfId="126" applyFill="1" applyAlignment="1">
      <alignment horizontal="center"/>
    </xf>
    <xf numFmtId="0" fontId="4" fillId="0" borderId="0" xfId="126" applyFill="1" applyBorder="1" applyAlignment="1">
      <alignment horizontal="center" wrapText="1"/>
    </xf>
    <xf numFmtId="0" fontId="4" fillId="0" borderId="0" xfId="126" applyFill="1" applyBorder="1" applyAlignment="1">
      <alignment horizontal="center"/>
    </xf>
    <xf numFmtId="165" fontId="4" fillId="0" borderId="0" xfId="171" applyNumberFormat="1" applyFont="1" applyFill="1" applyBorder="1" applyAlignment="1">
      <alignment horizontal="center"/>
    </xf>
    <xf numFmtId="168" fontId="4" fillId="0" borderId="0" xfId="126" applyNumberFormat="1" applyFill="1" applyBorder="1" applyAlignment="1">
      <alignment horizontal="center"/>
    </xf>
    <xf numFmtId="0" fontId="5" fillId="0" borderId="0" xfId="253" applyFont="1" applyFill="1" applyBorder="1" applyAlignment="1">
      <alignment wrapText="1"/>
    </xf>
    <xf numFmtId="0" fontId="4" fillId="0" borderId="16" xfId="126" applyFill="1" applyBorder="1" applyAlignment="1"/>
    <xf numFmtId="0" fontId="4" fillId="0" borderId="17" xfId="126" applyFill="1" applyBorder="1" applyAlignment="1"/>
    <xf numFmtId="0" fontId="4" fillId="0" borderId="16" xfId="126" applyFill="1" applyBorder="1"/>
    <xf numFmtId="0" fontId="4" fillId="0" borderId="17" xfId="126" applyFill="1" applyBorder="1"/>
    <xf numFmtId="0" fontId="4" fillId="0" borderId="24" xfId="126" applyFont="1" applyFill="1" applyBorder="1" applyAlignment="1">
      <alignment horizontal="right"/>
    </xf>
    <xf numFmtId="0" fontId="4" fillId="0" borderId="18" xfId="126" applyFont="1" applyFill="1" applyBorder="1" applyAlignment="1">
      <alignment horizontal="right"/>
    </xf>
    <xf numFmtId="9" fontId="4" fillId="0" borderId="11" xfId="126" applyNumberFormat="1" applyFill="1" applyBorder="1"/>
    <xf numFmtId="9" fontId="4" fillId="0" borderId="14" xfId="126" applyNumberFormat="1" applyFill="1" applyBorder="1"/>
    <xf numFmtId="9" fontId="4" fillId="0" borderId="24" xfId="126" applyNumberFormat="1" applyFill="1" applyBorder="1"/>
    <xf numFmtId="9" fontId="4" fillId="0" borderId="18" xfId="126" applyNumberFormat="1" applyFill="1" applyBorder="1"/>
    <xf numFmtId="0" fontId="24" fillId="0" borderId="0" xfId="126" applyFont="1" applyAlignment="1" applyProtection="1"/>
    <xf numFmtId="164" fontId="4" fillId="0" borderId="23" xfId="81" quotePrefix="1" applyNumberFormat="1" applyFont="1" applyFill="1" applyBorder="1" applyAlignment="1" applyProtection="1">
      <alignment vertical="top"/>
      <protection locked="0"/>
    </xf>
    <xf numFmtId="0" fontId="4" fillId="0" borderId="0" xfId="126" applyFont="1" applyAlignment="1" applyProtection="1"/>
    <xf numFmtId="0" fontId="4" fillId="0" borderId="0" xfId="126" applyFont="1" applyBorder="1" applyAlignment="1" applyProtection="1">
      <alignment horizontal="left"/>
    </xf>
    <xf numFmtId="0" fontId="4" fillId="0" borderId="0" xfId="126" applyFont="1" applyBorder="1" applyAlignment="1" applyProtection="1"/>
    <xf numFmtId="0" fontId="4" fillId="0" borderId="0" xfId="126" applyFont="1" applyAlignment="1" applyProtection="1">
      <alignment horizontal="left"/>
    </xf>
    <xf numFmtId="0" fontId="0" fillId="0" borderId="0" xfId="0" applyAlignment="1">
      <alignment vertical="center"/>
    </xf>
    <xf numFmtId="0" fontId="4" fillId="30" borderId="15" xfId="0" applyFont="1" applyFill="1" applyBorder="1" applyAlignment="1">
      <alignment horizontal="center" vertical="center"/>
    </xf>
    <xf numFmtId="0" fontId="4" fillId="0" borderId="0" xfId="0" applyFont="1" applyAlignment="1">
      <alignment vertical="center" wrapText="1"/>
    </xf>
    <xf numFmtId="0" fontId="35" fillId="0" borderId="0" xfId="0" applyFont="1" applyAlignment="1">
      <alignment vertical="center" wrapText="1"/>
    </xf>
    <xf numFmtId="164" fontId="4" fillId="29" borderId="27" xfId="81" applyNumberFormat="1" applyFont="1" applyFill="1" applyBorder="1" applyAlignment="1" applyProtection="1">
      <alignment vertical="top"/>
      <protection locked="0"/>
    </xf>
    <xf numFmtId="164" fontId="4" fillId="29" borderId="80" xfId="81" applyNumberFormat="1" applyFont="1" applyFill="1" applyBorder="1" applyAlignment="1" applyProtection="1">
      <alignment vertical="top"/>
      <protection locked="0"/>
    </xf>
    <xf numFmtId="164" fontId="4" fillId="29" borderId="50" xfId="81" applyNumberFormat="1" applyFont="1" applyFill="1" applyBorder="1" applyAlignment="1" applyProtection="1">
      <alignment vertical="top"/>
      <protection locked="0"/>
    </xf>
    <xf numFmtId="164" fontId="4" fillId="29" borderId="29" xfId="81" applyNumberFormat="1" applyFont="1" applyFill="1" applyBorder="1" applyAlignment="1" applyProtection="1">
      <alignment vertical="top"/>
      <protection locked="0"/>
    </xf>
    <xf numFmtId="164" fontId="4" fillId="29" borderId="0" xfId="81" applyNumberFormat="1" applyFont="1" applyFill="1" applyBorder="1" applyAlignment="1" applyProtection="1">
      <alignment vertical="top"/>
      <protection locked="0"/>
    </xf>
    <xf numFmtId="164" fontId="4" fillId="29" borderId="13" xfId="81" applyNumberFormat="1" applyFont="1" applyFill="1" applyBorder="1" applyAlignment="1" applyProtection="1">
      <alignment vertical="top"/>
      <protection locked="0"/>
    </xf>
    <xf numFmtId="164" fontId="4" fillId="29" borderId="27" xfId="81" applyNumberFormat="1" applyFont="1" applyFill="1" applyBorder="1" applyAlignment="1">
      <alignment vertical="top"/>
    </xf>
    <xf numFmtId="164" fontId="4" fillId="29" borderId="23" xfId="81" applyNumberFormat="1" applyFont="1" applyFill="1" applyBorder="1" applyAlignment="1">
      <alignment vertical="top"/>
    </xf>
    <xf numFmtId="164" fontId="4" fillId="29" borderId="80" xfId="81" applyNumberFormat="1" applyFont="1" applyFill="1" applyBorder="1" applyAlignment="1">
      <alignment vertical="top"/>
    </xf>
    <xf numFmtId="164" fontId="4" fillId="29" borderId="50" xfId="81" applyNumberFormat="1" applyFont="1" applyFill="1" applyBorder="1" applyAlignment="1">
      <alignment vertical="top"/>
    </xf>
    <xf numFmtId="164" fontId="4" fillId="29" borderId="29" xfId="81" applyNumberFormat="1" applyFont="1" applyFill="1" applyBorder="1" applyAlignment="1">
      <alignment vertical="top"/>
    </xf>
    <xf numFmtId="164" fontId="4" fillId="29" borderId="0" xfId="81" applyNumberFormat="1" applyFont="1" applyFill="1" applyBorder="1" applyAlignment="1">
      <alignment vertical="top"/>
    </xf>
    <xf numFmtId="164" fontId="4" fillId="29" borderId="13" xfId="81" applyNumberFormat="1" applyFont="1" applyFill="1" applyBorder="1" applyAlignment="1">
      <alignment vertical="top"/>
    </xf>
    <xf numFmtId="166" fontId="4" fillId="29" borderId="31" xfId="62" applyNumberFormat="1" applyFont="1" applyFill="1" applyBorder="1" applyAlignment="1">
      <alignment vertical="top"/>
    </xf>
    <xf numFmtId="166" fontId="4" fillId="29" borderId="32" xfId="62" applyNumberFormat="1" applyFont="1" applyFill="1" applyBorder="1" applyAlignment="1">
      <alignment vertical="top"/>
    </xf>
    <xf numFmtId="166" fontId="4" fillId="29" borderId="82" xfId="62" applyNumberFormat="1" applyFont="1" applyFill="1" applyBorder="1" applyAlignment="1">
      <alignment vertical="top"/>
    </xf>
    <xf numFmtId="166" fontId="4" fillId="29" borderId="74" xfId="62" applyNumberFormat="1" applyFont="1" applyFill="1" applyBorder="1" applyAlignment="1">
      <alignment vertical="top"/>
    </xf>
    <xf numFmtId="166" fontId="4" fillId="29" borderId="44" xfId="62" applyNumberFormat="1" applyFont="1" applyFill="1" applyBorder="1" applyAlignment="1">
      <alignment vertical="top"/>
    </xf>
    <xf numFmtId="166" fontId="4" fillId="29" borderId="49" xfId="62" applyNumberFormat="1" applyFont="1" applyFill="1" applyBorder="1" applyAlignment="1">
      <alignment vertical="top"/>
    </xf>
    <xf numFmtId="166" fontId="4" fillId="29" borderId="33" xfId="62" applyNumberFormat="1" applyFont="1" applyFill="1" applyBorder="1" applyAlignment="1">
      <alignment vertical="top"/>
    </xf>
    <xf numFmtId="166" fontId="4" fillId="29" borderId="77" xfId="62" applyNumberFormat="1" applyFont="1" applyFill="1" applyBorder="1" applyAlignment="1">
      <alignment vertical="top"/>
    </xf>
    <xf numFmtId="164" fontId="4" fillId="29" borderId="27" xfId="81" applyNumberFormat="1" applyFont="1" applyFill="1" applyBorder="1" applyAlignment="1">
      <alignment horizontal="center" vertical="top"/>
    </xf>
    <xf numFmtId="164" fontId="4" fillId="29" borderId="38" xfId="81" applyNumberFormat="1" applyFont="1" applyFill="1" applyBorder="1" applyAlignment="1">
      <alignment horizontal="center" vertical="top"/>
    </xf>
    <xf numFmtId="164" fontId="4" fillId="29" borderId="13" xfId="81" applyNumberFormat="1" applyFont="1" applyFill="1" applyBorder="1" applyAlignment="1">
      <alignment horizontal="center" vertical="top"/>
    </xf>
    <xf numFmtId="164" fontId="4" fillId="29" borderId="14" xfId="81" applyNumberFormat="1" applyFont="1" applyFill="1" applyBorder="1" applyAlignment="1">
      <alignment horizontal="center" vertical="top"/>
    </xf>
    <xf numFmtId="164" fontId="4" fillId="29" borderId="27" xfId="81" applyNumberFormat="1" applyFont="1" applyFill="1" applyBorder="1" applyAlignment="1" applyProtection="1">
      <alignment horizontal="center" vertical="top"/>
      <protection locked="0"/>
    </xf>
    <xf numFmtId="164" fontId="4" fillId="29" borderId="23" xfId="81" applyNumberFormat="1" applyFont="1" applyFill="1" applyBorder="1" applyAlignment="1" applyProtection="1">
      <alignment horizontal="center" vertical="top"/>
      <protection locked="0"/>
    </xf>
    <xf numFmtId="164" fontId="4" fillId="29" borderId="80" xfId="81" applyNumberFormat="1" applyFont="1" applyFill="1" applyBorder="1" applyAlignment="1" applyProtection="1">
      <alignment horizontal="center" vertical="top"/>
      <protection locked="0"/>
    </xf>
    <xf numFmtId="164" fontId="4" fillId="29" borderId="38" xfId="81" applyNumberFormat="1" applyFont="1" applyFill="1" applyBorder="1" applyAlignment="1" applyProtection="1">
      <alignment horizontal="center" vertical="top"/>
      <protection locked="0"/>
    </xf>
    <xf numFmtId="164" fontId="4" fillId="29" borderId="13" xfId="81" applyNumberFormat="1" applyFont="1" applyFill="1" applyBorder="1" applyAlignment="1" applyProtection="1">
      <alignment horizontal="center" vertical="top"/>
      <protection locked="0"/>
    </xf>
    <xf numFmtId="164" fontId="4" fillId="29" borderId="14" xfId="81" applyNumberFormat="1" applyFont="1" applyFill="1" applyBorder="1" applyAlignment="1" applyProtection="1">
      <alignment horizontal="center" vertical="top"/>
      <protection locked="0"/>
    </xf>
    <xf numFmtId="0" fontId="5" fillId="0" borderId="15" xfId="253" applyFont="1" applyFill="1" applyBorder="1" applyAlignment="1">
      <alignment wrapText="1"/>
    </xf>
    <xf numFmtId="0" fontId="4" fillId="0" borderId="0" xfId="0" applyFont="1" applyFill="1" applyBorder="1" applyAlignment="1">
      <alignment horizontal="center" vertical="center"/>
    </xf>
    <xf numFmtId="0" fontId="0" fillId="0" borderId="0" xfId="0" applyFill="1" applyAlignment="1">
      <alignment vertical="center"/>
    </xf>
    <xf numFmtId="0" fontId="24" fillId="0" borderId="0" xfId="126" applyFont="1" applyFill="1" applyBorder="1" applyAlignment="1" applyProtection="1">
      <alignment vertical="top"/>
    </xf>
    <xf numFmtId="164" fontId="4" fillId="0" borderId="75" xfId="62" applyNumberFormat="1" applyFont="1" applyFill="1" applyBorder="1" applyAlignment="1" applyProtection="1">
      <alignment horizontal="center" vertical="top"/>
      <protection locked="0"/>
    </xf>
    <xf numFmtId="164" fontId="4" fillId="0" borderId="92" xfId="81" applyNumberFormat="1" applyFont="1" applyFill="1" applyBorder="1" applyAlignment="1">
      <alignment horizontal="center" vertical="top"/>
    </xf>
    <xf numFmtId="0" fontId="24" fillId="0" borderId="0" xfId="0" applyFont="1" applyAlignment="1">
      <alignment vertical="center"/>
    </xf>
    <xf numFmtId="0" fontId="4" fillId="0" borderId="0" xfId="0" applyFont="1" applyAlignment="1">
      <alignment horizontal="left" vertical="center" wrapText="1" indent="2"/>
    </xf>
    <xf numFmtId="0" fontId="4" fillId="0" borderId="0" xfId="0" applyFont="1" applyAlignment="1">
      <alignment horizontal="left" vertical="center" wrapText="1"/>
    </xf>
    <xf numFmtId="0" fontId="4" fillId="0" borderId="0" xfId="126"/>
    <xf numFmtId="0" fontId="4" fillId="0" borderId="22" xfId="126" applyFont="1" applyFill="1" applyBorder="1" applyAlignment="1">
      <alignment vertical="top" wrapText="1"/>
    </xf>
    <xf numFmtId="0" fontId="4" fillId="0" borderId="21" xfId="126" applyFont="1" applyFill="1" applyBorder="1" applyAlignment="1">
      <alignment vertical="top" wrapText="1"/>
    </xf>
    <xf numFmtId="0" fontId="4" fillId="0" borderId="17" xfId="126" applyFont="1" applyFill="1" applyBorder="1" applyAlignment="1">
      <alignment vertical="top" wrapText="1"/>
    </xf>
    <xf numFmtId="0" fontId="4" fillId="0" borderId="16" xfId="126" applyFont="1" applyFill="1" applyBorder="1" applyAlignment="1">
      <alignment vertical="top" wrapText="1"/>
    </xf>
    <xf numFmtId="0" fontId="4" fillId="0" borderId="0" xfId="0" applyFont="1" applyAlignment="1">
      <alignment vertical="top" wrapText="1"/>
    </xf>
    <xf numFmtId="0" fontId="39" fillId="31" borderId="15" xfId="126" applyFont="1" applyFill="1" applyBorder="1" applyAlignment="1">
      <alignment wrapText="1"/>
    </xf>
    <xf numFmtId="166" fontId="4" fillId="26" borderId="27" xfId="62" applyNumberFormat="1" applyFont="1" applyFill="1" applyBorder="1" applyAlignment="1" applyProtection="1">
      <alignment vertical="top"/>
      <protection locked="0"/>
    </xf>
    <xf numFmtId="166" fontId="4" fillId="26" borderId="23" xfId="62" applyNumberFormat="1" applyFont="1" applyFill="1" applyBorder="1" applyAlignment="1" applyProtection="1">
      <alignment vertical="top"/>
      <protection locked="0"/>
    </xf>
    <xf numFmtId="166" fontId="4" fillId="26" borderId="50" xfId="62" applyNumberFormat="1" applyFont="1" applyFill="1" applyBorder="1" applyAlignment="1" applyProtection="1">
      <alignment vertical="top"/>
      <protection locked="0"/>
    </xf>
    <xf numFmtId="49" fontId="4" fillId="0" borderId="60" xfId="0" applyNumberFormat="1" applyFont="1" applyBorder="1" applyAlignment="1">
      <alignment horizontal="center" vertical="top" wrapText="1"/>
    </xf>
    <xf numFmtId="164" fontId="4" fillId="28" borderId="12" xfId="81" applyNumberFormat="1" applyFont="1" applyFill="1" applyBorder="1" applyAlignment="1">
      <alignment horizontal="center" vertical="top"/>
    </xf>
    <xf numFmtId="164" fontId="4" fillId="28" borderId="55" xfId="81" applyNumberFormat="1" applyFont="1" applyFill="1" applyBorder="1" applyAlignment="1">
      <alignment horizontal="center" vertical="top"/>
    </xf>
    <xf numFmtId="164" fontId="4" fillId="29" borderId="75" xfId="81" applyNumberFormat="1" applyFont="1" applyFill="1" applyBorder="1" applyAlignment="1">
      <alignment horizontal="center" vertical="top"/>
    </xf>
    <xf numFmtId="49" fontId="4" fillId="0" borderId="88" xfId="0" applyNumberFormat="1" applyFont="1" applyBorder="1" applyAlignment="1" applyProtection="1">
      <alignment horizontal="center" vertical="top" wrapText="1"/>
    </xf>
    <xf numFmtId="0" fontId="4" fillId="0" borderId="62" xfId="0" applyFont="1" applyFill="1" applyBorder="1" applyAlignment="1" applyProtection="1">
      <alignment horizontal="center" vertical="top" wrapText="1"/>
    </xf>
    <xf numFmtId="164" fontId="4" fillId="29" borderId="23" xfId="81" applyNumberFormat="1" applyFont="1" applyFill="1" applyBorder="1" applyAlignment="1">
      <alignment horizontal="center" vertical="top"/>
    </xf>
    <xf numFmtId="0" fontId="4" fillId="0" borderId="100" xfId="0" applyFont="1" applyFill="1" applyBorder="1" applyAlignment="1">
      <alignment horizontal="center" vertical="top" wrapText="1"/>
    </xf>
    <xf numFmtId="164" fontId="4" fillId="0" borderId="43" xfId="81" applyNumberFormat="1" applyFont="1" applyFill="1" applyBorder="1" applyAlignment="1" applyProtection="1">
      <alignment horizontal="center" vertical="top"/>
      <protection locked="0"/>
    </xf>
    <xf numFmtId="164" fontId="4" fillId="0" borderId="10" xfId="81" applyNumberFormat="1" applyFont="1" applyFill="1" applyBorder="1" applyAlignment="1" applyProtection="1">
      <alignment vertical="top"/>
      <protection locked="0"/>
    </xf>
    <xf numFmtId="0" fontId="4" fillId="0" borderId="18" xfId="0" applyFont="1" applyFill="1" applyBorder="1" applyAlignment="1">
      <alignment horizontal="center" vertical="top" wrapText="1"/>
    </xf>
    <xf numFmtId="0" fontId="27" fillId="0" borderId="42" xfId="125" applyFont="1" applyFill="1" applyBorder="1" applyAlignment="1">
      <alignment horizontal="center"/>
    </xf>
    <xf numFmtId="0" fontId="27" fillId="0" borderId="86" xfId="125" applyFont="1" applyFill="1" applyBorder="1" applyAlignment="1">
      <alignment horizontal="center"/>
    </xf>
    <xf numFmtId="0" fontId="27" fillId="0" borderId="61" xfId="125" applyFont="1" applyFill="1" applyBorder="1" applyAlignment="1">
      <alignment horizontal="center"/>
    </xf>
    <xf numFmtId="164" fontId="4" fillId="0" borderId="43" xfId="91" applyNumberFormat="1" applyFont="1" applyFill="1" applyBorder="1" applyAlignment="1" applyProtection="1">
      <alignment vertical="top"/>
      <protection locked="0"/>
    </xf>
    <xf numFmtId="164" fontId="4" fillId="0" borderId="43" xfId="81" applyNumberFormat="1" applyFont="1" applyFill="1" applyBorder="1" applyAlignment="1" applyProtection="1">
      <alignment vertical="top"/>
      <protection locked="0"/>
    </xf>
    <xf numFmtId="166" fontId="4" fillId="0" borderId="43" xfId="81" applyNumberFormat="1" applyFont="1" applyFill="1" applyBorder="1" applyAlignment="1" applyProtection="1">
      <alignment horizontal="center" vertical="top"/>
      <protection locked="0"/>
    </xf>
    <xf numFmtId="165" fontId="4" fillId="0" borderId="23" xfId="81" applyNumberFormat="1" applyFont="1" applyFill="1" applyBorder="1" applyAlignment="1" applyProtection="1">
      <alignment vertical="top"/>
      <protection locked="0"/>
    </xf>
    <xf numFmtId="165" fontId="4" fillId="0" borderId="27" xfId="81" applyNumberFormat="1" applyFont="1" applyFill="1" applyBorder="1" applyAlignment="1" applyProtection="1">
      <alignment vertical="top"/>
      <protection locked="0"/>
    </xf>
    <xf numFmtId="49" fontId="4" fillId="0" borderId="89" xfId="0" applyNumberFormat="1" applyFont="1" applyBorder="1" applyAlignment="1">
      <alignment horizontal="center" vertical="top" wrapText="1"/>
    </xf>
    <xf numFmtId="164" fontId="4" fillId="27" borderId="23" xfId="81" quotePrefix="1" applyNumberFormat="1" applyFont="1" applyFill="1" applyBorder="1" applyAlignment="1" applyProtection="1">
      <alignment vertical="top"/>
      <protection locked="0"/>
    </xf>
    <xf numFmtId="166" fontId="4" fillId="27" borderId="23" xfId="81" applyNumberFormat="1" applyFont="1" applyFill="1" applyBorder="1" applyAlignment="1" applyProtection="1">
      <alignment horizontal="center" vertical="top"/>
      <protection locked="0"/>
    </xf>
    <xf numFmtId="164" fontId="4" fillId="27" borderId="38" xfId="81" applyNumberFormat="1" applyFont="1" applyFill="1" applyBorder="1" applyAlignment="1" applyProtection="1">
      <alignment horizontal="center" vertical="top"/>
      <protection locked="0"/>
    </xf>
    <xf numFmtId="0" fontId="4" fillId="0" borderId="75" xfId="126" applyFont="1" applyFill="1" applyBorder="1" applyAlignment="1">
      <alignment horizontal="left" vertical="top" wrapText="1" indent="1"/>
    </xf>
    <xf numFmtId="49" fontId="4" fillId="0" borderId="16" xfId="126" applyNumberFormat="1" applyFont="1" applyBorder="1" applyAlignment="1">
      <alignment horizontal="left" vertical="top" indent="1"/>
    </xf>
    <xf numFmtId="0" fontId="4" fillId="0" borderId="48" xfId="126" applyFont="1" applyBorder="1" applyAlignment="1"/>
    <xf numFmtId="0" fontId="4" fillId="0" borderId="75" xfId="126" applyFont="1" applyFill="1" applyBorder="1" applyAlignment="1">
      <alignment horizontal="left" vertical="top" indent="1"/>
    </xf>
    <xf numFmtId="0" fontId="4" fillId="28" borderId="76" xfId="126" applyFont="1" applyFill="1" applyBorder="1" applyAlignment="1">
      <alignment horizontal="left" vertical="top" indent="1"/>
    </xf>
    <xf numFmtId="0" fontId="4" fillId="28" borderId="75" xfId="126" applyFont="1" applyFill="1" applyBorder="1" applyAlignment="1">
      <alignment horizontal="left" vertical="top" indent="1"/>
    </xf>
    <xf numFmtId="0" fontId="4" fillId="0" borderId="16" xfId="126" applyFont="1" applyFill="1" applyBorder="1" applyAlignment="1">
      <alignment horizontal="left" vertical="top" indent="1"/>
    </xf>
    <xf numFmtId="0" fontId="4" fillId="0" borderId="48" xfId="126" applyFont="1" applyFill="1" applyBorder="1" applyAlignment="1"/>
    <xf numFmtId="49" fontId="4" fillId="28" borderId="24" xfId="126" applyNumberFormat="1" applyFont="1" applyFill="1" applyBorder="1" applyAlignment="1">
      <alignment vertical="top"/>
    </xf>
    <xf numFmtId="0" fontId="4" fillId="0" borderId="16" xfId="126" applyFont="1" applyFill="1" applyBorder="1" applyAlignment="1">
      <alignment vertical="top"/>
    </xf>
    <xf numFmtId="0" fontId="4" fillId="0" borderId="48" xfId="0" applyFont="1" applyBorder="1" applyAlignment="1">
      <alignment vertical="top"/>
    </xf>
    <xf numFmtId="0" fontId="24" fillId="0" borderId="75" xfId="126" applyFont="1" applyFill="1" applyBorder="1" applyAlignment="1">
      <alignment horizontal="left" vertical="top" indent="1"/>
    </xf>
    <xf numFmtId="0" fontId="4" fillId="0" borderId="75" xfId="126" applyFont="1" applyBorder="1" applyAlignment="1">
      <alignment horizontal="left" vertical="top" wrapText="1" indent="1"/>
    </xf>
    <xf numFmtId="0" fontId="24" fillId="0" borderId="75" xfId="126" applyFont="1" applyFill="1" applyBorder="1" applyAlignment="1">
      <alignment horizontal="left" vertical="top" wrapText="1" indent="1"/>
    </xf>
    <xf numFmtId="0" fontId="4" fillId="28" borderId="51" xfId="126" applyFont="1" applyFill="1" applyBorder="1" applyAlignment="1">
      <alignment horizontal="left" vertical="top" indent="1"/>
    </xf>
    <xf numFmtId="164" fontId="4" fillId="28" borderId="27" xfId="81" applyNumberFormat="1" applyFont="1" applyFill="1" applyBorder="1" applyAlignment="1" applyProtection="1">
      <alignment horizontal="center" vertical="top"/>
      <protection locked="0"/>
    </xf>
    <xf numFmtId="164" fontId="4" fillId="28" borderId="38" xfId="81" applyNumberFormat="1" applyFont="1" applyFill="1" applyBorder="1" applyAlignment="1" applyProtection="1">
      <alignment horizontal="center" vertical="top"/>
      <protection locked="0"/>
    </xf>
    <xf numFmtId="164" fontId="4" fillId="28" borderId="0" xfId="81" applyNumberFormat="1" applyFont="1" applyFill="1" applyBorder="1" applyAlignment="1" applyProtection="1">
      <alignment horizontal="center" vertical="top"/>
      <protection locked="0"/>
    </xf>
    <xf numFmtId="165" fontId="4" fillId="28" borderId="75" xfId="81" applyNumberFormat="1" applyFont="1" applyFill="1" applyBorder="1" applyAlignment="1" applyProtection="1">
      <alignment vertical="top"/>
      <protection locked="0"/>
    </xf>
    <xf numFmtId="165" fontId="4" fillId="28" borderId="0" xfId="81" applyNumberFormat="1" applyFont="1" applyFill="1" applyBorder="1" applyAlignment="1" applyProtection="1">
      <alignment vertical="top"/>
      <protection locked="0"/>
    </xf>
    <xf numFmtId="165" fontId="4" fillId="28" borderId="0" xfId="62" applyNumberFormat="1" applyFont="1" applyFill="1" applyBorder="1" applyAlignment="1" applyProtection="1">
      <alignment vertical="top"/>
      <protection locked="0"/>
    </xf>
    <xf numFmtId="0" fontId="4" fillId="0" borderId="0" xfId="126" applyFont="1" applyAlignment="1"/>
    <xf numFmtId="165" fontId="4" fillId="27" borderId="0" xfId="81" applyNumberFormat="1" applyFont="1" applyFill="1" applyBorder="1" applyAlignment="1" applyProtection="1">
      <alignment vertical="top"/>
      <protection locked="0"/>
    </xf>
    <xf numFmtId="164" fontId="4" fillId="29" borderId="80" xfId="62" applyNumberFormat="1" applyFont="1" applyFill="1" applyBorder="1" applyAlignment="1" applyProtection="1">
      <alignment horizontal="center" vertical="top"/>
      <protection locked="0"/>
    </xf>
    <xf numFmtId="165" fontId="4" fillId="29" borderId="80" xfId="62" applyNumberFormat="1" applyFont="1" applyFill="1" applyBorder="1" applyAlignment="1" applyProtection="1">
      <alignment vertical="top"/>
      <protection locked="0"/>
    </xf>
    <xf numFmtId="164" fontId="4" fillId="29" borderId="23" xfId="62" applyNumberFormat="1" applyFont="1" applyFill="1" applyBorder="1" applyAlignment="1" applyProtection="1">
      <alignment horizontal="center" vertical="top"/>
      <protection locked="0"/>
    </xf>
    <xf numFmtId="169" fontId="4" fillId="29" borderId="75" xfId="62" applyNumberFormat="1" applyFont="1" applyFill="1" applyBorder="1" applyAlignment="1" applyProtection="1">
      <alignment horizontal="center" vertical="top"/>
      <protection locked="0"/>
    </xf>
    <xf numFmtId="169" fontId="4" fillId="29" borderId="75" xfId="62" applyNumberFormat="1" applyFont="1" applyFill="1" applyBorder="1" applyAlignment="1" applyProtection="1">
      <alignment vertical="top"/>
      <protection locked="0"/>
    </xf>
    <xf numFmtId="165" fontId="4" fillId="29" borderId="75" xfId="81" applyNumberFormat="1" applyFont="1" applyFill="1" applyBorder="1" applyAlignment="1" applyProtection="1">
      <alignment vertical="top"/>
      <protection locked="0"/>
    </xf>
    <xf numFmtId="166" fontId="4" fillId="29" borderId="75" xfId="62" applyNumberFormat="1" applyFont="1" applyFill="1" applyBorder="1" applyAlignment="1" applyProtection="1">
      <alignment vertical="top"/>
      <protection locked="0"/>
    </xf>
    <xf numFmtId="164" fontId="4" fillId="29" borderId="75" xfId="81" applyNumberFormat="1" applyFont="1" applyFill="1" applyBorder="1" applyAlignment="1" applyProtection="1">
      <alignment vertical="top"/>
      <protection locked="0"/>
    </xf>
    <xf numFmtId="164" fontId="4" fillId="29" borderId="75" xfId="91" applyNumberFormat="1" applyFont="1" applyFill="1" applyBorder="1" applyAlignment="1" applyProtection="1">
      <alignment vertical="top"/>
      <protection locked="0"/>
    </xf>
    <xf numFmtId="164" fontId="4" fillId="29" borderId="23" xfId="81" applyNumberFormat="1" applyFont="1" applyFill="1" applyBorder="1" applyAlignment="1" applyProtection="1">
      <alignment vertical="top"/>
      <protection locked="0"/>
    </xf>
    <xf numFmtId="165" fontId="4" fillId="29" borderId="75" xfId="62" applyNumberFormat="1" applyFont="1" applyFill="1" applyBorder="1" applyAlignment="1" applyProtection="1">
      <alignment vertical="top"/>
      <protection locked="0"/>
    </xf>
    <xf numFmtId="164" fontId="4" fillId="29" borderId="80" xfId="81" applyNumberFormat="1" applyFont="1" applyFill="1" applyBorder="1" applyAlignment="1" applyProtection="1">
      <alignment horizontal="center" vertical="top"/>
      <protection locked="0"/>
    </xf>
    <xf numFmtId="164" fontId="4" fillId="29" borderId="43" xfId="81" applyNumberFormat="1" applyFont="1" applyFill="1" applyBorder="1" applyAlignment="1" applyProtection="1">
      <alignment horizontal="center" vertical="top"/>
      <protection locked="0"/>
    </xf>
    <xf numFmtId="164" fontId="4" fillId="29" borderId="23" xfId="81" applyNumberFormat="1" applyFont="1" applyFill="1" applyBorder="1" applyAlignment="1" applyProtection="1">
      <alignment horizontal="center" vertical="top"/>
      <protection locked="0"/>
    </xf>
    <xf numFmtId="164" fontId="4" fillId="29" borderId="43" xfId="81" applyNumberFormat="1" applyFont="1" applyFill="1" applyBorder="1" applyAlignment="1" applyProtection="1">
      <alignment vertical="top"/>
      <protection locked="0"/>
    </xf>
    <xf numFmtId="165" fontId="4" fillId="29" borderId="43" xfId="81" applyNumberFormat="1" applyFont="1" applyFill="1" applyBorder="1" applyAlignment="1" applyProtection="1">
      <alignment vertical="top"/>
      <protection locked="0"/>
    </xf>
    <xf numFmtId="165" fontId="4" fillId="29" borderId="23" xfId="81" applyNumberFormat="1" applyFont="1" applyFill="1" applyBorder="1" applyAlignment="1" applyProtection="1">
      <alignment vertical="top"/>
      <protection locked="0"/>
    </xf>
    <xf numFmtId="165" fontId="4" fillId="29" borderId="23" xfId="62" applyNumberFormat="1" applyFont="1" applyFill="1" applyBorder="1" applyAlignment="1" applyProtection="1">
      <alignment vertical="top"/>
      <protection locked="0"/>
    </xf>
    <xf numFmtId="0" fontId="4" fillId="0" borderId="0" xfId="126"/>
    <xf numFmtId="0" fontId="4" fillId="0" borderId="0" xfId="126" applyFont="1" applyAlignment="1" applyProtection="1"/>
    <xf numFmtId="0" fontId="24" fillId="0" borderId="0" xfId="126" applyFont="1" applyFill="1" applyAlignment="1" applyProtection="1"/>
    <xf numFmtId="0" fontId="4" fillId="0" borderId="0" xfId="126"/>
    <xf numFmtId="0" fontId="4" fillId="0" borderId="0" xfId="126" applyFont="1" applyAlignment="1" applyProtection="1"/>
    <xf numFmtId="0" fontId="24" fillId="0" borderId="0" xfId="126" applyFont="1" applyFill="1" applyAlignment="1" applyProtection="1"/>
    <xf numFmtId="0" fontId="4" fillId="0" borderId="0" xfId="126"/>
    <xf numFmtId="0" fontId="4" fillId="0" borderId="0" xfId="126" applyFont="1" applyAlignment="1" applyProtection="1"/>
    <xf numFmtId="0" fontId="24" fillId="0" borderId="0" xfId="126" applyFont="1" applyFill="1" applyAlignment="1" applyProtection="1"/>
    <xf numFmtId="164" fontId="4" fillId="26" borderId="23" xfId="81" applyNumberFormat="1" applyFont="1" applyFill="1" applyBorder="1" applyAlignment="1" applyProtection="1">
      <alignment vertical="top"/>
      <protection locked="0"/>
    </xf>
    <xf numFmtId="164" fontId="4" fillId="26" borderId="50" xfId="81" applyNumberFormat="1" applyFont="1" applyFill="1" applyBorder="1" applyAlignment="1" applyProtection="1">
      <alignment vertical="top"/>
      <protection locked="0"/>
    </xf>
    <xf numFmtId="164" fontId="4" fillId="26" borderId="23" xfId="81" applyNumberFormat="1" applyFont="1" applyFill="1" applyBorder="1" applyAlignment="1">
      <alignment vertical="top"/>
    </xf>
    <xf numFmtId="164" fontId="4" fillId="26" borderId="50" xfId="81" applyNumberFormat="1" applyFont="1" applyFill="1" applyBorder="1" applyAlignment="1">
      <alignment vertical="top"/>
    </xf>
    <xf numFmtId="166" fontId="4" fillId="26" borderId="32" xfId="62" applyNumberFormat="1" applyFont="1" applyFill="1" applyBorder="1" applyAlignment="1">
      <alignment vertical="top"/>
    </xf>
    <xf numFmtId="166" fontId="4" fillId="26" borderId="74" xfId="62" applyNumberFormat="1" applyFont="1" applyFill="1" applyBorder="1" applyAlignment="1">
      <alignment vertical="top"/>
    </xf>
    <xf numFmtId="164" fontId="4" fillId="26" borderId="80" xfId="81" applyNumberFormat="1" applyFont="1" applyFill="1" applyBorder="1" applyAlignment="1" applyProtection="1">
      <alignment vertical="top"/>
      <protection locked="0"/>
    </xf>
    <xf numFmtId="164" fontId="4" fillId="26" borderId="80" xfId="81" applyNumberFormat="1" applyFont="1" applyFill="1" applyBorder="1" applyAlignment="1">
      <alignment vertical="top"/>
    </xf>
    <xf numFmtId="166" fontId="4" fillId="26" borderId="80" xfId="62" applyNumberFormat="1" applyFont="1" applyFill="1" applyBorder="1" applyAlignment="1" applyProtection="1">
      <alignment vertical="top"/>
      <protection locked="0"/>
    </xf>
    <xf numFmtId="166" fontId="4" fillId="26" borderId="82" xfId="62" applyNumberFormat="1" applyFont="1" applyFill="1" applyBorder="1" applyAlignment="1">
      <alignment vertical="top"/>
    </xf>
    <xf numFmtId="164" fontId="4" fillId="26" borderId="38" xfId="81" applyNumberFormat="1" applyFont="1" applyFill="1" applyBorder="1" applyAlignment="1">
      <alignment horizontal="center" vertical="top"/>
    </xf>
    <xf numFmtId="164" fontId="4" fillId="26" borderId="75" xfId="81" applyNumberFormat="1" applyFont="1" applyFill="1" applyBorder="1" applyAlignment="1">
      <alignment horizontal="center" vertical="top"/>
    </xf>
    <xf numFmtId="164" fontId="4" fillId="27" borderId="23" xfId="91" applyNumberFormat="1" applyFont="1" applyFill="1" applyBorder="1" applyAlignment="1" applyProtection="1">
      <alignment vertical="top"/>
      <protection locked="0"/>
    </xf>
    <xf numFmtId="164" fontId="4" fillId="27" borderId="75" xfId="81" applyNumberFormat="1" applyFont="1" applyFill="1" applyBorder="1" applyAlignment="1" applyProtection="1">
      <alignment vertical="top"/>
      <protection locked="0"/>
    </xf>
    <xf numFmtId="166" fontId="4" fillId="27" borderId="23" xfId="62" applyNumberFormat="1" applyFont="1" applyFill="1" applyBorder="1" applyAlignment="1" applyProtection="1">
      <alignment vertical="top"/>
      <protection locked="0"/>
    </xf>
    <xf numFmtId="166" fontId="4" fillId="27" borderId="75" xfId="62" applyNumberFormat="1" applyFont="1" applyFill="1" applyBorder="1" applyAlignment="1" applyProtection="1">
      <alignment vertical="top"/>
      <protection locked="0"/>
    </xf>
    <xf numFmtId="164" fontId="4" fillId="27" borderId="75" xfId="62" applyNumberFormat="1" applyFont="1" applyFill="1" applyBorder="1" applyAlignment="1" applyProtection="1">
      <alignment horizontal="center" vertical="top"/>
      <protection locked="0"/>
    </xf>
    <xf numFmtId="169" fontId="4" fillId="27" borderId="75" xfId="62" applyNumberFormat="1" applyFont="1" applyFill="1" applyBorder="1" applyAlignment="1" applyProtection="1">
      <alignment vertical="top"/>
      <protection locked="0"/>
    </xf>
    <xf numFmtId="0" fontId="38" fillId="31" borderId="15" xfId="126" applyFont="1" applyFill="1" applyBorder="1" applyAlignment="1">
      <alignment horizontal="center"/>
    </xf>
    <xf numFmtId="0" fontId="24" fillId="0" borderId="0" xfId="126" applyFont="1" applyFill="1" applyBorder="1" applyAlignment="1" applyProtection="1">
      <alignment horizontal="left" vertical="top" wrapText="1"/>
    </xf>
    <xf numFmtId="49" fontId="4" fillId="0" borderId="21" xfId="0" applyNumberFormat="1" applyFont="1" applyFill="1" applyBorder="1" applyAlignment="1" applyProtection="1">
      <alignment horizontal="left"/>
    </xf>
    <xf numFmtId="49" fontId="4" fillId="0" borderId="22" xfId="0" applyNumberFormat="1" applyFont="1" applyFill="1" applyBorder="1" applyAlignment="1" applyProtection="1">
      <alignment horizontal="left"/>
    </xf>
    <xf numFmtId="0" fontId="4" fillId="25" borderId="54" xfId="0" applyFont="1" applyFill="1" applyBorder="1" applyAlignment="1" applyProtection="1">
      <alignment horizontal="center"/>
    </xf>
    <xf numFmtId="0" fontId="4" fillId="25" borderId="53" xfId="0" applyFont="1" applyFill="1" applyBorder="1" applyAlignment="1" applyProtection="1">
      <alignment horizontal="center"/>
    </xf>
    <xf numFmtId="0" fontId="4" fillId="25" borderId="37" xfId="0" applyFont="1" applyFill="1" applyBorder="1" applyAlignment="1" applyProtection="1">
      <alignment horizontal="center"/>
    </xf>
    <xf numFmtId="0" fontId="24" fillId="24" borderId="42" xfId="0" applyFont="1" applyFill="1" applyBorder="1" applyAlignment="1" applyProtection="1">
      <alignment horizontal="center"/>
    </xf>
    <xf numFmtId="0" fontId="24" fillId="24" borderId="60" xfId="0" applyFont="1" applyFill="1" applyBorder="1" applyAlignment="1" applyProtection="1">
      <alignment horizontal="center"/>
    </xf>
    <xf numFmtId="0" fontId="24" fillId="24" borderId="61" xfId="0" applyFont="1" applyFill="1" applyBorder="1" applyAlignment="1" applyProtection="1">
      <alignment horizontal="center"/>
    </xf>
    <xf numFmtId="166" fontId="4" fillId="0" borderId="66" xfId="62" applyNumberFormat="1" applyFont="1" applyFill="1" applyBorder="1" applyAlignment="1" applyProtection="1">
      <alignment horizontal="center" vertical="top" wrapText="1"/>
      <protection locked="0"/>
    </xf>
    <xf numFmtId="0" fontId="0" fillId="0" borderId="91" xfId="0" applyFill="1" applyBorder="1" applyAlignment="1" applyProtection="1">
      <alignment horizontal="center"/>
      <protection locked="0"/>
    </xf>
    <xf numFmtId="49" fontId="4" fillId="28" borderId="0" xfId="0" applyNumberFormat="1" applyFont="1" applyFill="1" applyAlignment="1" applyProtection="1">
      <alignment horizontal="left"/>
    </xf>
    <xf numFmtId="0" fontId="0" fillId="0" borderId="0" xfId="0" applyAlignment="1" applyProtection="1"/>
    <xf numFmtId="49" fontId="4" fillId="28" borderId="0" xfId="0" applyNumberFormat="1" applyFont="1" applyFill="1" applyBorder="1" applyAlignment="1" applyProtection="1">
      <alignment horizontal="left"/>
    </xf>
    <xf numFmtId="0" fontId="24" fillId="0" borderId="16" xfId="0" applyFont="1" applyBorder="1" applyAlignment="1" applyProtection="1">
      <alignment horizontal="center" vertical="top" wrapText="1"/>
    </xf>
    <xf numFmtId="0" fontId="24" fillId="0" borderId="35" xfId="0" applyFont="1" applyBorder="1" applyAlignment="1" applyProtection="1">
      <alignment horizontal="center" vertical="top" wrapText="1"/>
    </xf>
    <xf numFmtId="0" fontId="24" fillId="0" borderId="17" xfId="0" applyFont="1" applyBorder="1" applyAlignment="1" applyProtection="1">
      <alignment horizontal="center" vertical="top" wrapText="1"/>
    </xf>
    <xf numFmtId="0" fontId="24" fillId="0" borderId="24" xfId="0" applyFont="1" applyBorder="1" applyAlignment="1" applyProtection="1">
      <alignment horizontal="center" vertical="top" wrapText="1"/>
    </xf>
    <xf numFmtId="0" fontId="24" fillId="0" borderId="51" xfId="0" applyFont="1" applyBorder="1" applyAlignment="1" applyProtection="1">
      <alignment horizontal="center" vertical="top" wrapText="1"/>
    </xf>
    <xf numFmtId="0" fontId="24" fillId="0" borderId="18" xfId="0" applyFont="1" applyBorder="1" applyAlignment="1" applyProtection="1">
      <alignment horizontal="center" vertical="top" wrapText="1"/>
    </xf>
    <xf numFmtId="0" fontId="4" fillId="0" borderId="16" xfId="0" applyFont="1" applyBorder="1" applyAlignment="1" applyProtection="1">
      <alignment horizontal="center" wrapText="1"/>
    </xf>
    <xf numFmtId="0" fontId="4" fillId="0" borderId="24" xfId="0" applyFont="1" applyBorder="1" applyAlignment="1" applyProtection="1">
      <alignment horizontal="center" wrapText="1"/>
    </xf>
    <xf numFmtId="0" fontId="0" fillId="0" borderId="37" xfId="0" applyBorder="1" applyAlignment="1" applyProtection="1">
      <alignment horizontal="center"/>
    </xf>
    <xf numFmtId="0" fontId="0" fillId="0" borderId="22" xfId="0" applyFill="1" applyBorder="1" applyAlignment="1" applyProtection="1"/>
    <xf numFmtId="0" fontId="0" fillId="0" borderId="61" xfId="0" applyBorder="1" applyAlignment="1" applyProtection="1">
      <alignment horizontal="center"/>
    </xf>
    <xf numFmtId="0" fontId="24" fillId="24" borderId="66" xfId="0" applyFont="1" applyFill="1" applyBorder="1" applyAlignment="1" applyProtection="1">
      <alignment horizontal="center" wrapText="1"/>
    </xf>
    <xf numFmtId="0" fontId="24" fillId="24" borderId="30" xfId="0" applyFont="1" applyFill="1" applyBorder="1" applyAlignment="1" applyProtection="1">
      <alignment horizontal="center" wrapText="1"/>
    </xf>
    <xf numFmtId="0" fontId="24" fillId="24" borderId="54" xfId="0" applyFont="1" applyFill="1" applyBorder="1" applyAlignment="1" applyProtection="1">
      <alignment horizontal="center" wrapText="1"/>
    </xf>
    <xf numFmtId="0" fontId="24" fillId="24" borderId="67" xfId="0" applyFont="1" applyFill="1" applyBorder="1" applyAlignment="1" applyProtection="1">
      <alignment horizontal="center" wrapText="1"/>
    </xf>
    <xf numFmtId="0" fontId="4" fillId="28" borderId="0" xfId="0" applyNumberFormat="1" applyFont="1" applyFill="1" applyAlignment="1">
      <alignment horizontal="left"/>
    </xf>
    <xf numFmtId="0" fontId="24" fillId="24" borderId="66" xfId="0" applyFont="1" applyFill="1" applyBorder="1" applyAlignment="1">
      <alignment horizontal="center" wrapText="1"/>
    </xf>
    <xf numFmtId="0" fontId="24" fillId="24" borderId="30" xfId="0" applyFont="1" applyFill="1" applyBorder="1" applyAlignment="1">
      <alignment horizontal="center" wrapText="1"/>
    </xf>
    <xf numFmtId="0" fontId="4" fillId="25" borderId="42" xfId="0" applyFont="1" applyFill="1" applyBorder="1" applyAlignment="1">
      <alignment horizontal="center"/>
    </xf>
    <xf numFmtId="0" fontId="4" fillId="25" borderId="60" xfId="0" applyFont="1" applyFill="1" applyBorder="1" applyAlignment="1">
      <alignment horizontal="center"/>
    </xf>
    <xf numFmtId="0" fontId="4" fillId="25" borderId="61" xfId="0" applyFont="1" applyFill="1" applyBorder="1" applyAlignment="1">
      <alignment horizontal="center"/>
    </xf>
    <xf numFmtId="0" fontId="4" fillId="25" borderId="62" xfId="0" applyFont="1" applyFill="1" applyBorder="1" applyAlignment="1">
      <alignment horizontal="center"/>
    </xf>
    <xf numFmtId="0" fontId="4" fillId="25" borderId="64" xfId="0" applyFont="1" applyFill="1" applyBorder="1" applyAlignment="1">
      <alignment horizontal="center"/>
    </xf>
    <xf numFmtId="0" fontId="24" fillId="24" borderId="42" xfId="0" applyFont="1" applyFill="1" applyBorder="1" applyAlignment="1">
      <alignment horizontal="center"/>
    </xf>
    <xf numFmtId="0" fontId="24" fillId="24" borderId="60" xfId="0" applyFont="1" applyFill="1" applyBorder="1" applyAlignment="1">
      <alignment horizontal="center"/>
    </xf>
    <xf numFmtId="0" fontId="24" fillId="24" borderId="61" xfId="0" applyFont="1" applyFill="1" applyBorder="1" applyAlignment="1">
      <alignment horizontal="center"/>
    </xf>
    <xf numFmtId="0" fontId="24" fillId="24" borderId="54" xfId="0" applyFont="1" applyFill="1" applyBorder="1" applyAlignment="1">
      <alignment horizontal="center" wrapText="1"/>
    </xf>
    <xf numFmtId="0" fontId="24" fillId="24" borderId="67" xfId="0" applyFont="1" applyFill="1" applyBorder="1" applyAlignment="1">
      <alignment horizontal="center" wrapText="1"/>
    </xf>
    <xf numFmtId="0" fontId="24" fillId="0" borderId="16" xfId="0" applyFont="1" applyBorder="1" applyAlignment="1">
      <alignment horizontal="center" vertical="top" wrapText="1"/>
    </xf>
    <xf numFmtId="0" fontId="24" fillId="0" borderId="35" xfId="0" applyFont="1" applyBorder="1" applyAlignment="1">
      <alignment horizontal="center" vertical="top" wrapText="1"/>
    </xf>
    <xf numFmtId="0" fontId="24" fillId="0" borderId="17" xfId="0" applyFont="1" applyBorder="1" applyAlignment="1">
      <alignment horizontal="center" vertical="top" wrapText="1"/>
    </xf>
    <xf numFmtId="0" fontId="24" fillId="0" borderId="24" xfId="0" applyFont="1" applyBorder="1" applyAlignment="1">
      <alignment horizontal="center" vertical="top" wrapText="1"/>
    </xf>
    <xf numFmtId="0" fontId="24" fillId="0" borderId="51" xfId="0" applyFont="1" applyBorder="1" applyAlignment="1">
      <alignment horizontal="center" vertical="top" wrapText="1"/>
    </xf>
    <xf numFmtId="0" fontId="24" fillId="0" borderId="18" xfId="0" applyFont="1" applyBorder="1" applyAlignment="1">
      <alignment horizontal="center" vertical="top" wrapText="1"/>
    </xf>
    <xf numFmtId="0" fontId="4" fillId="0" borderId="41" xfId="0" applyFont="1" applyBorder="1" applyAlignment="1">
      <alignment horizontal="center" wrapText="1"/>
    </xf>
    <xf numFmtId="0" fontId="4" fillId="0" borderId="55" xfId="0" applyFont="1" applyBorder="1" applyAlignment="1">
      <alignment horizontal="center" wrapText="1"/>
    </xf>
    <xf numFmtId="0" fontId="0" fillId="0" borderId="0" xfId="0" applyAlignment="1"/>
    <xf numFmtId="0" fontId="4" fillId="28" borderId="0" xfId="0" applyNumberFormat="1" applyFont="1" applyFill="1" applyAlignment="1" applyProtection="1">
      <alignment horizontal="left"/>
    </xf>
    <xf numFmtId="0" fontId="4" fillId="28" borderId="0" xfId="126" applyNumberFormat="1" applyFont="1" applyFill="1" applyAlignment="1" applyProtection="1">
      <alignment horizontal="left"/>
    </xf>
    <xf numFmtId="0" fontId="4" fillId="25" borderId="42" xfId="125" applyFont="1" applyFill="1" applyBorder="1" applyAlignment="1">
      <alignment horizontal="center"/>
    </xf>
    <xf numFmtId="0" fontId="0" fillId="0" borderId="60" xfId="0" applyBorder="1" applyAlignment="1">
      <alignment horizontal="center"/>
    </xf>
    <xf numFmtId="0" fontId="0" fillId="0" borderId="61" xfId="0" applyBorder="1" applyAlignment="1">
      <alignment horizontal="center"/>
    </xf>
    <xf numFmtId="0" fontId="24" fillId="24" borderId="42" xfId="125" applyFont="1" applyFill="1" applyBorder="1" applyAlignment="1">
      <alignment horizontal="center"/>
    </xf>
    <xf numFmtId="0" fontId="0" fillId="0" borderId="60" xfId="0" applyBorder="1" applyAlignment="1"/>
    <xf numFmtId="0" fontId="0" fillId="0" borderId="61" xfId="0" applyBorder="1" applyAlignment="1"/>
    <xf numFmtId="0" fontId="24" fillId="28" borderId="0" xfId="0" applyNumberFormat="1" applyFont="1" applyFill="1" applyBorder="1" applyAlignment="1" applyProtection="1">
      <alignment horizontal="left"/>
    </xf>
    <xf numFmtId="0" fontId="4" fillId="28" borderId="0" xfId="126" applyNumberFormat="1" applyFont="1" applyFill="1" applyBorder="1" applyAlignment="1" applyProtection="1">
      <alignment horizontal="left"/>
    </xf>
    <xf numFmtId="49" fontId="4" fillId="28" borderId="0" xfId="126" applyNumberFormat="1" applyFont="1" applyFill="1" applyBorder="1" applyAlignment="1" applyProtection="1">
      <alignment horizontal="left" vertical="center"/>
    </xf>
    <xf numFmtId="0" fontId="4" fillId="28" borderId="0" xfId="126" applyNumberFormat="1" applyFont="1" applyFill="1" applyBorder="1" applyAlignment="1" applyProtection="1">
      <alignment horizontal="left" vertical="center"/>
    </xf>
    <xf numFmtId="49" fontId="4" fillId="28" borderId="0" xfId="126" applyNumberFormat="1" applyFont="1" applyFill="1" applyAlignment="1" applyProtection="1">
      <alignment horizontal="left"/>
    </xf>
    <xf numFmtId="0" fontId="4" fillId="0" borderId="0" xfId="126" applyFill="1" applyAlignment="1">
      <alignment horizontal="center"/>
    </xf>
    <xf numFmtId="0" fontId="4" fillId="0" borderId="51" xfId="126" applyFill="1" applyBorder="1" applyAlignment="1">
      <alignment horizontal="center" wrapText="1"/>
    </xf>
    <xf numFmtId="0" fontId="4" fillId="0" borderId="51" xfId="126" applyFill="1" applyBorder="1" applyAlignment="1">
      <alignment horizontal="center"/>
    </xf>
  </cellXfs>
  <cellStyles count="325">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alculation 3" xfId="53"/>
    <cellStyle name="Calculation 4" xfId="54"/>
    <cellStyle name="Calculation 5" xfId="55"/>
    <cellStyle name="Calculation 6" xfId="56"/>
    <cellStyle name="Calculation 7" xfId="57"/>
    <cellStyle name="Calculation 8" xfId="58"/>
    <cellStyle name="Calculation 9" xfId="59"/>
    <cellStyle name="Check Cell" xfId="60" builtinId="23" customBuiltin="1"/>
    <cellStyle name="Check Cell 2" xfId="61"/>
    <cellStyle name="Comma" xfId="62" builtinId="3"/>
    <cellStyle name="Comma 2" xfId="63"/>
    <cellStyle name="Comma 2 2" xfId="64"/>
    <cellStyle name="Comma 2 2 2" xfId="65"/>
    <cellStyle name="Comma 2 2 3" xfId="66"/>
    <cellStyle name="Comma 2 2 4" xfId="67"/>
    <cellStyle name="Comma 2 2 5" xfId="68"/>
    <cellStyle name="Comma 2 2 6" xfId="69"/>
    <cellStyle name="Comma 2 2 7" xfId="70"/>
    <cellStyle name="Comma 2 2 8" xfId="71"/>
    <cellStyle name="Comma 3" xfId="72"/>
    <cellStyle name="Comma 3 2" xfId="73"/>
    <cellStyle name="Comma 3 3" xfId="74"/>
    <cellStyle name="Comma 3 4" xfId="75"/>
    <cellStyle name="Comma 3 5" xfId="76"/>
    <cellStyle name="Comma 3 6" xfId="77"/>
    <cellStyle name="Comma 3 7" xfId="78"/>
    <cellStyle name="Comma 3 8" xfId="79"/>
    <cellStyle name="Comma 4" xfId="80"/>
    <cellStyle name="Currency" xfId="81" builtinId="4"/>
    <cellStyle name="Currency 2" xfId="82"/>
    <cellStyle name="Currency 2 2" xfId="83"/>
    <cellStyle name="Currency 2 2 2" xfId="84"/>
    <cellStyle name="Currency 2 2 3" xfId="85"/>
    <cellStyle name="Currency 2 2 4" xfId="86"/>
    <cellStyle name="Currency 2 2 5" xfId="87"/>
    <cellStyle name="Currency 2 2 6" xfId="88"/>
    <cellStyle name="Currency 2 2 7" xfId="89"/>
    <cellStyle name="Currency 2 2 8" xfId="90"/>
    <cellStyle name="Currency 3" xfId="91"/>
    <cellStyle name="Currency 3 2" xfId="92"/>
    <cellStyle name="Currency 3 3" xfId="93"/>
    <cellStyle name="Currency 3 4" xfId="94"/>
    <cellStyle name="Currency 3 5" xfId="95"/>
    <cellStyle name="Currency 3 6" xfId="96"/>
    <cellStyle name="Currency 3 7" xfId="97"/>
    <cellStyle name="Currency 3 8" xfId="98"/>
    <cellStyle name="Currency 4" xfId="99"/>
    <cellStyle name="Explanatory Text" xfId="100" builtinId="53" customBuiltin="1"/>
    <cellStyle name="Explanatory Text 2" xfId="101"/>
    <cellStyle name="Good" xfId="102" builtinId="26" customBuiltin="1"/>
    <cellStyle name="Good 2" xfId="103"/>
    <cellStyle name="Heading 1" xfId="104" builtinId="16" customBuiltin="1"/>
    <cellStyle name="Heading 1 2" xfId="105"/>
    <cellStyle name="Heading 2" xfId="106" builtinId="17" customBuiltin="1"/>
    <cellStyle name="Heading 2 2" xfId="107"/>
    <cellStyle name="Heading 3" xfId="108" builtinId="18" customBuiltin="1"/>
    <cellStyle name="Heading 3 2" xfId="109"/>
    <cellStyle name="Heading 4" xfId="110" builtinId="19" customBuiltin="1"/>
    <cellStyle name="Heading 4 2" xfId="111"/>
    <cellStyle name="Input" xfId="112" builtinId="20" customBuiltin="1"/>
    <cellStyle name="Input 2" xfId="113"/>
    <cellStyle name="Input 3" xfId="114"/>
    <cellStyle name="Input 4" xfId="115"/>
    <cellStyle name="Input 5" xfId="116"/>
    <cellStyle name="Input 6" xfId="117"/>
    <cellStyle name="Input 7" xfId="118"/>
    <cellStyle name="Input 8" xfId="119"/>
    <cellStyle name="Input 9" xfId="120"/>
    <cellStyle name="Linked Cell" xfId="121" builtinId="24" customBuiltin="1"/>
    <cellStyle name="Linked Cell 2" xfId="122"/>
    <cellStyle name="Neutral" xfId="123" builtinId="28" customBuiltin="1"/>
    <cellStyle name="Neutral 2" xfId="124"/>
    <cellStyle name="Normal" xfId="0" builtinId="0"/>
    <cellStyle name="Normal 2" xfId="125"/>
    <cellStyle name="Normal 2 2" xfId="126"/>
    <cellStyle name="Normal 2 3" xfId="127"/>
    <cellStyle name="Normal 2 4" xfId="128"/>
    <cellStyle name="Normal 2 5" xfId="129"/>
    <cellStyle name="Normal 2 6" xfId="130"/>
    <cellStyle name="Normal 2 7" xfId="131"/>
    <cellStyle name="Normal 2 8" xfId="132"/>
    <cellStyle name="Normal 3" xfId="133"/>
    <cellStyle name="Normal 3 10" xfId="200"/>
    <cellStyle name="Normal 3 10 2" xfId="234"/>
    <cellStyle name="Normal 3 10 2 2" xfId="306"/>
    <cellStyle name="Normal 3 10 3" xfId="272"/>
    <cellStyle name="Normal 3 11" xfId="251"/>
    <cellStyle name="Normal 3 11 2" xfId="323"/>
    <cellStyle name="Normal 3 12" xfId="217"/>
    <cellStyle name="Normal 3 12 2" xfId="289"/>
    <cellStyle name="Normal 3 13" xfId="255"/>
    <cellStyle name="Normal 3 2" xfId="134"/>
    <cellStyle name="Normal 3 2 10" xfId="252"/>
    <cellStyle name="Normal 3 2 10 2" xfId="324"/>
    <cellStyle name="Normal 3 2 11" xfId="218"/>
    <cellStyle name="Normal 3 2 11 2" xfId="290"/>
    <cellStyle name="Normal 3 2 12" xfId="256"/>
    <cellStyle name="Normal 3 2 2" xfId="135"/>
    <cellStyle name="Normal 3 2 2 2" xfId="202"/>
    <cellStyle name="Normal 3 2 2 2 2" xfId="236"/>
    <cellStyle name="Normal 3 2 2 2 2 2" xfId="308"/>
    <cellStyle name="Normal 3 2 2 2 3" xfId="274"/>
    <cellStyle name="Normal 3 2 2 3" xfId="219"/>
    <cellStyle name="Normal 3 2 2 3 2" xfId="291"/>
    <cellStyle name="Normal 3 2 2 4" xfId="257"/>
    <cellStyle name="Normal 3 2 3" xfId="136"/>
    <cellStyle name="Normal 3 2 3 2" xfId="203"/>
    <cellStyle name="Normal 3 2 3 2 2" xfId="237"/>
    <cellStyle name="Normal 3 2 3 2 2 2" xfId="309"/>
    <cellStyle name="Normal 3 2 3 2 3" xfId="275"/>
    <cellStyle name="Normal 3 2 3 3" xfId="220"/>
    <cellStyle name="Normal 3 2 3 3 2" xfId="292"/>
    <cellStyle name="Normal 3 2 3 4" xfId="258"/>
    <cellStyle name="Normal 3 2 4" xfId="137"/>
    <cellStyle name="Normal 3 2 4 2" xfId="204"/>
    <cellStyle name="Normal 3 2 4 2 2" xfId="238"/>
    <cellStyle name="Normal 3 2 4 2 2 2" xfId="310"/>
    <cellStyle name="Normal 3 2 4 2 3" xfId="276"/>
    <cellStyle name="Normal 3 2 4 3" xfId="221"/>
    <cellStyle name="Normal 3 2 4 3 2" xfId="293"/>
    <cellStyle name="Normal 3 2 4 4" xfId="259"/>
    <cellStyle name="Normal 3 2 5" xfId="138"/>
    <cellStyle name="Normal 3 2 5 2" xfId="205"/>
    <cellStyle name="Normal 3 2 5 2 2" xfId="239"/>
    <cellStyle name="Normal 3 2 5 2 2 2" xfId="311"/>
    <cellStyle name="Normal 3 2 5 2 3" xfId="277"/>
    <cellStyle name="Normal 3 2 5 3" xfId="222"/>
    <cellStyle name="Normal 3 2 5 3 2" xfId="294"/>
    <cellStyle name="Normal 3 2 5 4" xfId="260"/>
    <cellStyle name="Normal 3 2 6" xfId="139"/>
    <cellStyle name="Normal 3 2 6 2" xfId="206"/>
    <cellStyle name="Normal 3 2 6 2 2" xfId="240"/>
    <cellStyle name="Normal 3 2 6 2 2 2" xfId="312"/>
    <cellStyle name="Normal 3 2 6 2 3" xfId="278"/>
    <cellStyle name="Normal 3 2 6 3" xfId="223"/>
    <cellStyle name="Normal 3 2 6 3 2" xfId="295"/>
    <cellStyle name="Normal 3 2 6 4" xfId="261"/>
    <cellStyle name="Normal 3 2 7" xfId="140"/>
    <cellStyle name="Normal 3 2 7 2" xfId="207"/>
    <cellStyle name="Normal 3 2 7 2 2" xfId="241"/>
    <cellStyle name="Normal 3 2 7 2 2 2" xfId="313"/>
    <cellStyle name="Normal 3 2 7 2 3" xfId="279"/>
    <cellStyle name="Normal 3 2 7 3" xfId="224"/>
    <cellStyle name="Normal 3 2 7 3 2" xfId="296"/>
    <cellStyle name="Normal 3 2 7 4" xfId="262"/>
    <cellStyle name="Normal 3 2 8" xfId="141"/>
    <cellStyle name="Normal 3 2 8 2" xfId="208"/>
    <cellStyle name="Normal 3 2 8 2 2" xfId="242"/>
    <cellStyle name="Normal 3 2 8 2 2 2" xfId="314"/>
    <cellStyle name="Normal 3 2 8 2 3" xfId="280"/>
    <cellStyle name="Normal 3 2 8 3" xfId="225"/>
    <cellStyle name="Normal 3 2 8 3 2" xfId="297"/>
    <cellStyle name="Normal 3 2 8 4" xfId="263"/>
    <cellStyle name="Normal 3 2 9" xfId="201"/>
    <cellStyle name="Normal 3 2 9 2" xfId="235"/>
    <cellStyle name="Normal 3 2 9 2 2" xfId="307"/>
    <cellStyle name="Normal 3 2 9 3" xfId="273"/>
    <cellStyle name="Normal 3 3" xfId="142"/>
    <cellStyle name="Normal 3 3 2" xfId="209"/>
    <cellStyle name="Normal 3 3 2 2" xfId="243"/>
    <cellStyle name="Normal 3 3 2 2 2" xfId="315"/>
    <cellStyle name="Normal 3 3 2 3" xfId="281"/>
    <cellStyle name="Normal 3 3 3" xfId="226"/>
    <cellStyle name="Normal 3 3 3 2" xfId="298"/>
    <cellStyle name="Normal 3 3 4" xfId="264"/>
    <cellStyle name="Normal 3 4" xfId="143"/>
    <cellStyle name="Normal 3 4 2" xfId="210"/>
    <cellStyle name="Normal 3 4 2 2" xfId="244"/>
    <cellStyle name="Normal 3 4 2 2 2" xfId="316"/>
    <cellStyle name="Normal 3 4 2 3" xfId="282"/>
    <cellStyle name="Normal 3 4 3" xfId="227"/>
    <cellStyle name="Normal 3 4 3 2" xfId="299"/>
    <cellStyle name="Normal 3 4 4" xfId="265"/>
    <cellStyle name="Normal 3 5" xfId="144"/>
    <cellStyle name="Normal 3 5 2" xfId="211"/>
    <cellStyle name="Normal 3 5 2 2" xfId="245"/>
    <cellStyle name="Normal 3 5 2 2 2" xfId="317"/>
    <cellStyle name="Normal 3 5 2 3" xfId="283"/>
    <cellStyle name="Normal 3 5 3" xfId="228"/>
    <cellStyle name="Normal 3 5 3 2" xfId="300"/>
    <cellStyle name="Normal 3 5 4" xfId="266"/>
    <cellStyle name="Normal 3 6" xfId="145"/>
    <cellStyle name="Normal 3 6 2" xfId="212"/>
    <cellStyle name="Normal 3 6 2 2" xfId="246"/>
    <cellStyle name="Normal 3 6 2 2 2" xfId="318"/>
    <cellStyle name="Normal 3 6 2 3" xfId="284"/>
    <cellStyle name="Normal 3 6 3" xfId="229"/>
    <cellStyle name="Normal 3 6 3 2" xfId="301"/>
    <cellStyle name="Normal 3 6 4" xfId="267"/>
    <cellStyle name="Normal 3 7" xfId="146"/>
    <cellStyle name="Normal 3 7 2" xfId="213"/>
    <cellStyle name="Normal 3 7 2 2" xfId="247"/>
    <cellStyle name="Normal 3 7 2 2 2" xfId="319"/>
    <cellStyle name="Normal 3 7 2 3" xfId="285"/>
    <cellStyle name="Normal 3 7 3" xfId="230"/>
    <cellStyle name="Normal 3 7 3 2" xfId="302"/>
    <cellStyle name="Normal 3 7 4" xfId="268"/>
    <cellStyle name="Normal 3 8" xfId="147"/>
    <cellStyle name="Normal 3 8 2" xfId="214"/>
    <cellStyle name="Normal 3 8 2 2" xfId="248"/>
    <cellStyle name="Normal 3 8 2 2 2" xfId="320"/>
    <cellStyle name="Normal 3 8 2 3" xfId="286"/>
    <cellStyle name="Normal 3 8 3" xfId="231"/>
    <cellStyle name="Normal 3 8 3 2" xfId="303"/>
    <cellStyle name="Normal 3 8 4" xfId="269"/>
    <cellStyle name="Normal 3 9" xfId="148"/>
    <cellStyle name="Normal 3 9 2" xfId="215"/>
    <cellStyle name="Normal 3 9 2 2" xfId="249"/>
    <cellStyle name="Normal 3 9 2 2 2" xfId="321"/>
    <cellStyle name="Normal 3 9 2 3" xfId="287"/>
    <cellStyle name="Normal 3 9 3" xfId="232"/>
    <cellStyle name="Normal 3 9 3 2" xfId="304"/>
    <cellStyle name="Normal 3 9 4" xfId="270"/>
    <cellStyle name="Normal 4" xfId="149"/>
    <cellStyle name="Normal 4 2" xfId="216"/>
    <cellStyle name="Normal 4 2 2" xfId="250"/>
    <cellStyle name="Normal 4 2 2 2" xfId="322"/>
    <cellStyle name="Normal 4 2 3" xfId="288"/>
    <cellStyle name="Normal 4 3" xfId="233"/>
    <cellStyle name="Normal 4 3 2" xfId="305"/>
    <cellStyle name="Normal 4 4" xfId="271"/>
    <cellStyle name="Normal 5" xfId="150"/>
    <cellStyle name="Normal 6" xfId="254"/>
    <cellStyle name="Normal_Tables" xfId="253"/>
    <cellStyle name="Note" xfId="151" builtinId="10" customBuiltin="1"/>
    <cellStyle name="Note 2" xfId="152"/>
    <cellStyle name="Note 3" xfId="153"/>
    <cellStyle name="Note 4" xfId="154"/>
    <cellStyle name="Note 5" xfId="155"/>
    <cellStyle name="Note 6" xfId="156"/>
    <cellStyle name="Note 7" xfId="157"/>
    <cellStyle name="Note 8" xfId="158"/>
    <cellStyle name="Note 9" xfId="159"/>
    <cellStyle name="Output" xfId="160" builtinId="21" customBuiltin="1"/>
    <cellStyle name="Output 2" xfId="161"/>
    <cellStyle name="Output 3" xfId="162"/>
    <cellStyle name="Output 4" xfId="163"/>
    <cellStyle name="Output 5" xfId="164"/>
    <cellStyle name="Output 6" xfId="165"/>
    <cellStyle name="Output 7" xfId="166"/>
    <cellStyle name="Output 8" xfId="167"/>
    <cellStyle name="Output 9" xfId="168"/>
    <cellStyle name="Percent 2" xfId="169"/>
    <cellStyle name="Percent 2 2" xfId="170"/>
    <cellStyle name="Percent 2 2 2" xfId="171"/>
    <cellStyle name="Percent 2 2 3" xfId="172"/>
    <cellStyle name="Percent 2 2 4" xfId="173"/>
    <cellStyle name="Percent 2 2 5" xfId="174"/>
    <cellStyle name="Percent 2 2 6" xfId="175"/>
    <cellStyle name="Percent 2 2 7" xfId="176"/>
    <cellStyle name="Percent 2 2 8" xfId="177"/>
    <cellStyle name="Percent 3" xfId="178"/>
    <cellStyle name="Percent 3 2" xfId="179"/>
    <cellStyle name="Percent 3 3" xfId="180"/>
    <cellStyle name="Percent 3 4" xfId="181"/>
    <cellStyle name="Percent 3 5" xfId="182"/>
    <cellStyle name="Percent 3 6" xfId="183"/>
    <cellStyle name="Percent 3 7" xfId="184"/>
    <cellStyle name="Percent 3 8" xfId="185"/>
    <cellStyle name="Percent 4" xfId="186"/>
    <cellStyle name="Title" xfId="187" builtinId="15" customBuiltin="1"/>
    <cellStyle name="Title 2" xfId="188"/>
    <cellStyle name="Total" xfId="189" builtinId="25" customBuiltin="1"/>
    <cellStyle name="Total 2" xfId="190"/>
    <cellStyle name="Total 3" xfId="191"/>
    <cellStyle name="Total 4" xfId="192"/>
    <cellStyle name="Total 5" xfId="193"/>
    <cellStyle name="Total 6" xfId="194"/>
    <cellStyle name="Total 7" xfId="195"/>
    <cellStyle name="Total 8" xfId="196"/>
    <cellStyle name="Total 9" xfId="197"/>
    <cellStyle name="Warning Text" xfId="198" builtinId="11" customBuiltin="1"/>
    <cellStyle name="Warning Text 2" xfId="199"/>
  </cellStyles>
  <dxfs count="19">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2"/>
        <color theme="1"/>
        <name val="Arial"/>
        <scheme val="none"/>
      </font>
      <fill>
        <patternFill patternType="solid">
          <fgColor indexed="64"/>
          <bgColor theme="8" tint="0.39997558519241921"/>
        </patternFill>
      </fill>
      <alignment horizontal="general"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3591098</xdr:colOff>
          <xdr:row>26</xdr:row>
          <xdr:rowOff>0</xdr:rowOff>
        </xdr:from>
        <xdr:to>
          <xdr:col>1</xdr:col>
          <xdr:colOff>5187142</xdr:colOff>
          <xdr:row>27</xdr:row>
          <xdr:rowOff>0</xdr:rowOff>
        </xdr:to>
        <xdr:sp macro="" textlink="">
          <xdr:nvSpPr>
            <xdr:cNvPr id="3073" name="Button 1" hidden="1">
              <a:extLst>
                <a:ext uri="{63B3BB69-23CF-44E3-9099-C40C66FF867C}">
                  <a14:compatExt spid="_x0000_s307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000" b="0" i="0" u="none" strike="noStrike" baseline="0">
                  <a:solidFill>
                    <a:srgbClr val="0000FF"/>
                  </a:solidFill>
                  <a:latin typeface="Arial"/>
                  <a:cs typeface="Arial"/>
                </a:rPr>
                <a:t>Copy to HIOS Template</a:t>
              </a:r>
            </a:p>
          </xdr:txBody>
        </xdr:sp>
        <xdr:clientData fPrintsWithSheet="0"/>
      </xdr:twoCellAnchor>
    </mc:Choice>
    <mc:Fallback/>
  </mc:AlternateContent>
</xdr:wsDr>
</file>

<file path=xl/tables/table1.xml><?xml version="1.0" encoding="utf-8"?>
<table xmlns="http://schemas.openxmlformats.org/spreadsheetml/2006/main" id="1" name="Table1" displayName="Table1" ref="A2:B29" totalsRowShown="0" headerRowDxfId="18" headerRowBorderDxfId="17" tableBorderDxfId="16">
  <autoFilter ref="A2:B29"/>
  <tableColumns count="2">
    <tableColumn id="1" name="2013 Form Line" dataDxfId="15"/>
    <tableColumn id="2" name="2013 Form Calculation References" dataDxfId="14"/>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92D050"/>
  </sheetPr>
  <dimension ref="B1:B30"/>
  <sheetViews>
    <sheetView tabSelected="1" workbookViewId="0"/>
  </sheetViews>
  <sheetFormatPr defaultColWidth="9" defaultRowHeight="12.45"/>
  <cols>
    <col min="1" max="1" width="1.625" style="422" customWidth="1"/>
    <col min="2" max="2" width="132.875" style="422" customWidth="1"/>
    <col min="3" max="16384" width="9" style="422"/>
  </cols>
  <sheetData>
    <row r="1" spans="2:2" ht="6.05" customHeight="1">
      <c r="B1" s="424"/>
    </row>
    <row r="2" spans="2:2" ht="13.1">
      <c r="B2" s="425" t="s">
        <v>353</v>
      </c>
    </row>
    <row r="3" spans="2:2">
      <c r="B3" s="424"/>
    </row>
    <row r="4" spans="2:2" ht="37.35">
      <c r="B4" s="424" t="s">
        <v>354</v>
      </c>
    </row>
    <row r="5" spans="2:2" ht="36.65" customHeight="1">
      <c r="B5" s="424" t="s">
        <v>355</v>
      </c>
    </row>
    <row r="6" spans="2:2" ht="62.2">
      <c r="B6" s="471" t="s">
        <v>407</v>
      </c>
    </row>
    <row r="7" spans="2:2">
      <c r="B7" s="424"/>
    </row>
    <row r="8" spans="2:2" ht="25.55">
      <c r="B8" s="424" t="s">
        <v>291</v>
      </c>
    </row>
    <row r="9" spans="2:2">
      <c r="B9" s="424"/>
    </row>
    <row r="10" spans="2:2" ht="13.1">
      <c r="B10" s="424" t="s">
        <v>290</v>
      </c>
    </row>
    <row r="11" spans="2:2">
      <c r="B11" s="424"/>
    </row>
    <row r="12" spans="2:2" ht="13.1">
      <c r="B12" s="463" t="s">
        <v>286</v>
      </c>
    </row>
    <row r="13" spans="2:2" ht="15.75" customHeight="1">
      <c r="B13" s="465" t="s">
        <v>285</v>
      </c>
    </row>
    <row r="14" spans="2:2" ht="30.3" customHeight="1">
      <c r="B14" s="464" t="s">
        <v>360</v>
      </c>
    </row>
    <row r="15" spans="2:2" ht="15.75" customHeight="1">
      <c r="B15" s="464" t="s">
        <v>361</v>
      </c>
    </row>
    <row r="16" spans="2:2" ht="18.350000000000001" customHeight="1">
      <c r="B16" s="465" t="s">
        <v>408</v>
      </c>
    </row>
    <row r="17" spans="2:2" ht="43.2" customHeight="1">
      <c r="B17" s="465" t="s">
        <v>409</v>
      </c>
    </row>
    <row r="18" spans="2:2" ht="17.05" customHeight="1">
      <c r="B18" s="465" t="s">
        <v>287</v>
      </c>
    </row>
    <row r="19" spans="2:2">
      <c r="B19" s="424"/>
    </row>
    <row r="20" spans="2:2" ht="12.45" customHeight="1">
      <c r="B20" s="424" t="s">
        <v>288</v>
      </c>
    </row>
    <row r="21" spans="2:2">
      <c r="B21" s="465" t="s">
        <v>285</v>
      </c>
    </row>
    <row r="22" spans="2:2" ht="30.3" customHeight="1">
      <c r="B22" s="464" t="s">
        <v>289</v>
      </c>
    </row>
    <row r="23" spans="2:2" ht="30.3" customHeight="1">
      <c r="B23" s="464" t="s">
        <v>410</v>
      </c>
    </row>
    <row r="24" spans="2:2" ht="5.9" customHeight="1">
      <c r="B24" s="424"/>
    </row>
    <row r="25" spans="2:2">
      <c r="B25" s="423" t="s">
        <v>411</v>
      </c>
    </row>
    <row r="26" spans="2:2" s="459" customFormat="1" ht="5.9" customHeight="1">
      <c r="B26" s="458"/>
    </row>
    <row r="27" spans="2:2" s="459" customFormat="1">
      <c r="B27" s="458"/>
    </row>
    <row r="28" spans="2:2">
      <c r="B28" s="424"/>
    </row>
    <row r="29" spans="2:2" ht="25.55">
      <c r="B29" s="424" t="s">
        <v>412</v>
      </c>
    </row>
    <row r="30" spans="2:2">
      <c r="B30" s="424"/>
    </row>
  </sheetData>
  <pageMargins left="0.2" right="0.2" top="0.35" bottom="0.25" header="0.2" footer="0.2"/>
  <pageSetup orientation="landscape" r:id="rId1"/>
  <headerFooter>
    <oddFooter>&amp;L&amp;F&amp;CPage &amp;P of &amp;N&amp;R[&amp;A]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macro="[0]!CopyPaste" altText="Copy to HIOS Template button">
                <anchor moveWithCells="1">
                  <from>
                    <xdr:col>1</xdr:col>
                    <xdr:colOff>3591098</xdr:colOff>
                    <xdr:row>26</xdr:row>
                    <xdr:rowOff>0</xdr:rowOff>
                  </from>
                  <to>
                    <xdr:col>1</xdr:col>
                    <xdr:colOff>5187142</xdr:colOff>
                    <xdr:row>27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B29"/>
  <sheetViews>
    <sheetView zoomScaleNormal="100" workbookViewId="0">
      <pane xSplit="1" ySplit="2" topLeftCell="B3" activePane="bottomRight" state="frozen"/>
      <selection pane="topRight" activeCell="B1" sqref="B1"/>
      <selection pane="bottomLeft" activeCell="A4" sqref="A4"/>
      <selection pane="bottomRight" activeCell="B3" sqref="B3"/>
    </sheetView>
  </sheetViews>
  <sheetFormatPr defaultColWidth="9" defaultRowHeight="12.45"/>
  <cols>
    <col min="1" max="1" width="28.75" style="466" customWidth="1"/>
    <col min="2" max="2" width="135.375" style="466" customWidth="1"/>
    <col min="3" max="16384" width="9" style="466"/>
  </cols>
  <sheetData>
    <row r="1" spans="1:2" ht="15.05">
      <c r="A1" s="567" t="s">
        <v>330</v>
      </c>
      <c r="B1" s="567"/>
    </row>
    <row r="2" spans="1:2" ht="15.05">
      <c r="A2" s="472" t="s">
        <v>328</v>
      </c>
      <c r="B2" s="472" t="s">
        <v>329</v>
      </c>
    </row>
    <row r="3" spans="1:2" ht="25.55">
      <c r="A3" s="467" t="s">
        <v>292</v>
      </c>
      <c r="B3" s="468" t="s">
        <v>293</v>
      </c>
    </row>
    <row r="4" spans="1:2" ht="25.55">
      <c r="A4" s="467" t="s">
        <v>294</v>
      </c>
      <c r="B4" s="468" t="s">
        <v>295</v>
      </c>
    </row>
    <row r="5" spans="1:2" ht="38">
      <c r="A5" s="467" t="s">
        <v>324</v>
      </c>
      <c r="B5" s="468" t="s">
        <v>325</v>
      </c>
    </row>
    <row r="6" spans="1:2" ht="25.55">
      <c r="A6" s="467" t="s">
        <v>296</v>
      </c>
      <c r="B6" s="468" t="s">
        <v>297</v>
      </c>
    </row>
    <row r="7" spans="1:2" ht="63.5">
      <c r="A7" s="467" t="s">
        <v>298</v>
      </c>
      <c r="B7" s="468" t="s">
        <v>326</v>
      </c>
    </row>
    <row r="8" spans="1:2" ht="38">
      <c r="A8" s="467" t="s">
        <v>299</v>
      </c>
      <c r="B8" s="468" t="s">
        <v>300</v>
      </c>
    </row>
    <row r="9" spans="1:2" ht="75.95">
      <c r="A9" s="467" t="s">
        <v>301</v>
      </c>
      <c r="B9" s="468" t="s">
        <v>327</v>
      </c>
    </row>
    <row r="10" spans="1:2" ht="152.55000000000001">
      <c r="A10" s="467" t="s">
        <v>302</v>
      </c>
      <c r="B10" s="468" t="s">
        <v>331</v>
      </c>
    </row>
    <row r="11" spans="1:2" ht="191.15" customHeight="1">
      <c r="A11" s="467" t="s">
        <v>303</v>
      </c>
      <c r="B11" s="468" t="s">
        <v>332</v>
      </c>
    </row>
    <row r="12" spans="1:2" ht="101.45">
      <c r="A12" s="467" t="s">
        <v>304</v>
      </c>
      <c r="B12" s="468" t="s">
        <v>333</v>
      </c>
    </row>
    <row r="13" spans="1:2" ht="116.55">
      <c r="A13" s="467" t="s">
        <v>305</v>
      </c>
      <c r="B13" s="468" t="s">
        <v>370</v>
      </c>
    </row>
    <row r="14" spans="1:2" ht="283.45">
      <c r="A14" s="467" t="s">
        <v>359</v>
      </c>
      <c r="B14" s="468" t="s">
        <v>369</v>
      </c>
    </row>
    <row r="15" spans="1:2" ht="201.6">
      <c r="A15" s="467" t="s">
        <v>306</v>
      </c>
      <c r="B15" s="468" t="s">
        <v>367</v>
      </c>
    </row>
    <row r="16" spans="1:2" ht="338.4">
      <c r="A16" s="467" t="s">
        <v>307</v>
      </c>
      <c r="B16" s="468" t="s">
        <v>368</v>
      </c>
    </row>
    <row r="17" spans="1:2" ht="63.5">
      <c r="A17" s="467" t="s">
        <v>308</v>
      </c>
      <c r="B17" s="468" t="s">
        <v>366</v>
      </c>
    </row>
    <row r="18" spans="1:2" ht="254.65">
      <c r="A18" s="467" t="s">
        <v>309</v>
      </c>
      <c r="B18" s="468" t="s">
        <v>403</v>
      </c>
    </row>
    <row r="19" spans="1:2" ht="373.75">
      <c r="A19" s="467" t="s">
        <v>310</v>
      </c>
      <c r="B19" s="468" t="s">
        <v>365</v>
      </c>
    </row>
    <row r="20" spans="1:2" ht="299.14999999999998">
      <c r="A20" s="467" t="s">
        <v>311</v>
      </c>
      <c r="B20" s="468" t="s">
        <v>312</v>
      </c>
    </row>
    <row r="21" spans="1:2" ht="112.6">
      <c r="A21" s="467" t="s">
        <v>313</v>
      </c>
      <c r="B21" s="468" t="s">
        <v>364</v>
      </c>
    </row>
    <row r="22" spans="1:2" ht="62.85">
      <c r="A22" s="467" t="s">
        <v>314</v>
      </c>
      <c r="B22" s="468" t="s">
        <v>357</v>
      </c>
    </row>
    <row r="23" spans="1:2" ht="62.85">
      <c r="A23" s="467" t="s">
        <v>358</v>
      </c>
      <c r="B23" s="468" t="s">
        <v>356</v>
      </c>
    </row>
    <row r="24" spans="1:2" ht="25.55">
      <c r="A24" s="467" t="s">
        <v>315</v>
      </c>
      <c r="B24" s="468" t="s">
        <v>316</v>
      </c>
    </row>
    <row r="25" spans="1:2" ht="87.75">
      <c r="A25" s="467" t="s">
        <v>317</v>
      </c>
      <c r="B25" s="468" t="s">
        <v>363</v>
      </c>
    </row>
    <row r="26" spans="1:2" ht="149.25">
      <c r="A26" s="467" t="s">
        <v>318</v>
      </c>
      <c r="B26" s="468" t="s">
        <v>413</v>
      </c>
    </row>
    <row r="27" spans="1:2" ht="25.55">
      <c r="A27" s="467" t="s">
        <v>319</v>
      </c>
      <c r="B27" s="468" t="s">
        <v>320</v>
      </c>
    </row>
    <row r="28" spans="1:2" ht="62.85">
      <c r="A28" s="467" t="s">
        <v>321</v>
      </c>
      <c r="B28" s="468" t="s">
        <v>362</v>
      </c>
    </row>
    <row r="29" spans="1:2" ht="87.75">
      <c r="A29" s="469" t="s">
        <v>322</v>
      </c>
      <c r="B29" s="470" t="s">
        <v>323</v>
      </c>
    </row>
  </sheetData>
  <mergeCells count="1">
    <mergeCell ref="A1:B1"/>
  </mergeCells>
  <pageMargins left="0.25" right="0.25" top="0.75" bottom="0.75" header="0.3" footer="0.3"/>
  <pageSetup scale="83" fitToHeight="0" orientation="landscape" r:id="rId1"/>
  <headerFooter>
    <oddFooter>&amp;L&amp;F&amp;CPage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rgb="FF7030A0"/>
  </sheetPr>
  <dimension ref="A1:AV88"/>
  <sheetViews>
    <sheetView topLeftCell="B5" zoomScale="80" zoomScaleNormal="80" workbookViewId="0">
      <pane xSplit="3" ySplit="14" topLeftCell="E19" activePane="bottomRight" state="frozen"/>
      <selection activeCell="B5" sqref="B5"/>
      <selection pane="topRight" activeCell="E5" sqref="E5"/>
      <selection pane="bottomLeft" activeCell="B19" sqref="B19"/>
      <selection pane="bottomRight" activeCell="H10" sqref="H10"/>
    </sheetView>
  </sheetViews>
  <sheetFormatPr defaultColWidth="9.25" defaultRowHeight="12.45"/>
  <cols>
    <col min="1" max="1" width="1.75" style="162" customWidth="1"/>
    <col min="2" max="2" width="3.625" style="41" customWidth="1"/>
    <col min="3" max="3" width="5.375" style="41" customWidth="1"/>
    <col min="4" max="4" width="80.375" style="41" customWidth="1"/>
    <col min="5" max="5" width="15" style="41" customWidth="1"/>
    <col min="6" max="7" width="19.375" style="5" customWidth="1"/>
    <col min="8" max="8" width="19.375" style="8" customWidth="1"/>
    <col min="9" max="12" width="19.375" style="5" customWidth="1"/>
    <col min="13" max="13" width="19.375" style="8" customWidth="1"/>
    <col min="14" max="17" width="19.375" style="5" customWidth="1"/>
    <col min="18" max="18" width="19.375" style="8" customWidth="1"/>
    <col min="19" max="22" width="19.375" style="5" customWidth="1"/>
    <col min="23" max="23" width="19.375" style="8" customWidth="1"/>
    <col min="24" max="25" width="19.375" style="5" customWidth="1"/>
    <col min="26" max="26" width="19.375" style="8" customWidth="1"/>
    <col min="27" max="28" width="19.375" style="5" customWidth="1"/>
    <col min="29" max="30" width="19.375" style="8" customWidth="1"/>
    <col min="31" max="31" width="19.375" style="5" customWidth="1"/>
    <col min="32" max="32" width="19.375" style="8" customWidth="1"/>
    <col min="33" max="36" width="19.375" style="5" customWidth="1"/>
    <col min="37" max="37" width="19.375" style="8" customWidth="1"/>
    <col min="38" max="39" width="19.375" style="5" customWidth="1"/>
    <col min="40" max="40" width="19.375" style="8" customWidth="1"/>
    <col min="41" max="41" width="19.375" style="5" customWidth="1"/>
    <col min="42" max="42" width="19.375" style="8" customWidth="1"/>
    <col min="43" max="48" width="19.375" style="5" customWidth="1"/>
    <col min="49" max="16384" width="9.25" style="5"/>
  </cols>
  <sheetData>
    <row r="1" spans="1:48" s="41" customFormat="1" ht="13.1">
      <c r="A1" s="162"/>
      <c r="B1" s="40" t="s">
        <v>0</v>
      </c>
      <c r="H1" s="162"/>
      <c r="M1" s="162"/>
      <c r="R1" s="162"/>
      <c r="W1" s="162"/>
      <c r="Z1" s="162"/>
      <c r="AC1" s="162"/>
      <c r="AD1" s="162"/>
      <c r="AF1" s="162"/>
      <c r="AK1" s="162"/>
      <c r="AN1" s="162"/>
      <c r="AP1" s="162"/>
    </row>
    <row r="2" spans="1:48" s="41" customFormat="1" ht="15.05">
      <c r="A2" s="162"/>
      <c r="B2" s="1" t="s">
        <v>283</v>
      </c>
      <c r="E2" s="163"/>
      <c r="H2" s="162"/>
      <c r="M2" s="162"/>
      <c r="R2" s="162"/>
      <c r="U2" s="40"/>
      <c r="W2" s="162"/>
      <c r="X2" s="40"/>
      <c r="Z2" s="162"/>
      <c r="AC2" s="162"/>
      <c r="AD2" s="162"/>
      <c r="AF2" s="162"/>
      <c r="AK2" s="162"/>
      <c r="AN2" s="162"/>
      <c r="AP2" s="162"/>
    </row>
    <row r="3" spans="1:48" s="41" customFormat="1" ht="13.1">
      <c r="A3" s="164"/>
      <c r="B3" s="40" t="s">
        <v>199</v>
      </c>
      <c r="H3" s="162"/>
      <c r="M3" s="162"/>
      <c r="R3" s="162"/>
      <c r="U3" s="40"/>
      <c r="W3" s="162"/>
      <c r="X3" s="40"/>
      <c r="Z3" s="162"/>
      <c r="AC3" s="162"/>
      <c r="AD3" s="162"/>
      <c r="AF3" s="162"/>
      <c r="AK3" s="162"/>
      <c r="AN3" s="162"/>
      <c r="AP3" s="162"/>
    </row>
    <row r="4" spans="1:48" s="41" customFormat="1" ht="13.1">
      <c r="A4" s="162"/>
      <c r="B4" s="165"/>
      <c r="H4" s="162"/>
      <c r="M4" s="162"/>
      <c r="R4" s="162"/>
      <c r="U4" s="40"/>
      <c r="W4" s="162"/>
      <c r="X4" s="40"/>
      <c r="Z4" s="162"/>
      <c r="AC4" s="162"/>
      <c r="AD4" s="162"/>
      <c r="AF4" s="162"/>
      <c r="AK4" s="162"/>
      <c r="AN4" s="162"/>
      <c r="AP4" s="162"/>
    </row>
    <row r="5" spans="1:48" s="42" customFormat="1" ht="13.1">
      <c r="A5" s="46"/>
      <c r="B5" s="43"/>
      <c r="E5" s="43"/>
      <c r="F5" s="41"/>
      <c r="G5" s="41"/>
      <c r="H5" s="162"/>
      <c r="I5" s="40"/>
      <c r="J5" s="41"/>
      <c r="K5" s="41"/>
      <c r="L5" s="418" t="s">
        <v>345</v>
      </c>
      <c r="M5" s="46"/>
      <c r="N5" s="41"/>
      <c r="P5" s="41"/>
      <c r="Q5" s="41"/>
      <c r="R5" s="162"/>
      <c r="S5" s="41"/>
      <c r="W5" s="46"/>
      <c r="Z5" s="46"/>
      <c r="AC5" s="46"/>
      <c r="AD5" s="46"/>
      <c r="AF5" s="46"/>
      <c r="AK5" s="46"/>
      <c r="AN5" s="46"/>
      <c r="AP5" s="46"/>
    </row>
    <row r="6" spans="1:48" s="42" customFormat="1" ht="13.1">
      <c r="A6" s="46"/>
      <c r="B6" s="85"/>
      <c r="C6" s="85"/>
      <c r="D6" s="166"/>
      <c r="F6" s="579"/>
      <c r="G6" s="579"/>
      <c r="H6" s="162"/>
      <c r="I6" s="109"/>
      <c r="J6" s="204"/>
      <c r="K6" s="41"/>
      <c r="L6" s="569" t="s">
        <v>216</v>
      </c>
      <c r="M6" s="570"/>
      <c r="N6" s="60"/>
      <c r="O6" s="68"/>
      <c r="R6" s="46"/>
      <c r="W6" s="46"/>
      <c r="Z6" s="46"/>
      <c r="AC6" s="46"/>
      <c r="AD6" s="46"/>
      <c r="AF6" s="46"/>
      <c r="AK6" s="46"/>
      <c r="AN6" s="46"/>
      <c r="AP6" s="46"/>
    </row>
    <row r="7" spans="1:48" s="42" customFormat="1">
      <c r="A7" s="46"/>
      <c r="B7" s="43"/>
      <c r="F7" s="41"/>
      <c r="G7" s="41"/>
      <c r="H7" s="162"/>
      <c r="I7" s="41"/>
      <c r="K7" s="41"/>
      <c r="L7" s="162" t="s">
        <v>388</v>
      </c>
      <c r="M7" s="162"/>
      <c r="N7" s="41"/>
      <c r="R7" s="46"/>
      <c r="W7" s="46"/>
      <c r="Z7" s="46"/>
      <c r="AC7" s="46"/>
      <c r="AD7" s="46"/>
      <c r="AF7" s="46"/>
      <c r="AK7" s="46"/>
      <c r="AN7" s="46"/>
      <c r="AP7" s="46"/>
    </row>
    <row r="8" spans="1:48" s="42" customFormat="1">
      <c r="A8" s="46"/>
      <c r="B8" s="85"/>
      <c r="C8" s="85"/>
      <c r="D8" s="166"/>
      <c r="F8" s="579"/>
      <c r="G8" s="579"/>
      <c r="H8" s="162"/>
      <c r="I8" s="579"/>
      <c r="J8" s="580"/>
      <c r="K8" s="41"/>
      <c r="L8" s="569" t="s">
        <v>216</v>
      </c>
      <c r="M8" s="570"/>
      <c r="N8" s="41"/>
      <c r="P8" s="41"/>
      <c r="Q8" s="41"/>
      <c r="R8" s="162"/>
      <c r="S8" s="41"/>
      <c r="W8" s="46"/>
      <c r="Z8" s="46"/>
      <c r="AC8" s="46"/>
      <c r="AD8" s="46"/>
      <c r="AF8" s="46"/>
      <c r="AK8" s="46"/>
      <c r="AN8" s="46"/>
      <c r="AP8" s="46"/>
    </row>
    <row r="9" spans="1:48" s="42" customFormat="1" ht="13.1">
      <c r="A9" s="46"/>
      <c r="D9" s="57"/>
      <c r="F9" s="44"/>
      <c r="G9" s="44"/>
      <c r="H9" s="162"/>
      <c r="I9" s="42" t="s">
        <v>51</v>
      </c>
      <c r="M9" s="46"/>
      <c r="N9" s="41"/>
      <c r="O9" s="205"/>
      <c r="P9" s="41"/>
      <c r="Q9" s="41"/>
      <c r="R9" s="162"/>
      <c r="S9" s="41"/>
      <c r="W9" s="46"/>
      <c r="Z9" s="46"/>
      <c r="AC9" s="46"/>
      <c r="AD9" s="46"/>
      <c r="AF9" s="46"/>
      <c r="AK9" s="46"/>
      <c r="AN9" s="46"/>
      <c r="AP9" s="46"/>
    </row>
    <row r="10" spans="1:48" s="42" customFormat="1" ht="13.1">
      <c r="A10" s="46"/>
      <c r="D10" s="167"/>
      <c r="F10" s="579"/>
      <c r="G10" s="579"/>
      <c r="H10" s="162"/>
      <c r="I10" s="569"/>
      <c r="J10" s="591"/>
      <c r="L10" s="579"/>
      <c r="M10" s="579"/>
      <c r="N10" s="41"/>
      <c r="O10" s="205"/>
      <c r="P10" s="41"/>
      <c r="Q10" s="41"/>
      <c r="R10" s="162"/>
      <c r="S10" s="41"/>
      <c r="W10" s="46"/>
      <c r="Z10" s="46"/>
      <c r="AC10" s="46"/>
      <c r="AD10" s="46"/>
      <c r="AF10" s="46"/>
      <c r="AK10" s="46"/>
      <c r="AN10" s="46"/>
      <c r="AP10" s="46"/>
    </row>
    <row r="11" spans="1:48" s="42" customFormat="1" ht="13.1">
      <c r="A11" s="46"/>
      <c r="D11" s="57"/>
      <c r="F11" s="44"/>
      <c r="G11" s="44"/>
      <c r="H11" s="162"/>
      <c r="L11" s="45" t="s">
        <v>103</v>
      </c>
      <c r="M11" s="60"/>
      <c r="N11" s="41"/>
      <c r="O11" s="205"/>
      <c r="P11" s="41"/>
      <c r="Q11" s="41"/>
      <c r="R11" s="162"/>
      <c r="S11" s="41"/>
      <c r="W11" s="46"/>
      <c r="Z11" s="46"/>
      <c r="AC11" s="46"/>
      <c r="AD11" s="46"/>
      <c r="AF11" s="46"/>
      <c r="AK11" s="46"/>
      <c r="AN11" s="46"/>
      <c r="AP11" s="46"/>
    </row>
    <row r="12" spans="1:48" s="42" customFormat="1" ht="13.1">
      <c r="A12" s="46"/>
      <c r="D12" s="168"/>
      <c r="F12" s="579"/>
      <c r="G12" s="579"/>
      <c r="H12" s="162"/>
      <c r="I12" s="579"/>
      <c r="J12" s="580"/>
      <c r="L12" s="581">
        <v>2013</v>
      </c>
      <c r="M12" s="581"/>
      <c r="N12" s="41"/>
      <c r="O12" s="205"/>
      <c r="P12" s="41"/>
      <c r="Q12" s="41"/>
      <c r="R12" s="162"/>
      <c r="S12" s="41"/>
      <c r="W12" s="46"/>
      <c r="Z12" s="46"/>
      <c r="AC12" s="46"/>
      <c r="AD12" s="46"/>
      <c r="AF12" s="46"/>
      <c r="AK12" s="46"/>
      <c r="AN12" s="46"/>
      <c r="AP12" s="46"/>
    </row>
    <row r="13" spans="1:48" s="42" customFormat="1">
      <c r="A13" s="46"/>
      <c r="B13" s="41"/>
      <c r="C13" s="41"/>
      <c r="D13" s="169"/>
      <c r="H13" s="46"/>
      <c r="K13" s="58"/>
      <c r="L13" s="58"/>
      <c r="M13" s="59"/>
      <c r="N13" s="45"/>
      <c r="P13" s="41"/>
      <c r="Q13" s="41"/>
      <c r="R13" s="162"/>
      <c r="S13" s="41"/>
      <c r="W13" s="46"/>
      <c r="Z13" s="46"/>
      <c r="AC13" s="46"/>
      <c r="AD13" s="46"/>
      <c r="AF13" s="46"/>
      <c r="AK13" s="46"/>
      <c r="AN13" s="46"/>
      <c r="AP13" s="46"/>
    </row>
    <row r="14" spans="1:48" s="42" customFormat="1" ht="13.1" thickBot="1">
      <c r="A14" s="46"/>
      <c r="B14" s="41"/>
      <c r="C14" s="41"/>
      <c r="D14" s="162"/>
      <c r="H14" s="46"/>
      <c r="K14" s="58"/>
      <c r="L14" s="58"/>
      <c r="M14" s="59"/>
      <c r="N14" s="45"/>
      <c r="P14" s="41"/>
      <c r="Q14" s="41"/>
      <c r="R14" s="162"/>
      <c r="S14" s="41"/>
      <c r="W14" s="46"/>
      <c r="Z14" s="46"/>
      <c r="AB14" s="41"/>
      <c r="AC14" s="162"/>
      <c r="AD14" s="162"/>
      <c r="AE14" s="41"/>
      <c r="AF14" s="162"/>
      <c r="AG14" s="41"/>
      <c r="AH14" s="41"/>
      <c r="AI14" s="41"/>
      <c r="AJ14" s="41"/>
      <c r="AK14" s="162"/>
      <c r="AL14" s="41"/>
      <c r="AM14" s="41"/>
      <c r="AN14" s="162"/>
      <c r="AO14" s="41"/>
      <c r="AP14" s="162"/>
      <c r="AQ14" s="41"/>
      <c r="AR14" s="41"/>
    </row>
    <row r="15" spans="1:48" s="41" customFormat="1" ht="13.75" customHeight="1" thickBot="1">
      <c r="A15" s="162"/>
      <c r="D15" s="162"/>
      <c r="F15" s="574" t="s">
        <v>119</v>
      </c>
      <c r="G15" s="575"/>
      <c r="H15" s="575"/>
      <c r="I15" s="575"/>
      <c r="J15" s="575"/>
      <c r="K15" s="575"/>
      <c r="L15" s="575"/>
      <c r="M15" s="575"/>
      <c r="N15" s="575"/>
      <c r="O15" s="575"/>
      <c r="P15" s="575"/>
      <c r="Q15" s="575"/>
      <c r="R15" s="575"/>
      <c r="S15" s="575"/>
      <c r="T15" s="576"/>
      <c r="U15" s="574" t="s">
        <v>346</v>
      </c>
      <c r="V15" s="575"/>
      <c r="W15" s="575"/>
      <c r="X15" s="575"/>
      <c r="Y15" s="575"/>
      <c r="Z15" s="575"/>
      <c r="AA15" s="575"/>
      <c r="AB15" s="575"/>
      <c r="AC15" s="592"/>
      <c r="AD15" s="574" t="s">
        <v>347</v>
      </c>
      <c r="AE15" s="575"/>
      <c r="AF15" s="575"/>
      <c r="AG15" s="575"/>
      <c r="AH15" s="575"/>
      <c r="AI15" s="575"/>
      <c r="AJ15" s="575"/>
      <c r="AK15" s="575"/>
      <c r="AL15" s="575"/>
      <c r="AM15" s="576"/>
      <c r="AN15" s="574" t="s">
        <v>348</v>
      </c>
      <c r="AO15" s="575"/>
      <c r="AP15" s="575"/>
      <c r="AQ15" s="575"/>
      <c r="AR15" s="576"/>
      <c r="AS15" s="593" t="s">
        <v>99</v>
      </c>
      <c r="AT15" s="593" t="s">
        <v>81</v>
      </c>
      <c r="AU15" s="595" t="s">
        <v>65</v>
      </c>
      <c r="AV15" s="593" t="s">
        <v>56</v>
      </c>
    </row>
    <row r="16" spans="1:48" s="41" customFormat="1" ht="13.1" thickBot="1">
      <c r="A16" s="162"/>
      <c r="D16" s="170"/>
      <c r="F16" s="571" t="s">
        <v>43</v>
      </c>
      <c r="G16" s="572"/>
      <c r="H16" s="572"/>
      <c r="I16" s="572"/>
      <c r="J16" s="573"/>
      <c r="K16" s="571" t="s">
        <v>44</v>
      </c>
      <c r="L16" s="572"/>
      <c r="M16" s="572"/>
      <c r="N16" s="572"/>
      <c r="O16" s="573"/>
      <c r="P16" s="571" t="s">
        <v>45</v>
      </c>
      <c r="Q16" s="572"/>
      <c r="R16" s="572"/>
      <c r="S16" s="572"/>
      <c r="T16" s="573"/>
      <c r="U16" s="571" t="s">
        <v>43</v>
      </c>
      <c r="V16" s="572"/>
      <c r="W16" s="590"/>
      <c r="X16" s="571" t="s">
        <v>44</v>
      </c>
      <c r="Y16" s="572"/>
      <c r="Z16" s="590"/>
      <c r="AA16" s="571" t="s">
        <v>45</v>
      </c>
      <c r="AB16" s="572"/>
      <c r="AC16" s="590"/>
      <c r="AD16" s="571" t="s">
        <v>44</v>
      </c>
      <c r="AE16" s="572"/>
      <c r="AF16" s="572"/>
      <c r="AG16" s="572"/>
      <c r="AH16" s="573"/>
      <c r="AI16" s="571" t="s">
        <v>45</v>
      </c>
      <c r="AJ16" s="572"/>
      <c r="AK16" s="572"/>
      <c r="AL16" s="572"/>
      <c r="AM16" s="573"/>
      <c r="AN16" s="571" t="s">
        <v>43</v>
      </c>
      <c r="AO16" s="572"/>
      <c r="AP16" s="572"/>
      <c r="AQ16" s="572"/>
      <c r="AR16" s="573"/>
      <c r="AS16" s="594"/>
      <c r="AT16" s="594"/>
      <c r="AU16" s="596"/>
      <c r="AV16" s="594"/>
    </row>
    <row r="17" spans="1:48" s="41" customFormat="1" ht="25.55" thickBot="1">
      <c r="A17" s="162"/>
      <c r="B17" s="582" t="s">
        <v>390</v>
      </c>
      <c r="C17" s="583"/>
      <c r="D17" s="584"/>
      <c r="E17" s="588" t="s">
        <v>76</v>
      </c>
      <c r="F17" s="206" t="s">
        <v>351</v>
      </c>
      <c r="G17" s="207" t="s">
        <v>349</v>
      </c>
      <c r="H17" s="208" t="s">
        <v>350</v>
      </c>
      <c r="I17" s="209" t="s">
        <v>121</v>
      </c>
      <c r="J17" s="210" t="s">
        <v>54</v>
      </c>
      <c r="K17" s="206" t="s">
        <v>351</v>
      </c>
      <c r="L17" s="207" t="s">
        <v>349</v>
      </c>
      <c r="M17" s="208" t="s">
        <v>350</v>
      </c>
      <c r="N17" s="209" t="s">
        <v>121</v>
      </c>
      <c r="O17" s="210" t="s">
        <v>54</v>
      </c>
      <c r="P17" s="206" t="s">
        <v>351</v>
      </c>
      <c r="Q17" s="207" t="s">
        <v>349</v>
      </c>
      <c r="R17" s="208" t="s">
        <v>350</v>
      </c>
      <c r="S17" s="209" t="s">
        <v>121</v>
      </c>
      <c r="T17" s="210" t="s">
        <v>54</v>
      </c>
      <c r="U17" s="206" t="s">
        <v>351</v>
      </c>
      <c r="V17" s="207" t="s">
        <v>349</v>
      </c>
      <c r="W17" s="208" t="s">
        <v>350</v>
      </c>
      <c r="X17" s="206" t="s">
        <v>351</v>
      </c>
      <c r="Y17" s="207" t="s">
        <v>349</v>
      </c>
      <c r="Z17" s="208" t="s">
        <v>350</v>
      </c>
      <c r="AA17" s="206" t="s">
        <v>351</v>
      </c>
      <c r="AB17" s="207" t="s">
        <v>349</v>
      </c>
      <c r="AC17" s="208" t="s">
        <v>350</v>
      </c>
      <c r="AD17" s="206" t="s">
        <v>351</v>
      </c>
      <c r="AE17" s="207" t="s">
        <v>349</v>
      </c>
      <c r="AF17" s="208" t="s">
        <v>350</v>
      </c>
      <c r="AG17" s="209" t="s">
        <v>121</v>
      </c>
      <c r="AH17" s="210" t="s">
        <v>54</v>
      </c>
      <c r="AI17" s="206" t="s">
        <v>351</v>
      </c>
      <c r="AJ17" s="207" t="s">
        <v>349</v>
      </c>
      <c r="AK17" s="208" t="s">
        <v>350</v>
      </c>
      <c r="AL17" s="209" t="s">
        <v>121</v>
      </c>
      <c r="AM17" s="210" t="s">
        <v>54</v>
      </c>
      <c r="AN17" s="206" t="s">
        <v>351</v>
      </c>
      <c r="AO17" s="207" t="s">
        <v>349</v>
      </c>
      <c r="AP17" s="208" t="s">
        <v>350</v>
      </c>
      <c r="AQ17" s="209" t="s">
        <v>121</v>
      </c>
      <c r="AR17" s="480" t="s">
        <v>54</v>
      </c>
      <c r="AS17" s="206" t="s">
        <v>351</v>
      </c>
      <c r="AT17" s="206" t="s">
        <v>351</v>
      </c>
      <c r="AU17" s="206" t="s">
        <v>351</v>
      </c>
      <c r="AV17" s="211" t="s">
        <v>351</v>
      </c>
    </row>
    <row r="18" spans="1:48" s="162" customFormat="1" ht="13.75" customHeight="1" thickBot="1">
      <c r="B18" s="585"/>
      <c r="C18" s="586"/>
      <c r="D18" s="587"/>
      <c r="E18" s="589"/>
      <c r="F18" s="212">
        <v>1</v>
      </c>
      <c r="G18" s="213">
        <v>2</v>
      </c>
      <c r="H18" s="213">
        <v>3</v>
      </c>
      <c r="I18" s="214">
        <v>4</v>
      </c>
      <c r="J18" s="215">
        <v>5</v>
      </c>
      <c r="K18" s="212">
        <v>6</v>
      </c>
      <c r="L18" s="213">
        <v>7</v>
      </c>
      <c r="M18" s="213">
        <v>8</v>
      </c>
      <c r="N18" s="214">
        <v>9</v>
      </c>
      <c r="O18" s="215">
        <v>10</v>
      </c>
      <c r="P18" s="212">
        <v>11</v>
      </c>
      <c r="Q18" s="213">
        <v>12</v>
      </c>
      <c r="R18" s="213">
        <v>13</v>
      </c>
      <c r="S18" s="214">
        <v>14</v>
      </c>
      <c r="T18" s="214">
        <v>15</v>
      </c>
      <c r="U18" s="212">
        <v>16</v>
      </c>
      <c r="V18" s="216">
        <v>17</v>
      </c>
      <c r="W18" s="217">
        <v>18</v>
      </c>
      <c r="X18" s="212">
        <v>19</v>
      </c>
      <c r="Y18" s="216">
        <v>20</v>
      </c>
      <c r="Z18" s="217">
        <v>21</v>
      </c>
      <c r="AA18" s="212">
        <v>22</v>
      </c>
      <c r="AB18" s="216">
        <v>23</v>
      </c>
      <c r="AC18" s="217">
        <v>24</v>
      </c>
      <c r="AD18" s="212">
        <v>25</v>
      </c>
      <c r="AE18" s="213">
        <v>26</v>
      </c>
      <c r="AF18" s="213">
        <v>27</v>
      </c>
      <c r="AG18" s="214">
        <v>28</v>
      </c>
      <c r="AH18" s="214">
        <v>29</v>
      </c>
      <c r="AI18" s="212">
        <v>30</v>
      </c>
      <c r="AJ18" s="213">
        <v>31</v>
      </c>
      <c r="AK18" s="213">
        <v>32</v>
      </c>
      <c r="AL18" s="214">
        <v>33</v>
      </c>
      <c r="AM18" s="215">
        <v>34</v>
      </c>
      <c r="AN18" s="212">
        <v>35</v>
      </c>
      <c r="AO18" s="213">
        <v>36</v>
      </c>
      <c r="AP18" s="213">
        <v>37</v>
      </c>
      <c r="AQ18" s="214">
        <v>38</v>
      </c>
      <c r="AR18" s="218">
        <v>39</v>
      </c>
      <c r="AS18" s="481">
        <v>40</v>
      </c>
      <c r="AT18" s="216">
        <v>41</v>
      </c>
      <c r="AU18" s="219">
        <v>42</v>
      </c>
      <c r="AV18" s="220">
        <v>43</v>
      </c>
    </row>
    <row r="19" spans="1:48">
      <c r="B19" s="171" t="s">
        <v>1</v>
      </c>
      <c r="C19" s="172" t="s">
        <v>101</v>
      </c>
      <c r="D19" s="173"/>
      <c r="E19" s="356"/>
      <c r="F19" s="367"/>
      <c r="G19" s="390"/>
      <c r="H19" s="390"/>
      <c r="I19" s="391"/>
      <c r="J19" s="392"/>
      <c r="K19" s="367"/>
      <c r="L19" s="393"/>
      <c r="M19" s="393"/>
      <c r="N19" s="365"/>
      <c r="O19" s="366"/>
      <c r="P19" s="367"/>
      <c r="Q19" s="393"/>
      <c r="R19" s="393"/>
      <c r="S19" s="365"/>
      <c r="T19" s="368"/>
      <c r="U19" s="367"/>
      <c r="V19" s="370"/>
      <c r="W19" s="370"/>
      <c r="X19" s="367"/>
      <c r="Y19" s="370"/>
      <c r="Z19" s="370"/>
      <c r="AA19" s="367"/>
      <c r="AB19" s="370"/>
      <c r="AC19" s="370"/>
      <c r="AD19" s="394"/>
      <c r="AE19" s="393"/>
      <c r="AF19" s="393"/>
      <c r="AG19" s="365"/>
      <c r="AH19" s="368"/>
      <c r="AI19" s="394"/>
      <c r="AJ19" s="390"/>
      <c r="AK19" s="390"/>
      <c r="AL19" s="391"/>
      <c r="AM19" s="392"/>
      <c r="AN19" s="394"/>
      <c r="AO19" s="393"/>
      <c r="AP19" s="393"/>
      <c r="AQ19" s="365"/>
      <c r="AR19" s="368"/>
      <c r="AS19" s="395"/>
      <c r="AT19" s="396"/>
      <c r="AU19" s="397"/>
      <c r="AV19" s="398"/>
    </row>
    <row r="20" spans="1:48">
      <c r="B20" s="174"/>
      <c r="C20" s="175">
        <v>1.1000000000000001</v>
      </c>
      <c r="D20" s="176" t="s">
        <v>128</v>
      </c>
      <c r="E20" s="177" t="s">
        <v>95</v>
      </c>
      <c r="F20" s="426">
        <f>'Pt 2 Premium and Claims'!F20+'Pt 2 Premium and Claims'!F21-'Pt 2 Premium and Claims'!F22-'Pt 2 Premium and Claims'!F28+'Pt 2 Premium and Claims'!F29</f>
        <v>0</v>
      </c>
      <c r="G20" s="141">
        <f>'Pt 2 Premium and Claims'!G20+'Pt 2 Premium and Claims'!G21-'Pt 2 Premium and Claims'!G22-'Pt 2 Premium and Claims'!G28+'Pt 2 Premium and Claims'!G29</f>
        <v>0</v>
      </c>
      <c r="H20" s="141">
        <f>'Pt 2 Premium and Claims'!H20+'Pt 2 Premium and Claims'!H21-'Pt 2 Premium and Claims'!H22-'Pt 2 Premium and Claims'!H28+'Pt 2 Premium and Claims'!H29</f>
        <v>0</v>
      </c>
      <c r="I20" s="141">
        <f>'Pt 2 Premium and Claims'!I20+'Pt 2 Premium and Claims'!I21-'Pt 2 Premium and Claims'!I22-'Pt 2 Premium and Claims'!I28+'Pt 2 Premium and Claims'!I29</f>
        <v>0</v>
      </c>
      <c r="J20" s="427">
        <f>'Pt 2 Premium and Claims'!J20+'Pt 2 Premium and Claims'!J21-'Pt 2 Premium and Claims'!J22-'Pt 2 Premium and Claims'!J28+'Pt 2 Premium and Claims'!J29</f>
        <v>0</v>
      </c>
      <c r="K20" s="426">
        <f>'Pt 2 Premium and Claims'!K20+'Pt 2 Premium and Claims'!K21-'Pt 2 Premium and Claims'!K22-'Pt 2 Premium and Claims'!K28+'Pt 2 Premium and Claims'!K29</f>
        <v>0</v>
      </c>
      <c r="L20" s="141">
        <f>'Pt 2 Premium and Claims'!L20+'Pt 2 Premium and Claims'!L21-'Pt 2 Premium and Claims'!L22-'Pt 2 Premium and Claims'!L28+'Pt 2 Premium and Claims'!L29</f>
        <v>0</v>
      </c>
      <c r="M20" s="141">
        <f>'Pt 2 Premium and Claims'!M20+'Pt 2 Premium and Claims'!M21-'Pt 2 Premium and Claims'!M22-'Pt 2 Premium and Claims'!M28+'Pt 2 Premium and Claims'!M29</f>
        <v>0</v>
      </c>
      <c r="N20" s="141">
        <f>'Pt 2 Premium and Claims'!N20+'Pt 2 Premium and Claims'!N21-'Pt 2 Premium and Claims'!N22-'Pt 2 Premium and Claims'!N28+'Pt 2 Premium and Claims'!N29</f>
        <v>0</v>
      </c>
      <c r="O20" s="427">
        <f>'Pt 2 Premium and Claims'!O20+'Pt 2 Premium and Claims'!O21-'Pt 2 Premium and Claims'!O22-'Pt 2 Premium and Claims'!O28+'Pt 2 Premium and Claims'!O29</f>
        <v>0</v>
      </c>
      <c r="P20" s="426">
        <f>'Pt 2 Premium and Claims'!P20+'Pt 2 Premium and Claims'!P21-'Pt 2 Premium and Claims'!P22-'Pt 2 Premium and Claims'!P28+'Pt 2 Premium and Claims'!P29</f>
        <v>0</v>
      </c>
      <c r="Q20" s="141">
        <f>'Pt 2 Premium and Claims'!Q20+'Pt 2 Premium and Claims'!Q21-'Pt 2 Premium and Claims'!Q22-'Pt 2 Premium and Claims'!Q28+'Pt 2 Premium and Claims'!Q29</f>
        <v>0</v>
      </c>
      <c r="R20" s="141">
        <f>'Pt 2 Premium and Claims'!R20+'Pt 2 Premium and Claims'!R21-'Pt 2 Premium and Claims'!R22-'Pt 2 Premium and Claims'!R28+'Pt 2 Premium and Claims'!R29</f>
        <v>0</v>
      </c>
      <c r="S20" s="141">
        <f>'Pt 2 Premium and Claims'!S20+'Pt 2 Premium and Claims'!S21-'Pt 2 Premium and Claims'!S22-'Pt 2 Premium and Claims'!S28+'Pt 2 Premium and Claims'!S29</f>
        <v>0</v>
      </c>
      <c r="T20" s="428">
        <f>'Pt 2 Premium and Claims'!T20+'Pt 2 Premium and Claims'!T21-'Pt 2 Premium and Claims'!T22-'Pt 2 Premium and Claims'!T28+'Pt 2 Premium and Claims'!T29</f>
        <v>0</v>
      </c>
      <c r="U20" s="426">
        <f>'Pt 2 Premium and Claims'!U20+'Pt 2 Premium and Claims'!U21-'Pt 2 Premium and Claims'!U22-'Pt 2 Premium and Claims'!U28+'Pt 2 Premium and Claims'!U29</f>
        <v>0</v>
      </c>
      <c r="V20" s="428">
        <f>'Pt 2 Premium and Claims'!V20+'Pt 2 Premium and Claims'!V21-'Pt 2 Premium and Claims'!V22-'Pt 2 Premium and Claims'!V28+'Pt 2 Premium and Claims'!V29</f>
        <v>0</v>
      </c>
      <c r="W20" s="428">
        <f>'Pt 2 Premium and Claims'!W20+'Pt 2 Premium and Claims'!W21-'Pt 2 Premium and Claims'!W22-'Pt 2 Premium and Claims'!W28+'Pt 2 Premium and Claims'!W29</f>
        <v>0</v>
      </c>
      <c r="X20" s="426">
        <f>'Pt 2 Premium and Claims'!X20+'Pt 2 Premium and Claims'!X21-'Pt 2 Premium and Claims'!X22-'Pt 2 Premium and Claims'!X28+'Pt 2 Premium and Claims'!X29</f>
        <v>0</v>
      </c>
      <c r="Y20" s="428">
        <f>'Pt 2 Premium and Claims'!Y20+'Pt 2 Premium and Claims'!Y21-'Pt 2 Premium and Claims'!Y22-'Pt 2 Premium and Claims'!Y28+'Pt 2 Premium and Claims'!Y29</f>
        <v>0</v>
      </c>
      <c r="Z20" s="428">
        <f>'Pt 2 Premium and Claims'!Z20+'Pt 2 Premium and Claims'!Z21-'Pt 2 Premium and Claims'!Z22-'Pt 2 Premium and Claims'!Z28+'Pt 2 Premium and Claims'!Z29</f>
        <v>0</v>
      </c>
      <c r="AA20" s="426">
        <f>'Pt 2 Premium and Claims'!AA20+'Pt 2 Premium and Claims'!AA21-'Pt 2 Premium and Claims'!AA22-'Pt 2 Premium and Claims'!AA28+'Pt 2 Premium and Claims'!AA29</f>
        <v>0</v>
      </c>
      <c r="AB20" s="428">
        <f>'Pt 2 Premium and Claims'!AB20+'Pt 2 Premium and Claims'!AB21-'Pt 2 Premium and Claims'!AB22-'Pt 2 Premium and Claims'!AB28+'Pt 2 Premium and Claims'!AB29</f>
        <v>0</v>
      </c>
      <c r="AC20" s="428">
        <f>'Pt 2 Premium and Claims'!AC20+'Pt 2 Premium and Claims'!AC21-'Pt 2 Premium and Claims'!AC22-'Pt 2 Premium and Claims'!AC28+'Pt 2 Premium and Claims'!AC29</f>
        <v>0</v>
      </c>
      <c r="AD20" s="426"/>
      <c r="AE20" s="549"/>
      <c r="AF20" s="549"/>
      <c r="AG20" s="549"/>
      <c r="AH20" s="550"/>
      <c r="AI20" s="426"/>
      <c r="AJ20" s="549"/>
      <c r="AK20" s="549"/>
      <c r="AL20" s="549"/>
      <c r="AM20" s="555"/>
      <c r="AN20" s="426">
        <f>'Pt 2 Premium and Claims'!AN20+'Pt 2 Premium and Claims'!AN21-'Pt 2 Premium and Claims'!AN22-'Pt 2 Premium and Claims'!AN28+'Pt 2 Premium and Claims'!AN29</f>
        <v>0</v>
      </c>
      <c r="AO20" s="141">
        <f>'Pt 2 Premium and Claims'!AO20+'Pt 2 Premium and Claims'!AO21-'Pt 2 Premium and Claims'!AO22-'Pt 2 Premium and Claims'!AO28+'Pt 2 Premium and Claims'!AO29</f>
        <v>0</v>
      </c>
      <c r="AP20" s="141">
        <f>'Pt 2 Premium and Claims'!AP20+'Pt 2 Premium and Claims'!AP21-'Pt 2 Premium and Claims'!AP22-'Pt 2 Premium and Claims'!AP28+'Pt 2 Premium and Claims'!AP29</f>
        <v>0</v>
      </c>
      <c r="AQ20" s="141">
        <f>'Pt 2 Premium and Claims'!AQ20+'Pt 2 Premium and Claims'!AQ21-'Pt 2 Premium and Claims'!AQ22-'Pt 2 Premium and Claims'!AQ28+'Pt 2 Premium and Claims'!AQ29</f>
        <v>0</v>
      </c>
      <c r="AR20" s="428">
        <f>'Pt 2 Premium and Claims'!AR20+'Pt 2 Premium and Claims'!AR21-'Pt 2 Premium and Claims'!AR22-'Pt 2 Premium and Claims'!AR28+'Pt 2 Premium and Claims'!AR29</f>
        <v>0</v>
      </c>
      <c r="AS20" s="429">
        <f>'Pt 2 Premium and Claims'!AS20+'Pt 2 Premium and Claims'!AS21-'Pt 2 Premium and Claims'!AS22-'Pt 2 Premium and Claims'!AS28+'Pt 2 Premium and Claims'!AS29</f>
        <v>0</v>
      </c>
      <c r="AT20" s="430">
        <f>'Pt 2 Premium and Claims'!AT20+'Pt 2 Premium and Claims'!AT21-'Pt 2 Premium and Claims'!AT22-'Pt 2 Premium and Claims'!AT28+'Pt 2 Premium and Claims'!AT29</f>
        <v>0</v>
      </c>
      <c r="AU20" s="431">
        <f>'Pt 2 Premium and Claims'!AU20+'Pt 2 Premium and Claims'!AU21-'Pt 2 Premium and Claims'!AU22-'Pt 2 Premium and Claims'!AU28+'Pt 2 Premium and Claims'!AU29</f>
        <v>0</v>
      </c>
      <c r="AV20" s="221"/>
    </row>
    <row r="21" spans="1:48">
      <c r="B21" s="174"/>
      <c r="C21" s="175">
        <v>1.2</v>
      </c>
      <c r="D21" s="178" t="s">
        <v>161</v>
      </c>
      <c r="E21" s="177" t="s">
        <v>23</v>
      </c>
      <c r="F21" s="47"/>
      <c r="G21" s="48"/>
      <c r="H21" s="48"/>
      <c r="I21" s="222"/>
      <c r="J21" s="91"/>
      <c r="K21" s="47"/>
      <c r="L21" s="48"/>
      <c r="M21" s="48"/>
      <c r="N21" s="48"/>
      <c r="O21" s="79"/>
      <c r="P21" s="47"/>
      <c r="Q21" s="48"/>
      <c r="R21" s="48"/>
      <c r="S21" s="48"/>
      <c r="T21" s="74"/>
      <c r="U21" s="47"/>
      <c r="V21" s="74"/>
      <c r="W21" s="74"/>
      <c r="X21" s="47"/>
      <c r="Y21" s="74"/>
      <c r="Z21" s="74"/>
      <c r="AA21" s="47"/>
      <c r="AB21" s="74"/>
      <c r="AC21" s="74"/>
      <c r="AD21" s="47"/>
      <c r="AE21" s="549"/>
      <c r="AF21" s="549"/>
      <c r="AG21" s="549"/>
      <c r="AH21" s="550"/>
      <c r="AI21" s="47"/>
      <c r="AJ21" s="549"/>
      <c r="AK21" s="549"/>
      <c r="AL21" s="549"/>
      <c r="AM21" s="555"/>
      <c r="AN21" s="47"/>
      <c r="AO21" s="48"/>
      <c r="AP21" s="48"/>
      <c r="AQ21" s="48"/>
      <c r="AR21" s="74"/>
      <c r="AS21" s="56"/>
      <c r="AT21" s="76"/>
      <c r="AU21" s="50"/>
      <c r="AV21" s="223"/>
    </row>
    <row r="22" spans="1:48">
      <c r="B22" s="174"/>
      <c r="C22" s="175">
        <v>1.3</v>
      </c>
      <c r="D22" s="178" t="s">
        <v>162</v>
      </c>
      <c r="E22" s="177" t="s">
        <v>24</v>
      </c>
      <c r="F22" s="47"/>
      <c r="G22" s="48"/>
      <c r="H22" s="48"/>
      <c r="I22" s="48"/>
      <c r="J22" s="79"/>
      <c r="K22" s="47"/>
      <c r="L22" s="48"/>
      <c r="M22" s="48"/>
      <c r="N22" s="48"/>
      <c r="O22" s="79"/>
      <c r="P22" s="47"/>
      <c r="Q22" s="48"/>
      <c r="R22" s="48"/>
      <c r="S22" s="48"/>
      <c r="T22" s="74"/>
      <c r="U22" s="47"/>
      <c r="V22" s="74"/>
      <c r="W22" s="74"/>
      <c r="X22" s="47"/>
      <c r="Y22" s="74"/>
      <c r="Z22" s="74"/>
      <c r="AA22" s="47"/>
      <c r="AB22" s="74"/>
      <c r="AC22" s="74"/>
      <c r="AD22" s="47"/>
      <c r="AE22" s="549"/>
      <c r="AF22" s="549"/>
      <c r="AG22" s="549"/>
      <c r="AH22" s="550"/>
      <c r="AI22" s="47"/>
      <c r="AJ22" s="549"/>
      <c r="AK22" s="549"/>
      <c r="AL22" s="549"/>
      <c r="AM22" s="555"/>
      <c r="AN22" s="47"/>
      <c r="AO22" s="48"/>
      <c r="AP22" s="48"/>
      <c r="AQ22" s="48"/>
      <c r="AR22" s="74"/>
      <c r="AS22" s="56"/>
      <c r="AT22" s="76"/>
      <c r="AU22" s="50"/>
      <c r="AV22" s="223"/>
    </row>
    <row r="23" spans="1:48" ht="24.9">
      <c r="B23" s="174"/>
      <c r="C23" s="175">
        <v>1.4</v>
      </c>
      <c r="D23" s="176" t="s">
        <v>194</v>
      </c>
      <c r="E23" s="177" t="s">
        <v>105</v>
      </c>
      <c r="F23" s="47"/>
      <c r="G23" s="224"/>
      <c r="H23" s="224"/>
      <c r="I23" s="224"/>
      <c r="J23" s="225"/>
      <c r="K23" s="47"/>
      <c r="L23" s="224"/>
      <c r="M23" s="224"/>
      <c r="N23" s="224"/>
      <c r="O23" s="225"/>
      <c r="P23" s="47"/>
      <c r="Q23" s="224"/>
      <c r="R23" s="224"/>
      <c r="S23" s="224"/>
      <c r="T23" s="226"/>
      <c r="U23" s="47"/>
      <c r="V23" s="226"/>
      <c r="W23" s="226"/>
      <c r="X23" s="47"/>
      <c r="Y23" s="226"/>
      <c r="Z23" s="226"/>
      <c r="AA23" s="47"/>
      <c r="AB23" s="226"/>
      <c r="AC23" s="226"/>
      <c r="AD23" s="47"/>
      <c r="AE23" s="224"/>
      <c r="AF23" s="224"/>
      <c r="AG23" s="224"/>
      <c r="AH23" s="226"/>
      <c r="AI23" s="47"/>
      <c r="AJ23" s="224"/>
      <c r="AK23" s="224"/>
      <c r="AL23" s="224"/>
      <c r="AM23" s="225"/>
      <c r="AN23" s="47"/>
      <c r="AO23" s="224"/>
      <c r="AP23" s="224"/>
      <c r="AQ23" s="224"/>
      <c r="AR23" s="226"/>
      <c r="AS23" s="81"/>
      <c r="AT23" s="53"/>
      <c r="AU23" s="52"/>
      <c r="AV23" s="223"/>
    </row>
    <row r="24" spans="1:48">
      <c r="B24" s="174"/>
      <c r="C24" s="175">
        <v>1.5</v>
      </c>
      <c r="D24" s="176" t="s">
        <v>195</v>
      </c>
      <c r="E24" s="177" t="s">
        <v>106</v>
      </c>
      <c r="F24" s="47"/>
      <c r="G24" s="224"/>
      <c r="H24" s="224"/>
      <c r="I24" s="224"/>
      <c r="J24" s="225"/>
      <c r="K24" s="47"/>
      <c r="L24" s="224"/>
      <c r="M24" s="224"/>
      <c r="N24" s="224"/>
      <c r="O24" s="225"/>
      <c r="P24" s="47"/>
      <c r="Q24" s="224"/>
      <c r="R24" s="224"/>
      <c r="S24" s="224"/>
      <c r="T24" s="226"/>
      <c r="U24" s="47"/>
      <c r="V24" s="226"/>
      <c r="W24" s="226"/>
      <c r="X24" s="47"/>
      <c r="Y24" s="226"/>
      <c r="Z24" s="226"/>
      <c r="AA24" s="47"/>
      <c r="AB24" s="226"/>
      <c r="AC24" s="226"/>
      <c r="AD24" s="47"/>
      <c r="AE24" s="224"/>
      <c r="AF24" s="224"/>
      <c r="AG24" s="224"/>
      <c r="AH24" s="226"/>
      <c r="AI24" s="47"/>
      <c r="AJ24" s="224"/>
      <c r="AK24" s="224"/>
      <c r="AL24" s="224"/>
      <c r="AM24" s="225"/>
      <c r="AN24" s="47"/>
      <c r="AO24" s="224"/>
      <c r="AP24" s="224"/>
      <c r="AQ24" s="224"/>
      <c r="AR24" s="226"/>
      <c r="AS24" s="81"/>
      <c r="AT24" s="53"/>
      <c r="AU24" s="52"/>
      <c r="AV24" s="223"/>
    </row>
    <row r="25" spans="1:48">
      <c r="B25" s="174"/>
      <c r="C25" s="175">
        <v>1.6</v>
      </c>
      <c r="D25" s="176" t="s">
        <v>107</v>
      </c>
      <c r="E25" s="177" t="s">
        <v>102</v>
      </c>
      <c r="F25" s="47"/>
      <c r="G25" s="224"/>
      <c r="H25" s="224"/>
      <c r="I25" s="224"/>
      <c r="J25" s="225"/>
      <c r="K25" s="47"/>
      <c r="L25" s="224"/>
      <c r="M25" s="224"/>
      <c r="N25" s="224"/>
      <c r="O25" s="225"/>
      <c r="P25" s="47"/>
      <c r="Q25" s="224"/>
      <c r="R25" s="224"/>
      <c r="S25" s="224"/>
      <c r="T25" s="226"/>
      <c r="U25" s="47"/>
      <c r="V25" s="226"/>
      <c r="W25" s="226"/>
      <c r="X25" s="47"/>
      <c r="Y25" s="226"/>
      <c r="Z25" s="226"/>
      <c r="AA25" s="47"/>
      <c r="AB25" s="226"/>
      <c r="AC25" s="226"/>
      <c r="AD25" s="47"/>
      <c r="AE25" s="224"/>
      <c r="AF25" s="224"/>
      <c r="AG25" s="224"/>
      <c r="AH25" s="226"/>
      <c r="AI25" s="47"/>
      <c r="AJ25" s="224"/>
      <c r="AK25" s="224"/>
      <c r="AL25" s="224"/>
      <c r="AM25" s="225"/>
      <c r="AN25" s="47"/>
      <c r="AO25" s="224"/>
      <c r="AP25" s="224"/>
      <c r="AQ25" s="224"/>
      <c r="AR25" s="226"/>
      <c r="AS25" s="81"/>
      <c r="AT25" s="53"/>
      <c r="AU25" s="52"/>
      <c r="AV25" s="223"/>
    </row>
    <row r="26" spans="1:48" s="8" customFormat="1">
      <c r="A26" s="162"/>
      <c r="B26" s="388"/>
      <c r="C26" s="389"/>
      <c r="D26" s="384"/>
      <c r="E26" s="360"/>
      <c r="F26" s="377"/>
      <c r="G26" s="378"/>
      <c r="H26" s="378"/>
      <c r="I26" s="378"/>
      <c r="J26" s="379"/>
      <c r="K26" s="377"/>
      <c r="L26" s="378"/>
      <c r="M26" s="378"/>
      <c r="N26" s="378"/>
      <c r="O26" s="379"/>
      <c r="P26" s="377"/>
      <c r="Q26" s="378"/>
      <c r="R26" s="378"/>
      <c r="S26" s="378"/>
      <c r="T26" s="380"/>
      <c r="U26" s="377"/>
      <c r="V26" s="380"/>
      <c r="W26" s="380"/>
      <c r="X26" s="377"/>
      <c r="Y26" s="380"/>
      <c r="Z26" s="380"/>
      <c r="AA26" s="377"/>
      <c r="AB26" s="380"/>
      <c r="AC26" s="380"/>
      <c r="AD26" s="377"/>
      <c r="AE26" s="378"/>
      <c r="AF26" s="378"/>
      <c r="AG26" s="378"/>
      <c r="AH26" s="380"/>
      <c r="AI26" s="377"/>
      <c r="AJ26" s="378"/>
      <c r="AK26" s="378"/>
      <c r="AL26" s="378"/>
      <c r="AM26" s="379"/>
      <c r="AN26" s="377"/>
      <c r="AO26" s="378"/>
      <c r="AP26" s="378"/>
      <c r="AQ26" s="378"/>
      <c r="AR26" s="380"/>
      <c r="AS26" s="385"/>
      <c r="AT26" s="386"/>
      <c r="AU26" s="326"/>
      <c r="AV26" s="381"/>
    </row>
    <row r="27" spans="1:48" s="8" customFormat="1">
      <c r="A27" s="162"/>
      <c r="B27" s="171" t="s">
        <v>2</v>
      </c>
      <c r="C27" s="172" t="s">
        <v>9</v>
      </c>
      <c r="D27" s="179"/>
      <c r="E27" s="361"/>
      <c r="F27" s="367"/>
      <c r="G27" s="365"/>
      <c r="H27" s="365"/>
      <c r="I27" s="365"/>
      <c r="J27" s="366"/>
      <c r="K27" s="367"/>
      <c r="L27" s="365"/>
      <c r="M27" s="365"/>
      <c r="N27" s="365"/>
      <c r="O27" s="366"/>
      <c r="P27" s="367"/>
      <c r="Q27" s="365"/>
      <c r="R27" s="365"/>
      <c r="S27" s="365"/>
      <c r="T27" s="368"/>
      <c r="U27" s="367"/>
      <c r="V27" s="368"/>
      <c r="W27" s="368"/>
      <c r="X27" s="367"/>
      <c r="Y27" s="368"/>
      <c r="Z27" s="368"/>
      <c r="AA27" s="367"/>
      <c r="AB27" s="368"/>
      <c r="AC27" s="368"/>
      <c r="AD27" s="367"/>
      <c r="AE27" s="365"/>
      <c r="AF27" s="365"/>
      <c r="AG27" s="365"/>
      <c r="AH27" s="368"/>
      <c r="AI27" s="367"/>
      <c r="AJ27" s="365"/>
      <c r="AK27" s="365"/>
      <c r="AL27" s="365"/>
      <c r="AM27" s="366"/>
      <c r="AN27" s="367"/>
      <c r="AO27" s="365"/>
      <c r="AP27" s="365"/>
      <c r="AQ27" s="365"/>
      <c r="AR27" s="368"/>
      <c r="AS27" s="369"/>
      <c r="AT27" s="370"/>
      <c r="AU27" s="335"/>
      <c r="AV27" s="371"/>
    </row>
    <row r="28" spans="1:48" s="8" customFormat="1">
      <c r="A28" s="162"/>
      <c r="B28" s="180"/>
      <c r="C28" s="181">
        <v>2.1</v>
      </c>
      <c r="D28" s="176" t="s">
        <v>334</v>
      </c>
      <c r="E28" s="175" t="s">
        <v>130</v>
      </c>
      <c r="F28" s="432">
        <f>'Pt 2 Premium and Claims'!F66</f>
        <v>0</v>
      </c>
      <c r="G28" s="433">
        <f>'Pt 2 Premium and Claims'!G66</f>
        <v>0</v>
      </c>
      <c r="H28" s="433">
        <f>'Pt 2 Premium and Claims'!H66</f>
        <v>0</v>
      </c>
      <c r="I28" s="433">
        <f>'Pt 2 Premium and Claims'!I66</f>
        <v>0</v>
      </c>
      <c r="J28" s="434">
        <f>'Pt 2 Premium and Claims'!J66</f>
        <v>0</v>
      </c>
      <c r="K28" s="432">
        <f>'Pt 2 Premium and Claims'!K66</f>
        <v>0</v>
      </c>
      <c r="L28" s="433">
        <f>'Pt 2 Premium and Claims'!L66</f>
        <v>0</v>
      </c>
      <c r="M28" s="433">
        <f>'Pt 2 Premium and Claims'!M66</f>
        <v>0</v>
      </c>
      <c r="N28" s="433">
        <f>'Pt 2 Premium and Claims'!N66</f>
        <v>0</v>
      </c>
      <c r="O28" s="434">
        <f>'Pt 2 Premium and Claims'!O66</f>
        <v>0</v>
      </c>
      <c r="P28" s="432">
        <f>'Pt 2 Premium and Claims'!P66</f>
        <v>0</v>
      </c>
      <c r="Q28" s="433">
        <f>'Pt 2 Premium and Claims'!Q66</f>
        <v>0</v>
      </c>
      <c r="R28" s="433">
        <f>'Pt 2 Premium and Claims'!R66</f>
        <v>0</v>
      </c>
      <c r="S28" s="433">
        <f>'Pt 2 Premium and Claims'!S66</f>
        <v>0</v>
      </c>
      <c r="T28" s="435">
        <f>'Pt 2 Premium and Claims'!T66</f>
        <v>0</v>
      </c>
      <c r="U28" s="432">
        <f>'Pt 2 Premium and Claims'!U66</f>
        <v>0</v>
      </c>
      <c r="V28" s="435">
        <f>'Pt 2 Premium and Claims'!V66</f>
        <v>0</v>
      </c>
      <c r="W28" s="434">
        <f>'Pt 2 Premium and Claims'!W66</f>
        <v>0</v>
      </c>
      <c r="X28" s="432">
        <f>'Pt 2 Premium and Claims'!X66</f>
        <v>0</v>
      </c>
      <c r="Y28" s="435">
        <f>'Pt 2 Premium and Claims'!Y66</f>
        <v>0</v>
      </c>
      <c r="Z28" s="434">
        <f>'Pt 2 Premium and Claims'!Z66</f>
        <v>0</v>
      </c>
      <c r="AA28" s="432">
        <f>'Pt 2 Premium and Claims'!AA66</f>
        <v>0</v>
      </c>
      <c r="AB28" s="435">
        <f>'Pt 2 Premium and Claims'!AB66</f>
        <v>0</v>
      </c>
      <c r="AC28" s="434">
        <f>'Pt 2 Premium and Claims'!AC66</f>
        <v>0</v>
      </c>
      <c r="AD28" s="432"/>
      <c r="AE28" s="551"/>
      <c r="AF28" s="551"/>
      <c r="AG28" s="551"/>
      <c r="AH28" s="552"/>
      <c r="AI28" s="432"/>
      <c r="AJ28" s="551"/>
      <c r="AK28" s="551"/>
      <c r="AL28" s="551"/>
      <c r="AM28" s="556"/>
      <c r="AN28" s="432">
        <f>'Pt 2 Premium and Claims'!AN66</f>
        <v>0</v>
      </c>
      <c r="AO28" s="433">
        <f>'Pt 2 Premium and Claims'!AO66</f>
        <v>0</v>
      </c>
      <c r="AP28" s="433">
        <f>'Pt 2 Premium and Claims'!AP66</f>
        <v>0</v>
      </c>
      <c r="AQ28" s="433">
        <f>'Pt 2 Premium and Claims'!AQ66</f>
        <v>0</v>
      </c>
      <c r="AR28" s="435">
        <f>'Pt 2 Premium and Claims'!AR66</f>
        <v>0</v>
      </c>
      <c r="AS28" s="436">
        <f>'Pt 2 Premium and Claims'!AS66</f>
        <v>0</v>
      </c>
      <c r="AT28" s="437">
        <f>'Pt 2 Premium and Claims'!AT66</f>
        <v>0</v>
      </c>
      <c r="AU28" s="438">
        <f>'Pt 2 Premium and Claims'!AU66</f>
        <v>0</v>
      </c>
      <c r="AV28" s="223"/>
    </row>
    <row r="29" spans="1:48" ht="24.9">
      <c r="B29" s="174"/>
      <c r="C29" s="181">
        <v>2.2000000000000002</v>
      </c>
      <c r="D29" s="176" t="s">
        <v>278</v>
      </c>
      <c r="E29" s="177" t="s">
        <v>55</v>
      </c>
      <c r="F29" s="92"/>
      <c r="G29" s="48"/>
      <c r="H29" s="48"/>
      <c r="I29" s="224"/>
      <c r="J29" s="225"/>
      <c r="K29" s="47"/>
      <c r="L29" s="48"/>
      <c r="M29" s="48"/>
      <c r="N29" s="224"/>
      <c r="O29" s="225"/>
      <c r="P29" s="47"/>
      <c r="Q29" s="48"/>
      <c r="R29" s="48"/>
      <c r="S29" s="224"/>
      <c r="T29" s="226"/>
      <c r="U29" s="47"/>
      <c r="V29" s="74"/>
      <c r="W29" s="74"/>
      <c r="X29" s="47"/>
      <c r="Y29" s="74"/>
      <c r="Z29" s="74"/>
      <c r="AA29" s="47"/>
      <c r="AB29" s="74"/>
      <c r="AC29" s="74"/>
      <c r="AD29" s="47"/>
      <c r="AE29" s="549"/>
      <c r="AF29" s="549"/>
      <c r="AG29" s="224"/>
      <c r="AH29" s="226"/>
      <c r="AI29" s="47"/>
      <c r="AJ29" s="549"/>
      <c r="AK29" s="549"/>
      <c r="AL29" s="224"/>
      <c r="AM29" s="225"/>
      <c r="AN29" s="47"/>
      <c r="AO29" s="48"/>
      <c r="AP29" s="48"/>
      <c r="AQ29" s="224"/>
      <c r="AR29" s="226"/>
      <c r="AS29" s="56"/>
      <c r="AT29" s="76"/>
      <c r="AU29" s="50"/>
      <c r="AV29" s="223"/>
    </row>
    <row r="30" spans="1:48" ht="24.9">
      <c r="B30" s="174"/>
      <c r="C30" s="181">
        <v>2.2999999999999998</v>
      </c>
      <c r="D30" s="176" t="s">
        <v>279</v>
      </c>
      <c r="E30" s="177" t="s">
        <v>16</v>
      </c>
      <c r="F30" s="92"/>
      <c r="G30" s="48"/>
      <c r="H30" s="48"/>
      <c r="I30" s="224"/>
      <c r="J30" s="225"/>
      <c r="K30" s="47"/>
      <c r="L30" s="48"/>
      <c r="M30" s="48"/>
      <c r="N30" s="224"/>
      <c r="O30" s="225"/>
      <c r="P30" s="47"/>
      <c r="Q30" s="48"/>
      <c r="R30" s="48"/>
      <c r="S30" s="224"/>
      <c r="T30" s="226"/>
      <c r="U30" s="47"/>
      <c r="V30" s="74"/>
      <c r="W30" s="74"/>
      <c r="X30" s="47"/>
      <c r="Y30" s="74"/>
      <c r="Z30" s="74"/>
      <c r="AA30" s="47"/>
      <c r="AB30" s="74"/>
      <c r="AC30" s="74"/>
      <c r="AD30" s="47"/>
      <c r="AE30" s="549"/>
      <c r="AF30" s="549"/>
      <c r="AG30" s="224"/>
      <c r="AH30" s="226"/>
      <c r="AI30" s="47"/>
      <c r="AJ30" s="549"/>
      <c r="AK30" s="549"/>
      <c r="AL30" s="224"/>
      <c r="AM30" s="225"/>
      <c r="AN30" s="47"/>
      <c r="AO30" s="48"/>
      <c r="AP30" s="48"/>
      <c r="AQ30" s="224"/>
      <c r="AR30" s="226"/>
      <c r="AS30" s="56"/>
      <c r="AT30" s="76"/>
      <c r="AU30" s="50"/>
      <c r="AV30" s="223"/>
    </row>
    <row r="31" spans="1:48" ht="24.9">
      <c r="B31" s="174"/>
      <c r="C31" s="181">
        <v>2.4</v>
      </c>
      <c r="D31" s="176" t="s">
        <v>280</v>
      </c>
      <c r="E31" s="177" t="s">
        <v>17</v>
      </c>
      <c r="F31" s="92"/>
      <c r="G31" s="48"/>
      <c r="H31" s="48"/>
      <c r="I31" s="224"/>
      <c r="J31" s="225"/>
      <c r="K31" s="47"/>
      <c r="L31" s="48"/>
      <c r="M31" s="48"/>
      <c r="N31" s="224"/>
      <c r="O31" s="225"/>
      <c r="P31" s="47"/>
      <c r="Q31" s="48"/>
      <c r="R31" s="48"/>
      <c r="S31" s="224"/>
      <c r="T31" s="226"/>
      <c r="U31" s="47"/>
      <c r="V31" s="74"/>
      <c r="W31" s="74"/>
      <c r="X31" s="47"/>
      <c r="Y31" s="74"/>
      <c r="Z31" s="74"/>
      <c r="AA31" s="47"/>
      <c r="AB31" s="74"/>
      <c r="AC31" s="74"/>
      <c r="AD31" s="47"/>
      <c r="AE31" s="549"/>
      <c r="AF31" s="549"/>
      <c r="AG31" s="224"/>
      <c r="AH31" s="226"/>
      <c r="AI31" s="47"/>
      <c r="AJ31" s="549"/>
      <c r="AK31" s="549"/>
      <c r="AL31" s="224"/>
      <c r="AM31" s="225"/>
      <c r="AN31" s="47"/>
      <c r="AO31" s="48"/>
      <c r="AP31" s="48"/>
      <c r="AQ31" s="224"/>
      <c r="AR31" s="226"/>
      <c r="AS31" s="56"/>
      <c r="AT31" s="76"/>
      <c r="AU31" s="50"/>
      <c r="AV31" s="223"/>
    </row>
    <row r="32" spans="1:48">
      <c r="B32" s="174"/>
      <c r="C32" s="181">
        <v>2.5</v>
      </c>
      <c r="D32" s="176" t="s">
        <v>196</v>
      </c>
      <c r="E32" s="177" t="s">
        <v>110</v>
      </c>
      <c r="F32" s="92"/>
      <c r="G32" s="224"/>
      <c r="H32" s="224"/>
      <c r="I32" s="224"/>
      <c r="J32" s="225"/>
      <c r="K32" s="47"/>
      <c r="L32" s="224"/>
      <c r="M32" s="224"/>
      <c r="N32" s="224"/>
      <c r="O32" s="225"/>
      <c r="P32" s="47"/>
      <c r="Q32" s="224"/>
      <c r="R32" s="224"/>
      <c r="S32" s="224"/>
      <c r="T32" s="226"/>
      <c r="U32" s="47"/>
      <c r="V32" s="226"/>
      <c r="W32" s="226"/>
      <c r="X32" s="47"/>
      <c r="Y32" s="226"/>
      <c r="Z32" s="226"/>
      <c r="AA32" s="47"/>
      <c r="AB32" s="226"/>
      <c r="AC32" s="226"/>
      <c r="AD32" s="47"/>
      <c r="AE32" s="224"/>
      <c r="AF32" s="224"/>
      <c r="AG32" s="224"/>
      <c r="AH32" s="226"/>
      <c r="AI32" s="47"/>
      <c r="AJ32" s="224"/>
      <c r="AK32" s="224"/>
      <c r="AL32" s="224"/>
      <c r="AM32" s="225"/>
      <c r="AN32" s="47"/>
      <c r="AO32" s="224"/>
      <c r="AP32" s="224"/>
      <c r="AQ32" s="224"/>
      <c r="AR32" s="226"/>
      <c r="AS32" s="56"/>
      <c r="AT32" s="76"/>
      <c r="AU32" s="50"/>
      <c r="AV32" s="223"/>
    </row>
    <row r="33" spans="1:48">
      <c r="B33" s="174"/>
      <c r="C33" s="181">
        <v>2.6</v>
      </c>
      <c r="D33" s="176" t="s">
        <v>135</v>
      </c>
      <c r="E33" s="177" t="s">
        <v>111</v>
      </c>
      <c r="F33" s="92"/>
      <c r="G33" s="224"/>
      <c r="H33" s="224"/>
      <c r="I33" s="224"/>
      <c r="J33" s="225"/>
      <c r="K33" s="47"/>
      <c r="L33" s="224"/>
      <c r="M33" s="224"/>
      <c r="N33" s="224"/>
      <c r="O33" s="225"/>
      <c r="P33" s="47"/>
      <c r="Q33" s="224"/>
      <c r="R33" s="224"/>
      <c r="S33" s="224"/>
      <c r="T33" s="226"/>
      <c r="U33" s="47"/>
      <c r="V33" s="226"/>
      <c r="W33" s="226"/>
      <c r="X33" s="47"/>
      <c r="Y33" s="226"/>
      <c r="Z33" s="226"/>
      <c r="AA33" s="47"/>
      <c r="AB33" s="226"/>
      <c r="AC33" s="226"/>
      <c r="AD33" s="47"/>
      <c r="AE33" s="224"/>
      <c r="AF33" s="224"/>
      <c r="AG33" s="224"/>
      <c r="AH33" s="226"/>
      <c r="AI33" s="47"/>
      <c r="AJ33" s="224"/>
      <c r="AK33" s="224"/>
      <c r="AL33" s="224"/>
      <c r="AM33" s="225"/>
      <c r="AN33" s="47"/>
      <c r="AO33" s="224"/>
      <c r="AP33" s="224"/>
      <c r="AQ33" s="224"/>
      <c r="AR33" s="226"/>
      <c r="AS33" s="56"/>
      <c r="AT33" s="76"/>
      <c r="AU33" s="50"/>
      <c r="AV33" s="223"/>
    </row>
    <row r="34" spans="1:48">
      <c r="B34" s="174"/>
      <c r="C34" s="181">
        <v>2.7</v>
      </c>
      <c r="D34" s="176" t="s">
        <v>108</v>
      </c>
      <c r="E34" s="177" t="s">
        <v>112</v>
      </c>
      <c r="F34" s="92"/>
      <c r="G34" s="224"/>
      <c r="H34" s="224"/>
      <c r="I34" s="224"/>
      <c r="J34" s="225"/>
      <c r="K34" s="47"/>
      <c r="L34" s="224"/>
      <c r="M34" s="224"/>
      <c r="N34" s="224"/>
      <c r="O34" s="225"/>
      <c r="P34" s="47"/>
      <c r="Q34" s="224"/>
      <c r="R34" s="224"/>
      <c r="S34" s="224"/>
      <c r="T34" s="226"/>
      <c r="U34" s="47"/>
      <c r="V34" s="226"/>
      <c r="W34" s="226"/>
      <c r="X34" s="47"/>
      <c r="Y34" s="226"/>
      <c r="Z34" s="226"/>
      <c r="AA34" s="47"/>
      <c r="AB34" s="226"/>
      <c r="AC34" s="226"/>
      <c r="AD34" s="47"/>
      <c r="AE34" s="224"/>
      <c r="AF34" s="224"/>
      <c r="AG34" s="224"/>
      <c r="AH34" s="226"/>
      <c r="AI34" s="47"/>
      <c r="AJ34" s="224"/>
      <c r="AK34" s="224"/>
      <c r="AL34" s="224"/>
      <c r="AM34" s="225"/>
      <c r="AN34" s="47"/>
      <c r="AO34" s="224"/>
      <c r="AP34" s="224"/>
      <c r="AQ34" s="224"/>
      <c r="AR34" s="226"/>
      <c r="AS34" s="56"/>
      <c r="AT34" s="76"/>
      <c r="AU34" s="50"/>
      <c r="AV34" s="223"/>
    </row>
    <row r="35" spans="1:48">
      <c r="B35" s="174"/>
      <c r="C35" s="181">
        <v>2.8</v>
      </c>
      <c r="D35" s="176" t="s">
        <v>337</v>
      </c>
      <c r="E35" s="177" t="s">
        <v>113</v>
      </c>
      <c r="F35" s="92"/>
      <c r="G35" s="224"/>
      <c r="H35" s="224"/>
      <c r="I35" s="224"/>
      <c r="J35" s="225"/>
      <c r="K35" s="47"/>
      <c r="L35" s="224"/>
      <c r="M35" s="224"/>
      <c r="N35" s="224"/>
      <c r="O35" s="225"/>
      <c r="P35" s="47"/>
      <c r="Q35" s="224"/>
      <c r="R35" s="224"/>
      <c r="S35" s="224"/>
      <c r="T35" s="226"/>
      <c r="U35" s="47"/>
      <c r="V35" s="226"/>
      <c r="W35" s="226"/>
      <c r="X35" s="47"/>
      <c r="Y35" s="226"/>
      <c r="Z35" s="226"/>
      <c r="AA35" s="47"/>
      <c r="AB35" s="226"/>
      <c r="AC35" s="226"/>
      <c r="AD35" s="47"/>
      <c r="AE35" s="224"/>
      <c r="AF35" s="224"/>
      <c r="AG35" s="224"/>
      <c r="AH35" s="226"/>
      <c r="AI35" s="47"/>
      <c r="AJ35" s="224"/>
      <c r="AK35" s="224"/>
      <c r="AL35" s="224"/>
      <c r="AM35" s="225"/>
      <c r="AN35" s="47"/>
      <c r="AO35" s="224"/>
      <c r="AP35" s="224"/>
      <c r="AQ35" s="224"/>
      <c r="AR35" s="226"/>
      <c r="AS35" s="56"/>
      <c r="AT35" s="76"/>
      <c r="AU35" s="50"/>
      <c r="AV35" s="223"/>
    </row>
    <row r="36" spans="1:48">
      <c r="B36" s="174"/>
      <c r="C36" s="181">
        <v>2.9</v>
      </c>
      <c r="D36" s="176" t="s">
        <v>338</v>
      </c>
      <c r="E36" s="177" t="s">
        <v>114</v>
      </c>
      <c r="F36" s="92"/>
      <c r="G36" s="224"/>
      <c r="H36" s="224"/>
      <c r="I36" s="224"/>
      <c r="J36" s="225"/>
      <c r="K36" s="47"/>
      <c r="L36" s="224"/>
      <c r="M36" s="224"/>
      <c r="N36" s="224"/>
      <c r="O36" s="225"/>
      <c r="P36" s="47"/>
      <c r="Q36" s="224"/>
      <c r="R36" s="224"/>
      <c r="S36" s="224"/>
      <c r="T36" s="226"/>
      <c r="U36" s="47"/>
      <c r="V36" s="226"/>
      <c r="W36" s="226"/>
      <c r="X36" s="47"/>
      <c r="Y36" s="226"/>
      <c r="Z36" s="226"/>
      <c r="AA36" s="47"/>
      <c r="AB36" s="226"/>
      <c r="AC36" s="226"/>
      <c r="AD36" s="47"/>
      <c r="AE36" s="224"/>
      <c r="AF36" s="224"/>
      <c r="AG36" s="224"/>
      <c r="AH36" s="226"/>
      <c r="AI36" s="47"/>
      <c r="AJ36" s="224"/>
      <c r="AK36" s="224"/>
      <c r="AL36" s="224"/>
      <c r="AM36" s="225"/>
      <c r="AN36" s="47"/>
      <c r="AO36" s="224"/>
      <c r="AP36" s="224"/>
      <c r="AQ36" s="224"/>
      <c r="AR36" s="226"/>
      <c r="AS36" s="56"/>
      <c r="AT36" s="76"/>
      <c r="AU36" s="50"/>
      <c r="AV36" s="223"/>
    </row>
    <row r="37" spans="1:48">
      <c r="B37" s="174"/>
      <c r="C37" s="181" t="s">
        <v>64</v>
      </c>
      <c r="D37" s="176" t="s">
        <v>109</v>
      </c>
      <c r="E37" s="177" t="s">
        <v>115</v>
      </c>
      <c r="F37" s="92"/>
      <c r="G37" s="224"/>
      <c r="H37" s="224"/>
      <c r="I37" s="224"/>
      <c r="J37" s="225"/>
      <c r="K37" s="47"/>
      <c r="L37" s="224"/>
      <c r="M37" s="224"/>
      <c r="N37" s="224"/>
      <c r="O37" s="225"/>
      <c r="P37" s="47"/>
      <c r="Q37" s="224"/>
      <c r="R37" s="224"/>
      <c r="S37" s="224"/>
      <c r="T37" s="226"/>
      <c r="U37" s="47"/>
      <c r="V37" s="226"/>
      <c r="W37" s="226"/>
      <c r="X37" s="47"/>
      <c r="Y37" s="226"/>
      <c r="Z37" s="226"/>
      <c r="AA37" s="47"/>
      <c r="AB37" s="226"/>
      <c r="AC37" s="226"/>
      <c r="AD37" s="47"/>
      <c r="AE37" s="224"/>
      <c r="AF37" s="224"/>
      <c r="AG37" s="224"/>
      <c r="AH37" s="226"/>
      <c r="AI37" s="47"/>
      <c r="AJ37" s="224"/>
      <c r="AK37" s="224"/>
      <c r="AL37" s="224"/>
      <c r="AM37" s="225"/>
      <c r="AN37" s="47"/>
      <c r="AO37" s="224"/>
      <c r="AP37" s="224"/>
      <c r="AQ37" s="224"/>
      <c r="AR37" s="226"/>
      <c r="AS37" s="56"/>
      <c r="AT37" s="76"/>
      <c r="AU37" s="50"/>
      <c r="AV37" s="223"/>
    </row>
    <row r="38" spans="1:48">
      <c r="B38" s="174"/>
      <c r="C38" s="181" t="s">
        <v>335</v>
      </c>
      <c r="D38" s="176" t="s">
        <v>336</v>
      </c>
      <c r="E38" s="177" t="s">
        <v>39</v>
      </c>
      <c r="F38" s="432">
        <f>'Pt 2 Premium and Claims'!F67</f>
        <v>0</v>
      </c>
      <c r="G38" s="433">
        <f>'Pt 2 Premium and Claims'!G67</f>
        <v>0</v>
      </c>
      <c r="H38" s="433">
        <f>'Pt 2 Premium and Claims'!H67</f>
        <v>0</v>
      </c>
      <c r="I38" s="433">
        <f>'Pt 2 Premium and Claims'!I67</f>
        <v>0</v>
      </c>
      <c r="J38" s="434">
        <f>'Pt 2 Premium and Claims'!J67</f>
        <v>0</v>
      </c>
      <c r="K38" s="432">
        <f>'Pt 2 Premium and Claims'!K67</f>
        <v>0</v>
      </c>
      <c r="L38" s="433">
        <f>'Pt 2 Premium and Claims'!L67</f>
        <v>0</v>
      </c>
      <c r="M38" s="433">
        <f>'Pt 2 Premium and Claims'!M67</f>
        <v>0</v>
      </c>
      <c r="N38" s="433">
        <f>'Pt 2 Premium and Claims'!N67</f>
        <v>0</v>
      </c>
      <c r="O38" s="434">
        <f>'Pt 2 Premium and Claims'!O67</f>
        <v>0</v>
      </c>
      <c r="P38" s="432">
        <f>'Pt 2 Premium and Claims'!P67</f>
        <v>0</v>
      </c>
      <c r="Q38" s="433">
        <f>'Pt 2 Premium and Claims'!Q67</f>
        <v>0</v>
      </c>
      <c r="R38" s="433">
        <f>'Pt 2 Premium and Claims'!R67</f>
        <v>0</v>
      </c>
      <c r="S38" s="433">
        <f>'Pt 2 Premium and Claims'!S67</f>
        <v>0</v>
      </c>
      <c r="T38" s="435">
        <f>'Pt 2 Premium and Claims'!T67</f>
        <v>0</v>
      </c>
      <c r="U38" s="432">
        <f>'Pt 2 Premium and Claims'!U67</f>
        <v>0</v>
      </c>
      <c r="V38" s="435">
        <f>'Pt 2 Premium and Claims'!V67</f>
        <v>0</v>
      </c>
      <c r="W38" s="434">
        <f>'Pt 2 Premium and Claims'!W67</f>
        <v>0</v>
      </c>
      <c r="X38" s="432">
        <f>'Pt 2 Premium and Claims'!X67</f>
        <v>0</v>
      </c>
      <c r="Y38" s="435">
        <f>'Pt 2 Premium and Claims'!Y67</f>
        <v>0</v>
      </c>
      <c r="Z38" s="434">
        <f>'Pt 2 Premium and Claims'!Z67</f>
        <v>0</v>
      </c>
      <c r="AA38" s="432">
        <f>'Pt 2 Premium and Claims'!AA67</f>
        <v>0</v>
      </c>
      <c r="AB38" s="435">
        <f>'Pt 2 Premium and Claims'!AB67</f>
        <v>0</v>
      </c>
      <c r="AC38" s="434">
        <f>'Pt 2 Premium and Claims'!AC67</f>
        <v>0</v>
      </c>
      <c r="AD38" s="432"/>
      <c r="AE38" s="551"/>
      <c r="AF38" s="551"/>
      <c r="AG38" s="551"/>
      <c r="AH38" s="552"/>
      <c r="AI38" s="432"/>
      <c r="AJ38" s="551"/>
      <c r="AK38" s="551"/>
      <c r="AL38" s="551"/>
      <c r="AM38" s="556"/>
      <c r="AN38" s="432">
        <f>'Pt 2 Premium and Claims'!AN67</f>
        <v>0</v>
      </c>
      <c r="AO38" s="433">
        <f>'Pt 2 Premium and Claims'!AO67</f>
        <v>0</v>
      </c>
      <c r="AP38" s="433">
        <f>'Pt 2 Premium and Claims'!AP67</f>
        <v>0</v>
      </c>
      <c r="AQ38" s="433">
        <f>'Pt 2 Premium and Claims'!AQ67</f>
        <v>0</v>
      </c>
      <c r="AR38" s="435">
        <f>'Pt 2 Premium and Claims'!AR67</f>
        <v>0</v>
      </c>
      <c r="AS38" s="436">
        <f>'Pt 2 Premium and Claims'!AS67</f>
        <v>0</v>
      </c>
      <c r="AT38" s="437">
        <f>'Pt 2 Premium and Claims'!AT67</f>
        <v>0</v>
      </c>
      <c r="AU38" s="438">
        <f>'Pt 2 Premium and Claims'!AU67</f>
        <v>0</v>
      </c>
      <c r="AV38" s="223"/>
    </row>
    <row r="39" spans="1:48" s="8" customFormat="1">
      <c r="A39" s="162"/>
      <c r="B39" s="382"/>
      <c r="C39" s="383"/>
      <c r="D39" s="384"/>
      <c r="E39" s="361"/>
      <c r="F39" s="377"/>
      <c r="G39" s="378"/>
      <c r="H39" s="378"/>
      <c r="I39" s="378"/>
      <c r="J39" s="379"/>
      <c r="K39" s="377"/>
      <c r="L39" s="378"/>
      <c r="M39" s="378"/>
      <c r="N39" s="378"/>
      <c r="O39" s="379"/>
      <c r="P39" s="377"/>
      <c r="Q39" s="378"/>
      <c r="R39" s="378"/>
      <c r="S39" s="378"/>
      <c r="T39" s="380"/>
      <c r="U39" s="377"/>
      <c r="V39" s="380"/>
      <c r="W39" s="380"/>
      <c r="X39" s="377"/>
      <c r="Y39" s="380"/>
      <c r="Z39" s="380"/>
      <c r="AA39" s="377"/>
      <c r="AB39" s="380"/>
      <c r="AC39" s="380"/>
      <c r="AD39" s="377"/>
      <c r="AE39" s="378"/>
      <c r="AF39" s="378"/>
      <c r="AG39" s="378"/>
      <c r="AH39" s="380"/>
      <c r="AI39" s="377"/>
      <c r="AJ39" s="378"/>
      <c r="AK39" s="378"/>
      <c r="AL39" s="378"/>
      <c r="AM39" s="379"/>
      <c r="AN39" s="377"/>
      <c r="AO39" s="378"/>
      <c r="AP39" s="378"/>
      <c r="AQ39" s="378"/>
      <c r="AR39" s="380"/>
      <c r="AS39" s="385"/>
      <c r="AT39" s="386"/>
      <c r="AU39" s="326"/>
      <c r="AV39" s="381"/>
    </row>
    <row r="40" spans="1:48">
      <c r="B40" s="171" t="s">
        <v>3</v>
      </c>
      <c r="C40" s="172" t="s">
        <v>145</v>
      </c>
      <c r="D40" s="173"/>
      <c r="E40" s="387"/>
      <c r="F40" s="367"/>
      <c r="G40" s="365"/>
      <c r="H40" s="365"/>
      <c r="I40" s="365"/>
      <c r="J40" s="366"/>
      <c r="K40" s="367"/>
      <c r="L40" s="365"/>
      <c r="M40" s="365"/>
      <c r="N40" s="365"/>
      <c r="O40" s="366"/>
      <c r="P40" s="367"/>
      <c r="Q40" s="365"/>
      <c r="R40" s="365"/>
      <c r="S40" s="365"/>
      <c r="T40" s="368"/>
      <c r="U40" s="367"/>
      <c r="V40" s="368"/>
      <c r="W40" s="368"/>
      <c r="X40" s="367"/>
      <c r="Y40" s="368"/>
      <c r="Z40" s="368"/>
      <c r="AA40" s="367"/>
      <c r="AB40" s="368"/>
      <c r="AC40" s="368"/>
      <c r="AD40" s="367"/>
      <c r="AE40" s="365"/>
      <c r="AF40" s="365"/>
      <c r="AG40" s="365"/>
      <c r="AH40" s="368"/>
      <c r="AI40" s="367"/>
      <c r="AJ40" s="365"/>
      <c r="AK40" s="365"/>
      <c r="AL40" s="365"/>
      <c r="AM40" s="366"/>
      <c r="AN40" s="367"/>
      <c r="AO40" s="365"/>
      <c r="AP40" s="365"/>
      <c r="AQ40" s="365"/>
      <c r="AR40" s="368"/>
      <c r="AS40" s="369"/>
      <c r="AT40" s="370"/>
      <c r="AU40" s="335"/>
      <c r="AV40" s="371"/>
    </row>
    <row r="41" spans="1:48" s="8" customFormat="1">
      <c r="A41" s="162"/>
      <c r="B41" s="180"/>
      <c r="C41" s="182">
        <v>3.1</v>
      </c>
      <c r="D41" s="178" t="s">
        <v>383</v>
      </c>
      <c r="E41" s="361" t="s">
        <v>340</v>
      </c>
      <c r="F41" s="367"/>
      <c r="G41" s="365"/>
      <c r="H41" s="365"/>
      <c r="I41" s="365"/>
      <c r="J41" s="366"/>
      <c r="K41" s="367"/>
      <c r="L41" s="365"/>
      <c r="M41" s="365"/>
      <c r="N41" s="365"/>
      <c r="O41" s="366"/>
      <c r="P41" s="367"/>
      <c r="Q41" s="365"/>
      <c r="R41" s="365"/>
      <c r="S41" s="365"/>
      <c r="T41" s="368"/>
      <c r="U41" s="367"/>
      <c r="V41" s="368"/>
      <c r="W41" s="368"/>
      <c r="X41" s="367"/>
      <c r="Y41" s="368"/>
      <c r="Z41" s="368"/>
      <c r="AA41" s="367"/>
      <c r="AB41" s="368"/>
      <c r="AC41" s="368"/>
      <c r="AD41" s="367"/>
      <c r="AE41" s="365"/>
      <c r="AF41" s="365"/>
      <c r="AG41" s="365"/>
      <c r="AH41" s="368"/>
      <c r="AI41" s="367"/>
      <c r="AJ41" s="365"/>
      <c r="AK41" s="365"/>
      <c r="AL41" s="365"/>
      <c r="AM41" s="366"/>
      <c r="AN41" s="367"/>
      <c r="AO41" s="365"/>
      <c r="AP41" s="365"/>
      <c r="AQ41" s="365"/>
      <c r="AR41" s="368"/>
      <c r="AS41" s="369"/>
      <c r="AT41" s="370"/>
      <c r="AU41" s="335"/>
      <c r="AV41" s="371"/>
    </row>
    <row r="42" spans="1:48" s="8" customFormat="1">
      <c r="A42" s="162"/>
      <c r="B42" s="180"/>
      <c r="C42" s="182"/>
      <c r="D42" s="176" t="s">
        <v>197</v>
      </c>
      <c r="E42" s="175"/>
      <c r="F42" s="47"/>
      <c r="G42" s="48"/>
      <c r="H42" s="48"/>
      <c r="I42" s="48"/>
      <c r="J42" s="79"/>
      <c r="K42" s="47"/>
      <c r="L42" s="48"/>
      <c r="M42" s="48"/>
      <c r="N42" s="48"/>
      <c r="O42" s="79"/>
      <c r="P42" s="47"/>
      <c r="Q42" s="48"/>
      <c r="R42" s="48"/>
      <c r="S42" s="48"/>
      <c r="T42" s="74"/>
      <c r="U42" s="47"/>
      <c r="V42" s="74"/>
      <c r="W42" s="74"/>
      <c r="X42" s="47"/>
      <c r="Y42" s="74"/>
      <c r="Z42" s="74"/>
      <c r="AA42" s="47"/>
      <c r="AB42" s="74"/>
      <c r="AC42" s="74"/>
      <c r="AD42" s="47"/>
      <c r="AE42" s="549"/>
      <c r="AF42" s="549"/>
      <c r="AG42" s="549"/>
      <c r="AH42" s="550"/>
      <c r="AI42" s="47"/>
      <c r="AJ42" s="549"/>
      <c r="AK42" s="549"/>
      <c r="AL42" s="549"/>
      <c r="AM42" s="555"/>
      <c r="AN42" s="47"/>
      <c r="AO42" s="48"/>
      <c r="AP42" s="48"/>
      <c r="AQ42" s="48"/>
      <c r="AR42" s="74"/>
      <c r="AS42" s="81"/>
      <c r="AT42" s="53"/>
      <c r="AU42" s="52"/>
      <c r="AV42" s="94"/>
    </row>
    <row r="43" spans="1:48" s="8" customFormat="1">
      <c r="A43" s="162"/>
      <c r="B43" s="180"/>
      <c r="C43" s="182"/>
      <c r="D43" s="176" t="s">
        <v>339</v>
      </c>
      <c r="E43" s="183"/>
      <c r="F43" s="47"/>
      <c r="G43" s="48"/>
      <c r="H43" s="48"/>
      <c r="I43" s="48"/>
      <c r="J43" s="79"/>
      <c r="K43" s="47"/>
      <c r="L43" s="48"/>
      <c r="M43" s="48"/>
      <c r="N43" s="48"/>
      <c r="O43" s="79"/>
      <c r="P43" s="47"/>
      <c r="Q43" s="48"/>
      <c r="R43" s="48"/>
      <c r="S43" s="48"/>
      <c r="T43" s="74"/>
      <c r="U43" s="47"/>
      <c r="V43" s="74"/>
      <c r="W43" s="74"/>
      <c r="X43" s="47"/>
      <c r="Y43" s="74"/>
      <c r="Z43" s="74"/>
      <c r="AA43" s="47"/>
      <c r="AB43" s="74"/>
      <c r="AC43" s="74"/>
      <c r="AD43" s="47"/>
      <c r="AE43" s="549"/>
      <c r="AF43" s="549"/>
      <c r="AG43" s="549"/>
      <c r="AH43" s="550"/>
      <c r="AI43" s="47"/>
      <c r="AJ43" s="549"/>
      <c r="AK43" s="549"/>
      <c r="AL43" s="549"/>
      <c r="AM43" s="555"/>
      <c r="AN43" s="47"/>
      <c r="AO43" s="48"/>
      <c r="AP43" s="48"/>
      <c r="AQ43" s="48"/>
      <c r="AR43" s="74"/>
      <c r="AS43" s="81"/>
      <c r="AT43" s="53"/>
      <c r="AU43" s="52"/>
      <c r="AV43" s="94"/>
    </row>
    <row r="44" spans="1:48" s="8" customFormat="1" ht="24.9">
      <c r="A44" s="162"/>
      <c r="B44" s="180"/>
      <c r="C44" s="182"/>
      <c r="D44" s="176" t="s">
        <v>384</v>
      </c>
      <c r="E44" s="183"/>
      <c r="F44" s="47"/>
      <c r="G44" s="48"/>
      <c r="H44" s="48"/>
      <c r="I44" s="48"/>
      <c r="J44" s="79"/>
      <c r="K44" s="47"/>
      <c r="L44" s="48"/>
      <c r="M44" s="48"/>
      <c r="N44" s="48"/>
      <c r="O44" s="79"/>
      <c r="P44" s="47"/>
      <c r="Q44" s="48"/>
      <c r="R44" s="48"/>
      <c r="S44" s="48"/>
      <c r="T44" s="74"/>
      <c r="U44" s="47"/>
      <c r="V44" s="74"/>
      <c r="W44" s="74"/>
      <c r="X44" s="47"/>
      <c r="Y44" s="74"/>
      <c r="Z44" s="74"/>
      <c r="AA44" s="47"/>
      <c r="AB44" s="74"/>
      <c r="AC44" s="74"/>
      <c r="AD44" s="47"/>
      <c r="AE44" s="549"/>
      <c r="AF44" s="549"/>
      <c r="AG44" s="549"/>
      <c r="AH44" s="550"/>
      <c r="AI44" s="47"/>
      <c r="AJ44" s="549"/>
      <c r="AK44" s="549"/>
      <c r="AL44" s="549"/>
      <c r="AM44" s="555"/>
      <c r="AN44" s="47"/>
      <c r="AO44" s="48"/>
      <c r="AP44" s="48"/>
      <c r="AQ44" s="48"/>
      <c r="AR44" s="74"/>
      <c r="AS44" s="81"/>
      <c r="AT44" s="53"/>
      <c r="AU44" s="52"/>
      <c r="AV44" s="94"/>
    </row>
    <row r="45" spans="1:48" ht="24.9">
      <c r="B45" s="174"/>
      <c r="C45" s="182">
        <v>3.2</v>
      </c>
      <c r="D45" s="176" t="s">
        <v>151</v>
      </c>
      <c r="E45" s="399" t="s">
        <v>341</v>
      </c>
      <c r="F45" s="367"/>
      <c r="G45" s="365"/>
      <c r="H45" s="365"/>
      <c r="I45" s="365"/>
      <c r="J45" s="366"/>
      <c r="K45" s="367"/>
      <c r="L45" s="365"/>
      <c r="M45" s="365"/>
      <c r="N45" s="365"/>
      <c r="O45" s="366"/>
      <c r="P45" s="367"/>
      <c r="Q45" s="365"/>
      <c r="R45" s="365"/>
      <c r="S45" s="365"/>
      <c r="T45" s="368"/>
      <c r="U45" s="367"/>
      <c r="V45" s="368"/>
      <c r="W45" s="368"/>
      <c r="X45" s="367"/>
      <c r="Y45" s="368"/>
      <c r="Z45" s="368"/>
      <c r="AA45" s="367"/>
      <c r="AB45" s="368"/>
      <c r="AC45" s="368"/>
      <c r="AD45" s="367"/>
      <c r="AE45" s="365"/>
      <c r="AF45" s="365"/>
      <c r="AG45" s="365"/>
      <c r="AH45" s="368"/>
      <c r="AI45" s="367"/>
      <c r="AJ45" s="365"/>
      <c r="AK45" s="365"/>
      <c r="AL45" s="365"/>
      <c r="AM45" s="366"/>
      <c r="AN45" s="367"/>
      <c r="AO45" s="365"/>
      <c r="AP45" s="365"/>
      <c r="AQ45" s="365"/>
      <c r="AR45" s="368"/>
      <c r="AS45" s="369"/>
      <c r="AT45" s="370"/>
      <c r="AU45" s="335"/>
      <c r="AV45" s="371"/>
    </row>
    <row r="46" spans="1:48">
      <c r="B46" s="174"/>
      <c r="C46" s="182"/>
      <c r="D46" s="178" t="s">
        <v>136</v>
      </c>
      <c r="E46" s="177"/>
      <c r="F46" s="92"/>
      <c r="G46" s="48"/>
      <c r="H46" s="48"/>
      <c r="I46" s="48"/>
      <c r="J46" s="79"/>
      <c r="K46" s="47"/>
      <c r="L46" s="48"/>
      <c r="M46" s="48"/>
      <c r="N46" s="48"/>
      <c r="O46" s="79"/>
      <c r="P46" s="47"/>
      <c r="Q46" s="48"/>
      <c r="R46" s="48"/>
      <c r="S46" s="48"/>
      <c r="T46" s="74"/>
      <c r="U46" s="47"/>
      <c r="V46" s="74"/>
      <c r="W46" s="74"/>
      <c r="X46" s="47"/>
      <c r="Y46" s="74"/>
      <c r="Z46" s="74"/>
      <c r="AA46" s="47"/>
      <c r="AB46" s="74"/>
      <c r="AC46" s="74"/>
      <c r="AD46" s="47"/>
      <c r="AE46" s="549"/>
      <c r="AF46" s="549"/>
      <c r="AG46" s="549"/>
      <c r="AH46" s="550"/>
      <c r="AI46" s="47"/>
      <c r="AJ46" s="549"/>
      <c r="AK46" s="549"/>
      <c r="AL46" s="549"/>
      <c r="AM46" s="555"/>
      <c r="AN46" s="47"/>
      <c r="AO46" s="48"/>
      <c r="AP46" s="48"/>
      <c r="AQ46" s="48"/>
      <c r="AR46" s="74"/>
      <c r="AS46" s="56"/>
      <c r="AT46" s="76"/>
      <c r="AU46" s="50"/>
      <c r="AV46" s="94"/>
    </row>
    <row r="47" spans="1:48">
      <c r="B47" s="174"/>
      <c r="C47" s="182"/>
      <c r="D47" s="178" t="s">
        <v>100</v>
      </c>
      <c r="E47" s="177"/>
      <c r="F47" s="92"/>
      <c r="G47" s="48"/>
      <c r="H47" s="48"/>
      <c r="I47" s="48"/>
      <c r="J47" s="79"/>
      <c r="K47" s="47"/>
      <c r="L47" s="48"/>
      <c r="M47" s="48"/>
      <c r="N47" s="48"/>
      <c r="O47" s="79"/>
      <c r="P47" s="47"/>
      <c r="Q47" s="48"/>
      <c r="R47" s="48"/>
      <c r="S47" s="48"/>
      <c r="T47" s="74"/>
      <c r="U47" s="47"/>
      <c r="V47" s="74"/>
      <c r="W47" s="74"/>
      <c r="X47" s="47"/>
      <c r="Y47" s="74"/>
      <c r="Z47" s="74"/>
      <c r="AA47" s="47"/>
      <c r="AB47" s="74"/>
      <c r="AC47" s="74"/>
      <c r="AD47" s="47"/>
      <c r="AE47" s="549"/>
      <c r="AF47" s="549"/>
      <c r="AG47" s="549"/>
      <c r="AH47" s="550"/>
      <c r="AI47" s="47"/>
      <c r="AJ47" s="549"/>
      <c r="AK47" s="549"/>
      <c r="AL47" s="549"/>
      <c r="AM47" s="555"/>
      <c r="AN47" s="47"/>
      <c r="AO47" s="48"/>
      <c r="AP47" s="48"/>
      <c r="AQ47" s="48"/>
      <c r="AR47" s="74"/>
      <c r="AS47" s="56"/>
      <c r="AT47" s="76"/>
      <c r="AU47" s="50"/>
      <c r="AV47" s="94"/>
    </row>
    <row r="48" spans="1:48">
      <c r="B48" s="174"/>
      <c r="C48" s="182"/>
      <c r="D48" s="178" t="s">
        <v>163</v>
      </c>
      <c r="E48" s="177" t="s">
        <v>134</v>
      </c>
      <c r="F48" s="47"/>
      <c r="G48" s="48"/>
      <c r="H48" s="48"/>
      <c r="I48" s="48"/>
      <c r="J48" s="79"/>
      <c r="K48" s="47"/>
      <c r="L48" s="48"/>
      <c r="M48" s="48"/>
      <c r="N48" s="48"/>
      <c r="O48" s="79"/>
      <c r="P48" s="47"/>
      <c r="Q48" s="48"/>
      <c r="R48" s="48"/>
      <c r="S48" s="48"/>
      <c r="T48" s="74"/>
      <c r="U48" s="47"/>
      <c r="V48" s="74"/>
      <c r="W48" s="74"/>
      <c r="X48" s="47"/>
      <c r="Y48" s="74"/>
      <c r="Z48" s="74"/>
      <c r="AA48" s="47"/>
      <c r="AB48" s="74"/>
      <c r="AC48" s="74"/>
      <c r="AD48" s="47"/>
      <c r="AE48" s="549"/>
      <c r="AF48" s="549"/>
      <c r="AG48" s="549"/>
      <c r="AH48" s="550"/>
      <c r="AI48" s="47"/>
      <c r="AJ48" s="549"/>
      <c r="AK48" s="549"/>
      <c r="AL48" s="549"/>
      <c r="AM48" s="555"/>
      <c r="AN48" s="47"/>
      <c r="AO48" s="48"/>
      <c r="AP48" s="48"/>
      <c r="AQ48" s="48"/>
      <c r="AR48" s="74"/>
      <c r="AS48" s="81"/>
      <c r="AT48" s="53"/>
      <c r="AU48" s="52"/>
      <c r="AV48" s="94"/>
    </row>
    <row r="49" spans="1:48">
      <c r="B49" s="174"/>
      <c r="C49" s="182">
        <v>3.3</v>
      </c>
      <c r="D49" s="178" t="s">
        <v>75</v>
      </c>
      <c r="E49" s="177" t="s">
        <v>25</v>
      </c>
      <c r="F49" s="92"/>
      <c r="G49" s="48"/>
      <c r="H49" s="48"/>
      <c r="I49" s="48"/>
      <c r="J49" s="79"/>
      <c r="K49" s="47"/>
      <c r="L49" s="48"/>
      <c r="M49" s="48"/>
      <c r="N49" s="48"/>
      <c r="O49" s="79"/>
      <c r="P49" s="47"/>
      <c r="Q49" s="48"/>
      <c r="R49" s="48"/>
      <c r="S49" s="48"/>
      <c r="T49" s="74"/>
      <c r="U49" s="47"/>
      <c r="V49" s="74"/>
      <c r="W49" s="74"/>
      <c r="X49" s="47"/>
      <c r="Y49" s="74"/>
      <c r="Z49" s="74"/>
      <c r="AA49" s="47"/>
      <c r="AB49" s="74"/>
      <c r="AC49" s="74"/>
      <c r="AD49" s="47"/>
      <c r="AE49" s="549"/>
      <c r="AF49" s="549"/>
      <c r="AG49" s="549"/>
      <c r="AH49" s="550"/>
      <c r="AI49" s="47"/>
      <c r="AJ49" s="549"/>
      <c r="AK49" s="549"/>
      <c r="AL49" s="549"/>
      <c r="AM49" s="555"/>
      <c r="AN49" s="47"/>
      <c r="AO49" s="48"/>
      <c r="AP49" s="48"/>
      <c r="AQ49" s="48"/>
      <c r="AR49" s="74"/>
      <c r="AS49" s="56"/>
      <c r="AT49" s="76"/>
      <c r="AU49" s="50"/>
      <c r="AV49" s="94"/>
    </row>
    <row r="50" spans="1:48" s="8" customFormat="1">
      <c r="A50" s="162"/>
      <c r="B50" s="382"/>
      <c r="C50" s="383"/>
      <c r="D50" s="384"/>
      <c r="E50" s="360"/>
      <c r="F50" s="377"/>
      <c r="G50" s="378"/>
      <c r="H50" s="378"/>
      <c r="I50" s="378"/>
      <c r="J50" s="379"/>
      <c r="K50" s="377"/>
      <c r="L50" s="378"/>
      <c r="M50" s="378"/>
      <c r="N50" s="378"/>
      <c r="O50" s="379"/>
      <c r="P50" s="377"/>
      <c r="Q50" s="378"/>
      <c r="R50" s="378"/>
      <c r="S50" s="378"/>
      <c r="T50" s="380"/>
      <c r="U50" s="377"/>
      <c r="V50" s="380"/>
      <c r="W50" s="380"/>
      <c r="X50" s="377"/>
      <c r="Y50" s="380"/>
      <c r="Z50" s="380"/>
      <c r="AA50" s="377"/>
      <c r="AB50" s="380"/>
      <c r="AC50" s="380"/>
      <c r="AD50" s="377"/>
      <c r="AE50" s="378"/>
      <c r="AF50" s="378"/>
      <c r="AG50" s="378"/>
      <c r="AH50" s="380"/>
      <c r="AI50" s="377"/>
      <c r="AJ50" s="378"/>
      <c r="AK50" s="378"/>
      <c r="AL50" s="378"/>
      <c r="AM50" s="379"/>
      <c r="AN50" s="377"/>
      <c r="AO50" s="378"/>
      <c r="AP50" s="378"/>
      <c r="AQ50" s="378"/>
      <c r="AR50" s="380"/>
      <c r="AS50" s="369"/>
      <c r="AT50" s="370"/>
      <c r="AU50" s="335"/>
      <c r="AV50" s="381"/>
    </row>
    <row r="51" spans="1:48">
      <c r="B51" s="174" t="s">
        <v>4</v>
      </c>
      <c r="C51" s="184" t="s">
        <v>169</v>
      </c>
      <c r="D51" s="185"/>
      <c r="E51" s="372"/>
      <c r="F51" s="367"/>
      <c r="G51" s="365"/>
      <c r="H51" s="365"/>
      <c r="I51" s="365"/>
      <c r="J51" s="366"/>
      <c r="K51" s="367"/>
      <c r="L51" s="365"/>
      <c r="M51" s="365"/>
      <c r="N51" s="365"/>
      <c r="O51" s="366"/>
      <c r="P51" s="367"/>
      <c r="Q51" s="365"/>
      <c r="R51" s="365"/>
      <c r="S51" s="365"/>
      <c r="T51" s="368"/>
      <c r="U51" s="367"/>
      <c r="V51" s="368"/>
      <c r="W51" s="368"/>
      <c r="X51" s="367"/>
      <c r="Y51" s="368"/>
      <c r="Z51" s="368"/>
      <c r="AA51" s="367"/>
      <c r="AB51" s="368"/>
      <c r="AC51" s="368"/>
      <c r="AD51" s="367"/>
      <c r="AE51" s="365"/>
      <c r="AF51" s="365"/>
      <c r="AG51" s="365"/>
      <c r="AH51" s="368"/>
      <c r="AI51" s="367"/>
      <c r="AJ51" s="365"/>
      <c r="AK51" s="365"/>
      <c r="AL51" s="365"/>
      <c r="AM51" s="366"/>
      <c r="AN51" s="367"/>
      <c r="AO51" s="365"/>
      <c r="AP51" s="365"/>
      <c r="AQ51" s="365"/>
      <c r="AR51" s="368"/>
      <c r="AS51" s="373"/>
      <c r="AT51" s="374"/>
      <c r="AU51" s="375"/>
      <c r="AV51" s="376"/>
    </row>
    <row r="52" spans="1:48">
      <c r="B52" s="186"/>
      <c r="C52" s="182">
        <v>4.0999999999999996</v>
      </c>
      <c r="D52" s="178" t="s">
        <v>116</v>
      </c>
      <c r="E52" s="177" t="s">
        <v>26</v>
      </c>
      <c r="F52" s="47"/>
      <c r="G52" s="48"/>
      <c r="H52" s="48"/>
      <c r="I52" s="48"/>
      <c r="J52" s="79"/>
      <c r="K52" s="47"/>
      <c r="L52" s="48"/>
      <c r="M52" s="48"/>
      <c r="N52" s="48"/>
      <c r="O52" s="79"/>
      <c r="P52" s="47"/>
      <c r="Q52" s="48"/>
      <c r="R52" s="48"/>
      <c r="S52" s="48"/>
      <c r="T52" s="74"/>
      <c r="U52" s="47"/>
      <c r="V52" s="74"/>
      <c r="W52" s="74"/>
      <c r="X52" s="47"/>
      <c r="Y52" s="74"/>
      <c r="Z52" s="74"/>
      <c r="AA52" s="47"/>
      <c r="AB52" s="74"/>
      <c r="AC52" s="74"/>
      <c r="AD52" s="47"/>
      <c r="AE52" s="549"/>
      <c r="AF52" s="549"/>
      <c r="AG52" s="549"/>
      <c r="AH52" s="550"/>
      <c r="AI52" s="47"/>
      <c r="AJ52" s="549"/>
      <c r="AK52" s="549"/>
      <c r="AL52" s="549"/>
      <c r="AM52" s="555"/>
      <c r="AN52" s="47"/>
      <c r="AO52" s="48"/>
      <c r="AP52" s="48"/>
      <c r="AQ52" s="48"/>
      <c r="AR52" s="74"/>
      <c r="AS52" s="81"/>
      <c r="AT52" s="53"/>
      <c r="AU52" s="52"/>
      <c r="AV52" s="94"/>
    </row>
    <row r="53" spans="1:48">
      <c r="B53" s="186"/>
      <c r="C53" s="182">
        <v>4.2</v>
      </c>
      <c r="D53" s="178" t="s">
        <v>165</v>
      </c>
      <c r="E53" s="177" t="s">
        <v>27</v>
      </c>
      <c r="F53" s="47"/>
      <c r="G53" s="48"/>
      <c r="H53" s="48"/>
      <c r="I53" s="48"/>
      <c r="J53" s="79"/>
      <c r="K53" s="47"/>
      <c r="L53" s="48"/>
      <c r="M53" s="48"/>
      <c r="N53" s="48"/>
      <c r="O53" s="79"/>
      <c r="P53" s="47"/>
      <c r="Q53" s="48"/>
      <c r="R53" s="48"/>
      <c r="S53" s="48"/>
      <c r="T53" s="74"/>
      <c r="U53" s="47"/>
      <c r="V53" s="74"/>
      <c r="W53" s="74"/>
      <c r="X53" s="47"/>
      <c r="Y53" s="74"/>
      <c r="Z53" s="74"/>
      <c r="AA53" s="47"/>
      <c r="AB53" s="74"/>
      <c r="AC53" s="74"/>
      <c r="AD53" s="47"/>
      <c r="AE53" s="549"/>
      <c r="AF53" s="549"/>
      <c r="AG53" s="549"/>
      <c r="AH53" s="550"/>
      <c r="AI53" s="47"/>
      <c r="AJ53" s="549"/>
      <c r="AK53" s="549"/>
      <c r="AL53" s="549"/>
      <c r="AM53" s="555"/>
      <c r="AN53" s="47"/>
      <c r="AO53" s="48"/>
      <c r="AP53" s="48"/>
      <c r="AQ53" s="48"/>
      <c r="AR53" s="74"/>
      <c r="AS53" s="81"/>
      <c r="AT53" s="53"/>
      <c r="AU53" s="52"/>
      <c r="AV53" s="94"/>
    </row>
    <row r="54" spans="1:48">
      <c r="B54" s="186"/>
      <c r="C54" s="182">
        <v>4.3</v>
      </c>
      <c r="D54" s="178" t="s">
        <v>58</v>
      </c>
      <c r="E54" s="177" t="s">
        <v>28</v>
      </c>
      <c r="F54" s="47"/>
      <c r="G54" s="48"/>
      <c r="H54" s="48"/>
      <c r="I54" s="48"/>
      <c r="J54" s="79"/>
      <c r="K54" s="47"/>
      <c r="L54" s="48"/>
      <c r="M54" s="48"/>
      <c r="N54" s="48"/>
      <c r="O54" s="79"/>
      <c r="P54" s="47"/>
      <c r="Q54" s="48"/>
      <c r="R54" s="48"/>
      <c r="S54" s="48"/>
      <c r="T54" s="74"/>
      <c r="U54" s="47"/>
      <c r="V54" s="74"/>
      <c r="W54" s="74"/>
      <c r="X54" s="47"/>
      <c r="Y54" s="74"/>
      <c r="Z54" s="74"/>
      <c r="AA54" s="47"/>
      <c r="AB54" s="74"/>
      <c r="AC54" s="74"/>
      <c r="AD54" s="47"/>
      <c r="AE54" s="549"/>
      <c r="AF54" s="549"/>
      <c r="AG54" s="549"/>
      <c r="AH54" s="550"/>
      <c r="AI54" s="47"/>
      <c r="AJ54" s="549"/>
      <c r="AK54" s="549"/>
      <c r="AL54" s="549"/>
      <c r="AM54" s="555"/>
      <c r="AN54" s="47"/>
      <c r="AO54" s="48"/>
      <c r="AP54" s="48"/>
      <c r="AQ54" s="48"/>
      <c r="AR54" s="74"/>
      <c r="AS54" s="81"/>
      <c r="AT54" s="53"/>
      <c r="AU54" s="52"/>
      <c r="AV54" s="94"/>
    </row>
    <row r="55" spans="1:48">
      <c r="B55" s="186"/>
      <c r="C55" s="182">
        <v>4.4000000000000004</v>
      </c>
      <c r="D55" s="178" t="s">
        <v>59</v>
      </c>
      <c r="E55" s="177" t="s">
        <v>60</v>
      </c>
      <c r="F55" s="47"/>
      <c r="G55" s="48"/>
      <c r="H55" s="48"/>
      <c r="I55" s="48"/>
      <c r="J55" s="79"/>
      <c r="K55" s="47"/>
      <c r="L55" s="48"/>
      <c r="M55" s="48"/>
      <c r="N55" s="48"/>
      <c r="O55" s="79"/>
      <c r="P55" s="47"/>
      <c r="Q55" s="48"/>
      <c r="R55" s="48"/>
      <c r="S55" s="48"/>
      <c r="T55" s="74"/>
      <c r="U55" s="47"/>
      <c r="V55" s="74"/>
      <c r="W55" s="74"/>
      <c r="X55" s="47"/>
      <c r="Y55" s="74"/>
      <c r="Z55" s="74"/>
      <c r="AA55" s="47"/>
      <c r="AB55" s="74"/>
      <c r="AC55" s="74"/>
      <c r="AD55" s="47"/>
      <c r="AE55" s="549"/>
      <c r="AF55" s="549"/>
      <c r="AG55" s="549"/>
      <c r="AH55" s="550"/>
      <c r="AI55" s="47"/>
      <c r="AJ55" s="549"/>
      <c r="AK55" s="549"/>
      <c r="AL55" s="549"/>
      <c r="AM55" s="555"/>
      <c r="AN55" s="47"/>
      <c r="AO55" s="48"/>
      <c r="AP55" s="48"/>
      <c r="AQ55" s="48"/>
      <c r="AR55" s="74"/>
      <c r="AS55" s="81"/>
      <c r="AT55" s="53"/>
      <c r="AU55" s="52"/>
      <c r="AV55" s="94"/>
    </row>
    <row r="56" spans="1:48" s="8" customFormat="1">
      <c r="A56" s="162"/>
      <c r="B56" s="187"/>
      <c r="C56" s="182">
        <v>4.5</v>
      </c>
      <c r="D56" s="176" t="s">
        <v>385</v>
      </c>
      <c r="E56" s="175" t="s">
        <v>198</v>
      </c>
      <c r="F56" s="47"/>
      <c r="G56" s="48"/>
      <c r="H56" s="48"/>
      <c r="I56" s="48"/>
      <c r="J56" s="79"/>
      <c r="K56" s="47"/>
      <c r="L56" s="48"/>
      <c r="M56" s="48"/>
      <c r="N56" s="48"/>
      <c r="O56" s="79"/>
      <c r="P56" s="47"/>
      <c r="Q56" s="48"/>
      <c r="R56" s="48"/>
      <c r="S56" s="48"/>
      <c r="T56" s="74"/>
      <c r="U56" s="47"/>
      <c r="V56" s="74"/>
      <c r="W56" s="74"/>
      <c r="X56" s="47"/>
      <c r="Y56" s="74"/>
      <c r="Z56" s="74"/>
      <c r="AA56" s="47"/>
      <c r="AB56" s="74"/>
      <c r="AC56" s="74"/>
      <c r="AD56" s="47"/>
      <c r="AE56" s="549"/>
      <c r="AF56" s="549"/>
      <c r="AG56" s="549"/>
      <c r="AH56" s="550"/>
      <c r="AI56" s="47"/>
      <c r="AJ56" s="549"/>
      <c r="AK56" s="549"/>
      <c r="AL56" s="549"/>
      <c r="AM56" s="555"/>
      <c r="AN56" s="47"/>
      <c r="AO56" s="48"/>
      <c r="AP56" s="48"/>
      <c r="AQ56" s="48"/>
      <c r="AR56" s="74"/>
      <c r="AS56" s="81"/>
      <c r="AT56" s="53"/>
      <c r="AU56" s="52"/>
      <c r="AV56" s="94"/>
    </row>
    <row r="57" spans="1:48" s="8" customFormat="1" ht="15.05" customHeight="1">
      <c r="A57" s="162"/>
      <c r="B57" s="187"/>
      <c r="C57" s="182">
        <v>4.5999999999999996</v>
      </c>
      <c r="D57" s="176" t="s">
        <v>281</v>
      </c>
      <c r="E57" s="175" t="s">
        <v>142</v>
      </c>
      <c r="F57" s="47"/>
      <c r="G57" s="48"/>
      <c r="H57" s="48"/>
      <c r="I57" s="48"/>
      <c r="J57" s="79"/>
      <c r="K57" s="47"/>
      <c r="L57" s="48"/>
      <c r="M57" s="48"/>
      <c r="N57" s="48"/>
      <c r="O57" s="79"/>
      <c r="P57" s="47"/>
      <c r="Q57" s="48"/>
      <c r="R57" s="48"/>
      <c r="S57" s="48"/>
      <c r="T57" s="74"/>
      <c r="U57" s="47"/>
      <c r="V57" s="74"/>
      <c r="W57" s="74"/>
      <c r="X57" s="47"/>
      <c r="Y57" s="74"/>
      <c r="Z57" s="74"/>
      <c r="AA57" s="47"/>
      <c r="AB57" s="74"/>
      <c r="AC57" s="74"/>
      <c r="AD57" s="47"/>
      <c r="AE57" s="549"/>
      <c r="AF57" s="549"/>
      <c r="AG57" s="549"/>
      <c r="AH57" s="550"/>
      <c r="AI57" s="47"/>
      <c r="AJ57" s="549"/>
      <c r="AK57" s="549"/>
      <c r="AL57" s="549"/>
      <c r="AM57" s="555"/>
      <c r="AN57" s="47"/>
      <c r="AO57" s="48"/>
      <c r="AP57" s="48"/>
      <c r="AQ57" s="48"/>
      <c r="AR57" s="74"/>
      <c r="AS57" s="81"/>
      <c r="AT57" s="53"/>
      <c r="AU57" s="52"/>
      <c r="AV57" s="94"/>
    </row>
    <row r="58" spans="1:48" s="8" customFormat="1">
      <c r="A58" s="162"/>
      <c r="B58" s="382"/>
      <c r="C58" s="383"/>
      <c r="D58" s="384"/>
      <c r="E58" s="360"/>
      <c r="F58" s="377"/>
      <c r="G58" s="378"/>
      <c r="H58" s="378"/>
      <c r="I58" s="378"/>
      <c r="J58" s="379"/>
      <c r="K58" s="377"/>
      <c r="L58" s="378"/>
      <c r="M58" s="378"/>
      <c r="N58" s="378"/>
      <c r="O58" s="379"/>
      <c r="P58" s="377"/>
      <c r="Q58" s="378"/>
      <c r="R58" s="378"/>
      <c r="S58" s="378"/>
      <c r="T58" s="380"/>
      <c r="U58" s="377"/>
      <c r="V58" s="380"/>
      <c r="W58" s="380"/>
      <c r="X58" s="377"/>
      <c r="Y58" s="380"/>
      <c r="Z58" s="380"/>
      <c r="AA58" s="377"/>
      <c r="AB58" s="380"/>
      <c r="AC58" s="380"/>
      <c r="AD58" s="377"/>
      <c r="AE58" s="378"/>
      <c r="AF58" s="378"/>
      <c r="AG58" s="378"/>
      <c r="AH58" s="380"/>
      <c r="AI58" s="377"/>
      <c r="AJ58" s="378"/>
      <c r="AK58" s="378"/>
      <c r="AL58" s="378"/>
      <c r="AM58" s="379"/>
      <c r="AN58" s="377"/>
      <c r="AO58" s="378"/>
      <c r="AP58" s="378"/>
      <c r="AQ58" s="378"/>
      <c r="AR58" s="380"/>
      <c r="AS58" s="369"/>
      <c r="AT58" s="370"/>
      <c r="AU58" s="335"/>
      <c r="AV58" s="381"/>
    </row>
    <row r="59" spans="1:48">
      <c r="B59" s="188" t="s">
        <v>5</v>
      </c>
      <c r="C59" s="184" t="s">
        <v>146</v>
      </c>
      <c r="D59" s="185"/>
      <c r="E59" s="372"/>
      <c r="F59" s="367"/>
      <c r="G59" s="365"/>
      <c r="H59" s="365"/>
      <c r="I59" s="365"/>
      <c r="J59" s="366"/>
      <c r="K59" s="367"/>
      <c r="L59" s="365"/>
      <c r="M59" s="365"/>
      <c r="N59" s="365"/>
      <c r="O59" s="366"/>
      <c r="P59" s="367"/>
      <c r="Q59" s="365"/>
      <c r="R59" s="365"/>
      <c r="S59" s="365"/>
      <c r="T59" s="368"/>
      <c r="U59" s="367"/>
      <c r="V59" s="368"/>
      <c r="W59" s="368"/>
      <c r="X59" s="367"/>
      <c r="Y59" s="368"/>
      <c r="Z59" s="368"/>
      <c r="AA59" s="367"/>
      <c r="AB59" s="368"/>
      <c r="AC59" s="368"/>
      <c r="AD59" s="367"/>
      <c r="AE59" s="365"/>
      <c r="AF59" s="365"/>
      <c r="AG59" s="365"/>
      <c r="AH59" s="368"/>
      <c r="AI59" s="367"/>
      <c r="AJ59" s="365"/>
      <c r="AK59" s="365"/>
      <c r="AL59" s="365"/>
      <c r="AM59" s="366"/>
      <c r="AN59" s="367"/>
      <c r="AO59" s="365"/>
      <c r="AP59" s="365"/>
      <c r="AQ59" s="365"/>
      <c r="AR59" s="368"/>
      <c r="AS59" s="373"/>
      <c r="AT59" s="374"/>
      <c r="AU59" s="375"/>
      <c r="AV59" s="376"/>
    </row>
    <row r="60" spans="1:48" ht="13.75" customHeight="1">
      <c r="B60" s="177"/>
      <c r="C60" s="182">
        <v>5.0999999999999996</v>
      </c>
      <c r="D60" s="176" t="s">
        <v>181</v>
      </c>
      <c r="E60" s="177" t="s">
        <v>29</v>
      </c>
      <c r="F60" s="47"/>
      <c r="G60" s="48"/>
      <c r="H60" s="48"/>
      <c r="I60" s="48"/>
      <c r="J60" s="79"/>
      <c r="K60" s="47"/>
      <c r="L60" s="48"/>
      <c r="M60" s="48"/>
      <c r="N60" s="48"/>
      <c r="O60" s="79"/>
      <c r="P60" s="47"/>
      <c r="Q60" s="48"/>
      <c r="R60" s="48"/>
      <c r="S60" s="48"/>
      <c r="T60" s="74"/>
      <c r="U60" s="47"/>
      <c r="V60" s="74"/>
      <c r="W60" s="74"/>
      <c r="X60" s="47"/>
      <c r="Y60" s="74"/>
      <c r="Z60" s="74"/>
      <c r="AA60" s="47"/>
      <c r="AB60" s="74"/>
      <c r="AC60" s="74"/>
      <c r="AD60" s="47"/>
      <c r="AE60" s="549"/>
      <c r="AF60" s="549"/>
      <c r="AG60" s="549"/>
      <c r="AH60" s="550"/>
      <c r="AI60" s="47"/>
      <c r="AJ60" s="549"/>
      <c r="AK60" s="549"/>
      <c r="AL60" s="549"/>
      <c r="AM60" s="555"/>
      <c r="AN60" s="47"/>
      <c r="AO60" s="48"/>
      <c r="AP60" s="48"/>
      <c r="AQ60" s="48"/>
      <c r="AR60" s="74"/>
      <c r="AS60" s="81"/>
      <c r="AT60" s="53"/>
      <c r="AU60" s="52"/>
      <c r="AV60" s="94"/>
    </row>
    <row r="61" spans="1:48">
      <c r="B61" s="177"/>
      <c r="C61" s="182">
        <v>5.2</v>
      </c>
      <c r="D61" s="176" t="s">
        <v>71</v>
      </c>
      <c r="E61" s="177" t="s">
        <v>30</v>
      </c>
      <c r="F61" s="47"/>
      <c r="G61" s="48"/>
      <c r="H61" s="48"/>
      <c r="I61" s="48"/>
      <c r="J61" s="79"/>
      <c r="K61" s="47"/>
      <c r="L61" s="48"/>
      <c r="M61" s="48"/>
      <c r="N61" s="48"/>
      <c r="O61" s="79"/>
      <c r="P61" s="47"/>
      <c r="Q61" s="48"/>
      <c r="R61" s="48"/>
      <c r="S61" s="48"/>
      <c r="T61" s="74"/>
      <c r="U61" s="47"/>
      <c r="V61" s="74"/>
      <c r="W61" s="74"/>
      <c r="X61" s="47"/>
      <c r="Y61" s="74"/>
      <c r="Z61" s="74"/>
      <c r="AA61" s="47"/>
      <c r="AB61" s="74"/>
      <c r="AC61" s="74"/>
      <c r="AD61" s="47"/>
      <c r="AE61" s="549"/>
      <c r="AF61" s="549"/>
      <c r="AG61" s="549"/>
      <c r="AH61" s="550"/>
      <c r="AI61" s="47"/>
      <c r="AJ61" s="549"/>
      <c r="AK61" s="549"/>
      <c r="AL61" s="549"/>
      <c r="AM61" s="555"/>
      <c r="AN61" s="47"/>
      <c r="AO61" s="48"/>
      <c r="AP61" s="48"/>
      <c r="AQ61" s="48"/>
      <c r="AR61" s="74"/>
      <c r="AS61" s="81"/>
      <c r="AT61" s="53"/>
      <c r="AU61" s="52"/>
      <c r="AV61" s="94"/>
    </row>
    <row r="62" spans="1:48">
      <c r="B62" s="177"/>
      <c r="C62" s="182">
        <v>5.3</v>
      </c>
      <c r="D62" s="178" t="s">
        <v>72</v>
      </c>
      <c r="E62" s="177" t="s">
        <v>31</v>
      </c>
      <c r="F62" s="47"/>
      <c r="G62" s="48"/>
      <c r="H62" s="48"/>
      <c r="I62" s="48"/>
      <c r="J62" s="79"/>
      <c r="K62" s="47"/>
      <c r="L62" s="48"/>
      <c r="M62" s="48"/>
      <c r="N62" s="48"/>
      <c r="O62" s="79"/>
      <c r="P62" s="47"/>
      <c r="Q62" s="48"/>
      <c r="R62" s="48"/>
      <c r="S62" s="48"/>
      <c r="T62" s="74"/>
      <c r="U62" s="47"/>
      <c r="V62" s="74"/>
      <c r="W62" s="74"/>
      <c r="X62" s="47"/>
      <c r="Y62" s="74"/>
      <c r="Z62" s="74"/>
      <c r="AA62" s="47"/>
      <c r="AB62" s="74"/>
      <c r="AC62" s="74"/>
      <c r="AD62" s="47"/>
      <c r="AE62" s="549"/>
      <c r="AF62" s="549"/>
      <c r="AG62" s="549"/>
      <c r="AH62" s="550"/>
      <c r="AI62" s="47"/>
      <c r="AJ62" s="549"/>
      <c r="AK62" s="549"/>
      <c r="AL62" s="549"/>
      <c r="AM62" s="555"/>
      <c r="AN62" s="47"/>
      <c r="AO62" s="48"/>
      <c r="AP62" s="48"/>
      <c r="AQ62" s="48"/>
      <c r="AR62" s="74"/>
      <c r="AS62" s="81"/>
      <c r="AT62" s="53"/>
      <c r="AU62" s="52"/>
      <c r="AV62" s="94"/>
    </row>
    <row r="63" spans="1:48">
      <c r="B63" s="177"/>
      <c r="C63" s="182">
        <v>5.4</v>
      </c>
      <c r="D63" s="178" t="s">
        <v>73</v>
      </c>
      <c r="E63" s="177" t="s">
        <v>32</v>
      </c>
      <c r="F63" s="47"/>
      <c r="G63" s="48"/>
      <c r="H63" s="48"/>
      <c r="I63" s="48"/>
      <c r="J63" s="79"/>
      <c r="K63" s="47"/>
      <c r="L63" s="48"/>
      <c r="M63" s="48"/>
      <c r="N63" s="48"/>
      <c r="O63" s="79"/>
      <c r="P63" s="47"/>
      <c r="Q63" s="48"/>
      <c r="R63" s="48"/>
      <c r="S63" s="48"/>
      <c r="T63" s="74"/>
      <c r="U63" s="47"/>
      <c r="V63" s="74"/>
      <c r="W63" s="74"/>
      <c r="X63" s="47"/>
      <c r="Y63" s="74"/>
      <c r="Z63" s="74"/>
      <c r="AA63" s="47"/>
      <c r="AB63" s="74"/>
      <c r="AC63" s="74"/>
      <c r="AD63" s="47"/>
      <c r="AE63" s="549"/>
      <c r="AF63" s="549"/>
      <c r="AG63" s="549"/>
      <c r="AH63" s="550"/>
      <c r="AI63" s="47"/>
      <c r="AJ63" s="549"/>
      <c r="AK63" s="549"/>
      <c r="AL63" s="549"/>
      <c r="AM63" s="555"/>
      <c r="AN63" s="47"/>
      <c r="AO63" s="48"/>
      <c r="AP63" s="48"/>
      <c r="AQ63" s="48"/>
      <c r="AR63" s="74"/>
      <c r="AS63" s="81"/>
      <c r="AT63" s="53"/>
      <c r="AU63" s="52"/>
      <c r="AV63" s="94"/>
    </row>
    <row r="64" spans="1:48">
      <c r="B64" s="177"/>
      <c r="C64" s="182">
        <v>5.5</v>
      </c>
      <c r="D64" s="178" t="s">
        <v>77</v>
      </c>
      <c r="E64" s="372"/>
      <c r="F64" s="367"/>
      <c r="G64" s="365"/>
      <c r="H64" s="365"/>
      <c r="I64" s="365"/>
      <c r="J64" s="366"/>
      <c r="K64" s="367"/>
      <c r="L64" s="365"/>
      <c r="M64" s="365"/>
      <c r="N64" s="365"/>
      <c r="O64" s="366"/>
      <c r="P64" s="367"/>
      <c r="Q64" s="365"/>
      <c r="R64" s="365"/>
      <c r="S64" s="365"/>
      <c r="T64" s="368"/>
      <c r="U64" s="367"/>
      <c r="V64" s="368"/>
      <c r="W64" s="368"/>
      <c r="X64" s="367"/>
      <c r="Y64" s="368"/>
      <c r="Z64" s="368"/>
      <c r="AA64" s="367"/>
      <c r="AB64" s="368"/>
      <c r="AC64" s="368"/>
      <c r="AD64" s="367"/>
      <c r="AE64" s="365"/>
      <c r="AF64" s="365"/>
      <c r="AG64" s="365"/>
      <c r="AH64" s="368"/>
      <c r="AI64" s="367"/>
      <c r="AJ64" s="365"/>
      <c r="AK64" s="365"/>
      <c r="AL64" s="365"/>
      <c r="AM64" s="366"/>
      <c r="AN64" s="367"/>
      <c r="AO64" s="365"/>
      <c r="AP64" s="365"/>
      <c r="AQ64" s="365"/>
      <c r="AR64" s="368"/>
      <c r="AS64" s="369"/>
      <c r="AT64" s="370"/>
      <c r="AU64" s="335"/>
      <c r="AV64" s="371"/>
    </row>
    <row r="65" spans="1:48">
      <c r="B65" s="177"/>
      <c r="C65" s="182"/>
      <c r="D65" s="178" t="s">
        <v>342</v>
      </c>
      <c r="E65" s="177"/>
      <c r="F65" s="92"/>
      <c r="G65" s="48"/>
      <c r="H65" s="48"/>
      <c r="I65" s="48"/>
      <c r="J65" s="79"/>
      <c r="K65" s="47"/>
      <c r="L65" s="48"/>
      <c r="M65" s="48"/>
      <c r="N65" s="48"/>
      <c r="O65" s="79"/>
      <c r="P65" s="47"/>
      <c r="Q65" s="48"/>
      <c r="R65" s="48"/>
      <c r="S65" s="48"/>
      <c r="T65" s="74"/>
      <c r="U65" s="47"/>
      <c r="V65" s="74"/>
      <c r="W65" s="74"/>
      <c r="X65" s="47"/>
      <c r="Y65" s="74"/>
      <c r="Z65" s="74"/>
      <c r="AA65" s="47"/>
      <c r="AB65" s="74"/>
      <c r="AC65" s="74"/>
      <c r="AD65" s="47"/>
      <c r="AE65" s="549"/>
      <c r="AF65" s="549"/>
      <c r="AG65" s="549"/>
      <c r="AH65" s="550"/>
      <c r="AI65" s="47"/>
      <c r="AJ65" s="549"/>
      <c r="AK65" s="549"/>
      <c r="AL65" s="549"/>
      <c r="AM65" s="555"/>
      <c r="AN65" s="47"/>
      <c r="AO65" s="48"/>
      <c r="AP65" s="48"/>
      <c r="AQ65" s="48"/>
      <c r="AR65" s="74"/>
      <c r="AS65" s="56"/>
      <c r="AT65" s="76"/>
      <c r="AU65" s="50"/>
      <c r="AV65" s="94"/>
    </row>
    <row r="66" spans="1:48">
      <c r="B66" s="177"/>
      <c r="C66" s="189"/>
      <c r="D66" s="178" t="s">
        <v>343</v>
      </c>
      <c r="E66" s="177"/>
      <c r="F66" s="92"/>
      <c r="G66" s="48"/>
      <c r="H66" s="48"/>
      <c r="I66" s="48"/>
      <c r="J66" s="79"/>
      <c r="K66" s="47"/>
      <c r="L66" s="48"/>
      <c r="M66" s="48"/>
      <c r="N66" s="48"/>
      <c r="O66" s="79"/>
      <c r="P66" s="47"/>
      <c r="Q66" s="48"/>
      <c r="R66" s="48"/>
      <c r="S66" s="48"/>
      <c r="T66" s="74"/>
      <c r="U66" s="47"/>
      <c r="V66" s="74"/>
      <c r="W66" s="74"/>
      <c r="X66" s="47"/>
      <c r="Y66" s="74"/>
      <c r="Z66" s="74"/>
      <c r="AA66" s="47"/>
      <c r="AB66" s="74"/>
      <c r="AC66" s="74"/>
      <c r="AD66" s="47"/>
      <c r="AE66" s="549"/>
      <c r="AF66" s="549"/>
      <c r="AG66" s="549"/>
      <c r="AH66" s="550"/>
      <c r="AI66" s="47"/>
      <c r="AJ66" s="549"/>
      <c r="AK66" s="549"/>
      <c r="AL66" s="549"/>
      <c r="AM66" s="555"/>
      <c r="AN66" s="47"/>
      <c r="AO66" s="48"/>
      <c r="AP66" s="48"/>
      <c r="AQ66" s="48"/>
      <c r="AR66" s="74"/>
      <c r="AS66" s="56"/>
      <c r="AT66" s="76"/>
      <c r="AU66" s="50"/>
      <c r="AV66" s="94"/>
    </row>
    <row r="67" spans="1:48">
      <c r="B67" s="177"/>
      <c r="C67" s="182">
        <v>5.6</v>
      </c>
      <c r="D67" s="178" t="s">
        <v>74</v>
      </c>
      <c r="E67" s="177"/>
      <c r="F67" s="47"/>
      <c r="G67" s="48"/>
      <c r="H67" s="48"/>
      <c r="I67" s="48"/>
      <c r="J67" s="79"/>
      <c r="K67" s="47"/>
      <c r="L67" s="48"/>
      <c r="M67" s="48"/>
      <c r="N67" s="48"/>
      <c r="O67" s="79"/>
      <c r="P67" s="47"/>
      <c r="Q67" s="48"/>
      <c r="R67" s="48"/>
      <c r="S67" s="48"/>
      <c r="T67" s="74"/>
      <c r="U67" s="47"/>
      <c r="V67" s="74"/>
      <c r="W67" s="74"/>
      <c r="X67" s="47"/>
      <c r="Y67" s="74"/>
      <c r="Z67" s="74"/>
      <c r="AA67" s="47"/>
      <c r="AB67" s="74"/>
      <c r="AC67" s="74"/>
      <c r="AD67" s="47"/>
      <c r="AE67" s="549"/>
      <c r="AF67" s="549"/>
      <c r="AG67" s="549"/>
      <c r="AH67" s="550"/>
      <c r="AI67" s="47"/>
      <c r="AJ67" s="549"/>
      <c r="AK67" s="549"/>
      <c r="AL67" s="549"/>
      <c r="AM67" s="555"/>
      <c r="AN67" s="47"/>
      <c r="AO67" s="48"/>
      <c r="AP67" s="48"/>
      <c r="AQ67" s="48"/>
      <c r="AR67" s="74"/>
      <c r="AS67" s="81"/>
      <c r="AT67" s="53"/>
      <c r="AU67" s="52"/>
      <c r="AV67" s="94"/>
    </row>
    <row r="68" spans="1:48" ht="24.9">
      <c r="B68" s="177"/>
      <c r="C68" s="182">
        <v>5.7</v>
      </c>
      <c r="D68" s="176" t="s">
        <v>386</v>
      </c>
      <c r="E68" s="175" t="s">
        <v>144</v>
      </c>
      <c r="F68" s="47"/>
      <c r="G68" s="48"/>
      <c r="H68" s="48"/>
      <c r="I68" s="48"/>
      <c r="J68" s="79"/>
      <c r="K68" s="47"/>
      <c r="L68" s="48"/>
      <c r="M68" s="48"/>
      <c r="N68" s="48"/>
      <c r="O68" s="79"/>
      <c r="P68" s="47"/>
      <c r="Q68" s="48"/>
      <c r="R68" s="48"/>
      <c r="S68" s="48"/>
      <c r="T68" s="74"/>
      <c r="U68" s="47"/>
      <c r="V68" s="74"/>
      <c r="W68" s="74"/>
      <c r="X68" s="47"/>
      <c r="Y68" s="74"/>
      <c r="Z68" s="74"/>
      <c r="AA68" s="47"/>
      <c r="AB68" s="74"/>
      <c r="AC68" s="74"/>
      <c r="AD68" s="47"/>
      <c r="AE68" s="549"/>
      <c r="AF68" s="549"/>
      <c r="AG68" s="549"/>
      <c r="AH68" s="550"/>
      <c r="AI68" s="47"/>
      <c r="AJ68" s="549"/>
      <c r="AK68" s="549"/>
      <c r="AL68" s="549"/>
      <c r="AM68" s="555"/>
      <c r="AN68" s="47"/>
      <c r="AO68" s="48"/>
      <c r="AP68" s="48"/>
      <c r="AQ68" s="48"/>
      <c r="AR68" s="74"/>
      <c r="AS68" s="81"/>
      <c r="AT68" s="53"/>
      <c r="AU68" s="52"/>
      <c r="AV68" s="94"/>
    </row>
    <row r="69" spans="1:48" ht="24.9">
      <c r="B69" s="177"/>
      <c r="C69" s="182">
        <v>5.8</v>
      </c>
      <c r="D69" s="176" t="s">
        <v>387</v>
      </c>
      <c r="E69" s="175" t="s">
        <v>143</v>
      </c>
      <c r="F69" s="92"/>
      <c r="G69" s="48"/>
      <c r="H69" s="48"/>
      <c r="I69" s="224"/>
      <c r="J69" s="225"/>
      <c r="K69" s="47"/>
      <c r="L69" s="63"/>
      <c r="M69" s="63"/>
      <c r="N69" s="224"/>
      <c r="O69" s="225"/>
      <c r="P69" s="47"/>
      <c r="Q69" s="63"/>
      <c r="R69" s="63"/>
      <c r="S69" s="224"/>
      <c r="T69" s="226"/>
      <c r="U69" s="47"/>
      <c r="V69" s="74"/>
      <c r="W69" s="74"/>
      <c r="X69" s="47"/>
      <c r="Y69" s="74"/>
      <c r="Z69" s="74"/>
      <c r="AA69" s="47"/>
      <c r="AB69" s="74"/>
      <c r="AC69" s="74"/>
      <c r="AD69" s="47"/>
      <c r="AE69" s="224"/>
      <c r="AF69" s="224"/>
      <c r="AG69" s="224"/>
      <c r="AH69" s="226"/>
      <c r="AI69" s="47"/>
      <c r="AJ69" s="224"/>
      <c r="AK69" s="224"/>
      <c r="AL69" s="224"/>
      <c r="AM69" s="225"/>
      <c r="AN69" s="47"/>
      <c r="AO69" s="63"/>
      <c r="AP69" s="63"/>
      <c r="AQ69" s="224"/>
      <c r="AR69" s="226"/>
      <c r="AS69" s="56"/>
      <c r="AT69" s="76"/>
      <c r="AU69" s="50"/>
      <c r="AV69" s="95"/>
    </row>
    <row r="70" spans="1:48" s="8" customFormat="1">
      <c r="A70" s="162"/>
      <c r="B70" s="361"/>
      <c r="C70" s="362"/>
      <c r="D70" s="363"/>
      <c r="E70" s="361"/>
      <c r="F70" s="364"/>
      <c r="G70" s="365"/>
      <c r="H70" s="365"/>
      <c r="I70" s="365"/>
      <c r="J70" s="366"/>
      <c r="K70" s="367"/>
      <c r="L70" s="365"/>
      <c r="M70" s="365"/>
      <c r="N70" s="365"/>
      <c r="O70" s="366"/>
      <c r="P70" s="367"/>
      <c r="Q70" s="365"/>
      <c r="R70" s="365"/>
      <c r="S70" s="365"/>
      <c r="T70" s="368"/>
      <c r="U70" s="367"/>
      <c r="V70" s="368"/>
      <c r="W70" s="368"/>
      <c r="X70" s="367"/>
      <c r="Y70" s="368"/>
      <c r="Z70" s="368"/>
      <c r="AA70" s="367"/>
      <c r="AB70" s="368"/>
      <c r="AC70" s="368"/>
      <c r="AD70" s="367"/>
      <c r="AE70" s="365"/>
      <c r="AF70" s="365"/>
      <c r="AG70" s="365"/>
      <c r="AH70" s="368"/>
      <c r="AI70" s="367"/>
      <c r="AJ70" s="365"/>
      <c r="AK70" s="365"/>
      <c r="AL70" s="365"/>
      <c r="AM70" s="366"/>
      <c r="AN70" s="367"/>
      <c r="AO70" s="365"/>
      <c r="AP70" s="365"/>
      <c r="AQ70" s="365"/>
      <c r="AR70" s="368"/>
      <c r="AS70" s="369"/>
      <c r="AT70" s="370"/>
      <c r="AU70" s="335"/>
      <c r="AV70" s="371"/>
    </row>
    <row r="71" spans="1:48">
      <c r="B71" s="190" t="s">
        <v>186</v>
      </c>
      <c r="C71" s="191" t="s">
        <v>6</v>
      </c>
      <c r="D71" s="192"/>
      <c r="E71" s="193" t="s">
        <v>33</v>
      </c>
      <c r="F71" s="227"/>
      <c r="G71" s="228"/>
      <c r="H71" s="228"/>
      <c r="I71" s="228"/>
      <c r="J71" s="229"/>
      <c r="K71" s="230"/>
      <c r="L71" s="228"/>
      <c r="M71" s="228"/>
      <c r="N71" s="228"/>
      <c r="O71" s="229"/>
      <c r="P71" s="230"/>
      <c r="Q71" s="228"/>
      <c r="R71" s="228"/>
      <c r="S71" s="228"/>
      <c r="T71" s="231"/>
      <c r="U71" s="230"/>
      <c r="V71" s="231"/>
      <c r="W71" s="231"/>
      <c r="X71" s="230"/>
      <c r="Y71" s="231"/>
      <c r="Z71" s="231"/>
      <c r="AA71" s="230"/>
      <c r="AB71" s="231"/>
      <c r="AC71" s="231"/>
      <c r="AD71" s="230"/>
      <c r="AE71" s="228"/>
      <c r="AF71" s="228"/>
      <c r="AG71" s="228"/>
      <c r="AH71" s="231"/>
      <c r="AI71" s="230"/>
      <c r="AJ71" s="228"/>
      <c r="AK71" s="228"/>
      <c r="AL71" s="228"/>
      <c r="AM71" s="229"/>
      <c r="AN71" s="230"/>
      <c r="AO71" s="228"/>
      <c r="AP71" s="228"/>
      <c r="AQ71" s="228"/>
      <c r="AR71" s="231"/>
      <c r="AS71" s="232"/>
      <c r="AT71" s="233"/>
      <c r="AU71" s="234"/>
      <c r="AV71" s="140"/>
    </row>
    <row r="72" spans="1:48">
      <c r="B72" s="188" t="s">
        <v>187</v>
      </c>
      <c r="C72" s="194" t="s">
        <v>147</v>
      </c>
      <c r="D72" s="195"/>
      <c r="E72" s="372"/>
      <c r="F72" s="367"/>
      <c r="G72" s="365"/>
      <c r="H72" s="365"/>
      <c r="I72" s="365"/>
      <c r="J72" s="366"/>
      <c r="K72" s="367"/>
      <c r="L72" s="365"/>
      <c r="M72" s="365"/>
      <c r="N72" s="365"/>
      <c r="O72" s="366"/>
      <c r="P72" s="367"/>
      <c r="Q72" s="365"/>
      <c r="R72" s="365"/>
      <c r="S72" s="365"/>
      <c r="T72" s="368"/>
      <c r="U72" s="367"/>
      <c r="V72" s="368"/>
      <c r="W72" s="368"/>
      <c r="X72" s="367"/>
      <c r="Y72" s="368"/>
      <c r="Z72" s="368"/>
      <c r="AA72" s="367"/>
      <c r="AB72" s="368"/>
      <c r="AC72" s="368"/>
      <c r="AD72" s="367"/>
      <c r="AE72" s="365"/>
      <c r="AF72" s="365"/>
      <c r="AG72" s="365"/>
      <c r="AH72" s="368"/>
      <c r="AI72" s="367"/>
      <c r="AJ72" s="365"/>
      <c r="AK72" s="365"/>
      <c r="AL72" s="365"/>
      <c r="AM72" s="366"/>
      <c r="AN72" s="367"/>
      <c r="AO72" s="365"/>
      <c r="AP72" s="365"/>
      <c r="AQ72" s="365"/>
      <c r="AR72" s="368"/>
      <c r="AS72" s="369"/>
      <c r="AT72" s="370"/>
      <c r="AU72" s="335"/>
      <c r="AV72" s="371"/>
    </row>
    <row r="73" spans="1:48">
      <c r="B73" s="174"/>
      <c r="C73" s="182">
        <v>7.1</v>
      </c>
      <c r="D73" s="178" t="s">
        <v>117</v>
      </c>
      <c r="E73" s="177" t="s">
        <v>35</v>
      </c>
      <c r="F73" s="93"/>
      <c r="G73" s="235"/>
      <c r="H73" s="235"/>
      <c r="I73" s="235"/>
      <c r="J73" s="80"/>
      <c r="K73" s="54"/>
      <c r="L73" s="235"/>
      <c r="M73" s="235"/>
      <c r="N73" s="235"/>
      <c r="O73" s="80"/>
      <c r="P73" s="54"/>
      <c r="Q73" s="235"/>
      <c r="R73" s="235"/>
      <c r="S73" s="235"/>
      <c r="T73" s="75"/>
      <c r="U73" s="54"/>
      <c r="V73" s="75"/>
      <c r="W73" s="75"/>
      <c r="X73" s="54"/>
      <c r="Y73" s="75"/>
      <c r="Z73" s="75"/>
      <c r="AA73" s="54"/>
      <c r="AB73" s="75"/>
      <c r="AC73" s="75"/>
      <c r="AD73" s="54"/>
      <c r="AE73" s="474"/>
      <c r="AF73" s="474"/>
      <c r="AG73" s="474"/>
      <c r="AH73" s="475"/>
      <c r="AI73" s="54"/>
      <c r="AJ73" s="474"/>
      <c r="AK73" s="474"/>
      <c r="AL73" s="474"/>
      <c r="AM73" s="557"/>
      <c r="AN73" s="54"/>
      <c r="AO73" s="235"/>
      <c r="AP73" s="235"/>
      <c r="AQ73" s="235"/>
      <c r="AR73" s="75"/>
      <c r="AS73" s="96"/>
      <c r="AT73" s="77"/>
      <c r="AU73" s="55"/>
      <c r="AV73" s="97"/>
    </row>
    <row r="74" spans="1:48">
      <c r="B74" s="174"/>
      <c r="C74" s="182">
        <v>7.2</v>
      </c>
      <c r="D74" s="178" t="s">
        <v>7</v>
      </c>
      <c r="E74" s="177" t="s">
        <v>36</v>
      </c>
      <c r="F74" s="93"/>
      <c r="G74" s="235"/>
      <c r="H74" s="235"/>
      <c r="I74" s="235"/>
      <c r="J74" s="80"/>
      <c r="K74" s="54"/>
      <c r="L74" s="235"/>
      <c r="M74" s="235"/>
      <c r="N74" s="235"/>
      <c r="O74" s="80"/>
      <c r="P74" s="54"/>
      <c r="Q74" s="235"/>
      <c r="R74" s="235"/>
      <c r="S74" s="235"/>
      <c r="T74" s="75"/>
      <c r="U74" s="54"/>
      <c r="V74" s="75"/>
      <c r="W74" s="75"/>
      <c r="X74" s="54"/>
      <c r="Y74" s="75"/>
      <c r="Z74" s="75"/>
      <c r="AA74" s="54"/>
      <c r="AB74" s="75"/>
      <c r="AC74" s="75"/>
      <c r="AD74" s="54"/>
      <c r="AE74" s="474"/>
      <c r="AF74" s="474"/>
      <c r="AG74" s="474"/>
      <c r="AH74" s="475"/>
      <c r="AI74" s="54"/>
      <c r="AJ74" s="474"/>
      <c r="AK74" s="474"/>
      <c r="AL74" s="474"/>
      <c r="AM74" s="557"/>
      <c r="AN74" s="54"/>
      <c r="AO74" s="235"/>
      <c r="AP74" s="235"/>
      <c r="AQ74" s="235"/>
      <c r="AR74" s="75"/>
      <c r="AS74" s="96"/>
      <c r="AT74" s="77"/>
      <c r="AU74" s="55"/>
      <c r="AV74" s="97"/>
    </row>
    <row r="75" spans="1:48">
      <c r="B75" s="174"/>
      <c r="C75" s="182">
        <v>7.3</v>
      </c>
      <c r="D75" s="178" t="s">
        <v>8</v>
      </c>
      <c r="E75" s="177" t="s">
        <v>37</v>
      </c>
      <c r="F75" s="255"/>
      <c r="G75" s="256"/>
      <c r="H75" s="256"/>
      <c r="I75" s="256"/>
      <c r="J75" s="257"/>
      <c r="K75" s="54"/>
      <c r="L75" s="235"/>
      <c r="M75" s="235"/>
      <c r="N75" s="235"/>
      <c r="O75" s="80"/>
      <c r="P75" s="54"/>
      <c r="Q75" s="235"/>
      <c r="R75" s="235"/>
      <c r="S75" s="235"/>
      <c r="T75" s="75"/>
      <c r="U75" s="255"/>
      <c r="V75" s="258"/>
      <c r="W75" s="258"/>
      <c r="X75" s="54"/>
      <c r="Y75" s="75"/>
      <c r="Z75" s="75"/>
      <c r="AA75" s="54"/>
      <c r="AB75" s="75"/>
      <c r="AC75" s="75"/>
      <c r="AD75" s="54"/>
      <c r="AE75" s="474"/>
      <c r="AF75" s="474"/>
      <c r="AG75" s="474"/>
      <c r="AH75" s="475"/>
      <c r="AI75" s="54"/>
      <c r="AJ75" s="474"/>
      <c r="AK75" s="474"/>
      <c r="AL75" s="474"/>
      <c r="AM75" s="557"/>
      <c r="AN75" s="473"/>
      <c r="AO75" s="474"/>
      <c r="AP75" s="474"/>
      <c r="AQ75" s="474"/>
      <c r="AR75" s="475"/>
      <c r="AS75" s="96"/>
      <c r="AT75" s="77"/>
      <c r="AU75" s="55"/>
      <c r="AV75" s="97"/>
    </row>
    <row r="76" spans="1:48">
      <c r="B76" s="174"/>
      <c r="C76" s="182">
        <v>7.4</v>
      </c>
      <c r="D76" s="178" t="s">
        <v>86</v>
      </c>
      <c r="E76" s="177" t="s">
        <v>38</v>
      </c>
      <c r="F76" s="93"/>
      <c r="G76" s="235"/>
      <c r="H76" s="235"/>
      <c r="I76" s="235"/>
      <c r="J76" s="80"/>
      <c r="K76" s="54"/>
      <c r="L76" s="235"/>
      <c r="M76" s="235"/>
      <c r="N76" s="235"/>
      <c r="O76" s="80"/>
      <c r="P76" s="54"/>
      <c r="Q76" s="235"/>
      <c r="R76" s="235"/>
      <c r="S76" s="235"/>
      <c r="T76" s="75"/>
      <c r="U76" s="54"/>
      <c r="V76" s="75"/>
      <c r="W76" s="75"/>
      <c r="X76" s="54"/>
      <c r="Y76" s="75"/>
      <c r="Z76" s="75"/>
      <c r="AA76" s="54"/>
      <c r="AB76" s="75"/>
      <c r="AC76" s="75"/>
      <c r="AD76" s="54"/>
      <c r="AE76" s="474"/>
      <c r="AF76" s="474"/>
      <c r="AG76" s="474"/>
      <c r="AH76" s="475"/>
      <c r="AI76" s="54"/>
      <c r="AJ76" s="474"/>
      <c r="AK76" s="474"/>
      <c r="AL76" s="474"/>
      <c r="AM76" s="557"/>
      <c r="AN76" s="54"/>
      <c r="AO76" s="235"/>
      <c r="AP76" s="235"/>
      <c r="AQ76" s="235"/>
      <c r="AR76" s="75"/>
      <c r="AS76" s="96"/>
      <c r="AT76" s="77"/>
      <c r="AU76" s="55"/>
      <c r="AV76" s="97"/>
    </row>
    <row r="77" spans="1:48" ht="13.1" thickBot="1">
      <c r="B77" s="180"/>
      <c r="C77" s="175">
        <v>7.5</v>
      </c>
      <c r="D77" s="178" t="s">
        <v>78</v>
      </c>
      <c r="E77" s="175"/>
      <c r="F77" s="439">
        <f>F76/12</f>
        <v>0</v>
      </c>
      <c r="G77" s="440">
        <f t="shared" ref="G77:AV77" si="0">G76/12</f>
        <v>0</v>
      </c>
      <c r="H77" s="440">
        <f t="shared" si="0"/>
        <v>0</v>
      </c>
      <c r="I77" s="440">
        <f t="shared" si="0"/>
        <v>0</v>
      </c>
      <c r="J77" s="441">
        <f t="shared" si="0"/>
        <v>0</v>
      </c>
      <c r="K77" s="439">
        <f t="shared" si="0"/>
        <v>0</v>
      </c>
      <c r="L77" s="440">
        <f t="shared" si="0"/>
        <v>0</v>
      </c>
      <c r="M77" s="440">
        <f t="shared" si="0"/>
        <v>0</v>
      </c>
      <c r="N77" s="440">
        <f t="shared" si="0"/>
        <v>0</v>
      </c>
      <c r="O77" s="441">
        <f t="shared" si="0"/>
        <v>0</v>
      </c>
      <c r="P77" s="439">
        <f t="shared" si="0"/>
        <v>0</v>
      </c>
      <c r="Q77" s="440">
        <f t="shared" si="0"/>
        <v>0</v>
      </c>
      <c r="R77" s="440">
        <f t="shared" si="0"/>
        <v>0</v>
      </c>
      <c r="S77" s="440">
        <f t="shared" si="0"/>
        <v>0</v>
      </c>
      <c r="T77" s="442">
        <f t="shared" si="0"/>
        <v>0</v>
      </c>
      <c r="U77" s="439">
        <f t="shared" si="0"/>
        <v>0</v>
      </c>
      <c r="V77" s="442">
        <f t="shared" si="0"/>
        <v>0</v>
      </c>
      <c r="W77" s="441">
        <f t="shared" si="0"/>
        <v>0</v>
      </c>
      <c r="X77" s="439">
        <f t="shared" si="0"/>
        <v>0</v>
      </c>
      <c r="Y77" s="442">
        <f t="shared" si="0"/>
        <v>0</v>
      </c>
      <c r="Z77" s="441">
        <f t="shared" si="0"/>
        <v>0</v>
      </c>
      <c r="AA77" s="439">
        <f t="shared" si="0"/>
        <v>0</v>
      </c>
      <c r="AB77" s="442">
        <f t="shared" si="0"/>
        <v>0</v>
      </c>
      <c r="AC77" s="441">
        <f t="shared" si="0"/>
        <v>0</v>
      </c>
      <c r="AD77" s="439"/>
      <c r="AE77" s="553"/>
      <c r="AF77" s="553"/>
      <c r="AG77" s="553"/>
      <c r="AH77" s="554"/>
      <c r="AI77" s="439"/>
      <c r="AJ77" s="553"/>
      <c r="AK77" s="553"/>
      <c r="AL77" s="553"/>
      <c r="AM77" s="558"/>
      <c r="AN77" s="439">
        <f t="shared" si="0"/>
        <v>0</v>
      </c>
      <c r="AO77" s="440">
        <f t="shared" si="0"/>
        <v>0</v>
      </c>
      <c r="AP77" s="440">
        <f t="shared" si="0"/>
        <v>0</v>
      </c>
      <c r="AQ77" s="440">
        <f t="shared" si="0"/>
        <v>0</v>
      </c>
      <c r="AR77" s="442">
        <f t="shared" si="0"/>
        <v>0</v>
      </c>
      <c r="AS77" s="443">
        <f t="shared" si="0"/>
        <v>0</v>
      </c>
      <c r="AT77" s="444">
        <f t="shared" si="0"/>
        <v>0</v>
      </c>
      <c r="AU77" s="445">
        <f t="shared" si="0"/>
        <v>0</v>
      </c>
      <c r="AV77" s="446">
        <f t="shared" si="0"/>
        <v>0</v>
      </c>
    </row>
    <row r="78" spans="1:48" ht="25.85" customHeight="1">
      <c r="B78" s="353"/>
      <c r="C78" s="354"/>
      <c r="D78" s="355"/>
      <c r="E78" s="356"/>
      <c r="F78" s="577" t="s">
        <v>344</v>
      </c>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row>
    <row r="79" spans="1:48" ht="25.85" customHeight="1">
      <c r="B79" s="357"/>
      <c r="C79" s="358"/>
      <c r="D79" s="359"/>
      <c r="E79" s="360"/>
      <c r="F79" s="578"/>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row>
    <row r="80" spans="1:48">
      <c r="B80" s="196" t="s">
        <v>188</v>
      </c>
      <c r="C80" s="197" t="s">
        <v>170</v>
      </c>
      <c r="D80" s="192"/>
      <c r="E80" s="198" t="s">
        <v>34</v>
      </c>
      <c r="F80" s="462"/>
      <c r="G80" s="10"/>
      <c r="H80" s="103"/>
      <c r="I80" s="10"/>
      <c r="J80" s="10"/>
      <c r="K80" s="10"/>
      <c r="L80" s="10"/>
      <c r="M80" s="103"/>
      <c r="N80" s="10"/>
      <c r="O80" s="10"/>
      <c r="P80" s="10"/>
      <c r="Q80" s="10"/>
      <c r="R80" s="103"/>
      <c r="S80" s="10"/>
      <c r="T80" s="10"/>
      <c r="U80" s="10"/>
      <c r="V80" s="10"/>
      <c r="W80" s="103"/>
      <c r="X80" s="10"/>
      <c r="Y80" s="10"/>
      <c r="Z80" s="103"/>
      <c r="AA80" s="10"/>
      <c r="AB80" s="10"/>
      <c r="AC80" s="103"/>
      <c r="AD80" s="103"/>
      <c r="AE80" s="10"/>
      <c r="AF80" s="103"/>
      <c r="AG80" s="10"/>
      <c r="AH80" s="10"/>
      <c r="AI80" s="10"/>
      <c r="AJ80" s="10"/>
      <c r="AK80" s="103"/>
      <c r="AL80" s="10"/>
      <c r="AM80" s="10"/>
      <c r="AN80" s="103"/>
      <c r="AO80" s="10"/>
      <c r="AP80" s="103"/>
      <c r="AQ80" s="10"/>
      <c r="AR80" s="10"/>
      <c r="AS80" s="10"/>
      <c r="AT80" s="10"/>
      <c r="AU80" s="10"/>
      <c r="AV80" s="10"/>
    </row>
    <row r="81" spans="2:48" ht="13.1" thickBot="1">
      <c r="B81" s="199" t="s">
        <v>189</v>
      </c>
      <c r="C81" s="200" t="s">
        <v>404</v>
      </c>
      <c r="D81" s="201"/>
      <c r="E81" s="202" t="s">
        <v>61</v>
      </c>
      <c r="F81" s="236"/>
      <c r="G81" s="10"/>
      <c r="H81" s="103"/>
      <c r="I81" s="10"/>
      <c r="J81" s="10"/>
      <c r="K81" s="10"/>
      <c r="L81" s="10"/>
      <c r="M81" s="103"/>
      <c r="N81" s="10"/>
      <c r="O81" s="10"/>
      <c r="P81" s="10"/>
      <c r="Q81" s="10"/>
      <c r="R81" s="103"/>
      <c r="S81" s="10"/>
      <c r="T81" s="10"/>
      <c r="U81" s="10"/>
      <c r="V81" s="10"/>
      <c r="W81" s="103"/>
      <c r="X81" s="10"/>
      <c r="Y81" s="10"/>
      <c r="Z81" s="103"/>
      <c r="AA81" s="10"/>
      <c r="AB81" s="10"/>
      <c r="AC81" s="103"/>
      <c r="AD81" s="103"/>
      <c r="AE81" s="10"/>
      <c r="AF81" s="103"/>
      <c r="AG81" s="10"/>
      <c r="AH81" s="10"/>
      <c r="AI81" s="10"/>
      <c r="AJ81" s="10"/>
      <c r="AK81" s="103"/>
      <c r="AL81" s="10"/>
      <c r="AM81" s="10"/>
      <c r="AN81" s="103"/>
      <c r="AO81" s="10"/>
      <c r="AP81" s="103"/>
      <c r="AQ81" s="10"/>
      <c r="AR81" s="10"/>
      <c r="AS81" s="10"/>
      <c r="AT81" s="10"/>
      <c r="AU81" s="10"/>
      <c r="AV81" s="10"/>
    </row>
    <row r="82" spans="2:48">
      <c r="F82" s="10"/>
      <c r="G82" s="10"/>
      <c r="H82" s="103"/>
      <c r="I82" s="10"/>
      <c r="J82" s="10"/>
      <c r="K82" s="10"/>
      <c r="L82" s="10"/>
      <c r="M82" s="103"/>
      <c r="N82" s="10"/>
      <c r="O82" s="10"/>
      <c r="P82" s="10"/>
      <c r="Q82" s="10"/>
      <c r="R82" s="103"/>
      <c r="S82" s="10"/>
      <c r="T82" s="10"/>
      <c r="U82" s="10"/>
      <c r="V82" s="10"/>
      <c r="W82" s="103"/>
      <c r="X82" s="10"/>
      <c r="Y82" s="10"/>
      <c r="Z82" s="103"/>
      <c r="AA82" s="10"/>
      <c r="AB82" s="10"/>
      <c r="AC82" s="103"/>
      <c r="AD82" s="103"/>
      <c r="AE82" s="10"/>
      <c r="AF82" s="103"/>
      <c r="AG82" s="10"/>
      <c r="AH82" s="10"/>
      <c r="AI82" s="10"/>
      <c r="AJ82" s="10"/>
      <c r="AK82" s="103"/>
      <c r="AL82" s="10"/>
      <c r="AM82" s="10"/>
      <c r="AN82" s="103"/>
      <c r="AO82" s="10"/>
      <c r="AP82" s="103"/>
      <c r="AQ82" s="10"/>
      <c r="AR82" s="10"/>
      <c r="AS82" s="10"/>
      <c r="AT82" s="10"/>
      <c r="AU82" s="10"/>
    </row>
    <row r="83" spans="2:48" ht="13.1">
      <c r="B83" s="542" t="s">
        <v>201</v>
      </c>
      <c r="C83" s="542"/>
      <c r="D83" s="542"/>
      <c r="E83" s="203"/>
      <c r="F83" s="10"/>
      <c r="G83" s="10"/>
      <c r="H83" s="103"/>
      <c r="I83" s="10"/>
      <c r="J83" s="10"/>
      <c r="K83" s="10"/>
      <c r="L83" s="10"/>
      <c r="M83" s="103"/>
      <c r="N83" s="10"/>
      <c r="O83" s="10"/>
      <c r="P83" s="10"/>
      <c r="Q83" s="10"/>
      <c r="R83" s="103"/>
      <c r="S83" s="10"/>
      <c r="T83" s="10"/>
      <c r="U83" s="10"/>
      <c r="V83" s="10"/>
      <c r="W83" s="103"/>
      <c r="X83" s="10"/>
      <c r="Y83" s="10"/>
      <c r="Z83" s="103"/>
      <c r="AA83" s="10"/>
      <c r="AB83" s="10"/>
      <c r="AC83" s="103"/>
      <c r="AD83" s="103"/>
      <c r="AE83" s="10"/>
      <c r="AF83" s="103"/>
      <c r="AG83" s="10"/>
      <c r="AH83" s="10"/>
      <c r="AI83" s="10"/>
      <c r="AJ83" s="10"/>
      <c r="AK83" s="103"/>
      <c r="AL83" s="10"/>
      <c r="AN83" s="103"/>
      <c r="AO83" s="10"/>
      <c r="AP83" s="103"/>
      <c r="AQ83" s="10"/>
      <c r="AR83" s="10"/>
    </row>
    <row r="84" spans="2:48" ht="13.1" customHeight="1">
      <c r="B84" s="542"/>
      <c r="C84" s="568" t="s">
        <v>202</v>
      </c>
      <c r="D84" s="568"/>
      <c r="E84" s="203"/>
      <c r="F84" s="10"/>
      <c r="G84" s="10"/>
      <c r="H84" s="103"/>
      <c r="I84" s="10"/>
      <c r="J84" s="10"/>
      <c r="K84" s="10"/>
      <c r="L84" s="10"/>
      <c r="M84" s="103"/>
      <c r="N84" s="10"/>
      <c r="O84" s="10"/>
      <c r="P84" s="10"/>
      <c r="Q84" s="10"/>
      <c r="R84" s="103"/>
      <c r="S84" s="10"/>
      <c r="T84" s="10"/>
      <c r="U84" s="10"/>
      <c r="V84" s="10"/>
      <c r="W84" s="103"/>
      <c r="X84" s="10"/>
      <c r="Y84" s="10"/>
      <c r="Z84" s="103"/>
      <c r="AA84" s="10"/>
      <c r="AB84" s="10"/>
      <c r="AC84" s="103"/>
      <c r="AD84" s="103"/>
      <c r="AE84" s="10"/>
      <c r="AF84" s="103"/>
      <c r="AG84" s="10"/>
      <c r="AH84" s="10"/>
      <c r="AI84" s="10"/>
      <c r="AJ84" s="10"/>
      <c r="AK84" s="103"/>
      <c r="AL84" s="10"/>
      <c r="AN84" s="103"/>
      <c r="AO84" s="10"/>
      <c r="AP84" s="103"/>
      <c r="AQ84" s="10"/>
      <c r="AR84" s="10"/>
    </row>
    <row r="85" spans="2:48" ht="13.1">
      <c r="B85" s="542"/>
      <c r="C85" s="542" t="s">
        <v>400</v>
      </c>
      <c r="D85" s="541"/>
      <c r="F85" s="10"/>
      <c r="G85" s="10"/>
      <c r="H85" s="103"/>
      <c r="I85" s="10"/>
      <c r="J85" s="10"/>
      <c r="K85" s="10"/>
      <c r="L85" s="10"/>
      <c r="M85" s="103"/>
      <c r="N85" s="10"/>
      <c r="O85" s="10"/>
      <c r="P85" s="10"/>
      <c r="Q85" s="10"/>
      <c r="R85" s="103"/>
      <c r="S85" s="10"/>
      <c r="T85" s="10"/>
      <c r="U85" s="10"/>
      <c r="V85" s="10"/>
      <c r="W85" s="103"/>
      <c r="X85" s="10"/>
      <c r="Y85" s="10"/>
      <c r="Z85" s="103"/>
      <c r="AA85" s="10"/>
      <c r="AB85" s="10"/>
      <c r="AC85" s="103"/>
      <c r="AD85" s="103"/>
      <c r="AE85" s="10"/>
      <c r="AF85" s="103"/>
      <c r="AG85" s="10"/>
      <c r="AH85" s="10"/>
      <c r="AI85" s="10"/>
      <c r="AJ85" s="10"/>
      <c r="AK85" s="103"/>
      <c r="AL85" s="10"/>
      <c r="AM85" s="10"/>
      <c r="AN85" s="103"/>
      <c r="AO85" s="10"/>
      <c r="AP85" s="103"/>
      <c r="AQ85" s="10"/>
      <c r="AR85" s="10"/>
      <c r="AS85" s="10"/>
      <c r="AT85" s="10"/>
      <c r="AU85" s="10"/>
    </row>
    <row r="86" spans="2:48" ht="13.1" customHeight="1">
      <c r="B86" s="542"/>
      <c r="C86" s="542" t="s">
        <v>401</v>
      </c>
      <c r="D86" s="541"/>
    </row>
    <row r="87" spans="2:48" ht="13.1" customHeight="1">
      <c r="B87" s="540"/>
      <c r="C87" s="568" t="s">
        <v>402</v>
      </c>
      <c r="D87" s="568"/>
    </row>
    <row r="88" spans="2:48" ht="13.1" customHeight="1">
      <c r="C88" s="460"/>
      <c r="D88" s="460"/>
    </row>
  </sheetData>
  <dataConsolidate/>
  <mergeCells count="33">
    <mergeCell ref="AS15:AS16"/>
    <mergeCell ref="AA16:AC16"/>
    <mergeCell ref="AV15:AV16"/>
    <mergeCell ref="AU15:AU16"/>
    <mergeCell ref="AT15:AT16"/>
    <mergeCell ref="F8:G8"/>
    <mergeCell ref="F10:G10"/>
    <mergeCell ref="F12:G12"/>
    <mergeCell ref="F15:T15"/>
    <mergeCell ref="AD15:AM15"/>
    <mergeCell ref="U15:AC15"/>
    <mergeCell ref="K16:O16"/>
    <mergeCell ref="P16:T16"/>
    <mergeCell ref="L8:M8"/>
    <mergeCell ref="L10:M10"/>
    <mergeCell ref="I8:J8"/>
    <mergeCell ref="I10:J10"/>
    <mergeCell ref="C87:D87"/>
    <mergeCell ref="C84:D84"/>
    <mergeCell ref="L6:M6"/>
    <mergeCell ref="AN16:AR16"/>
    <mergeCell ref="AN15:AR15"/>
    <mergeCell ref="F78:F79"/>
    <mergeCell ref="I12:J12"/>
    <mergeCell ref="L12:M12"/>
    <mergeCell ref="F6:G6"/>
    <mergeCell ref="B17:D18"/>
    <mergeCell ref="E17:E18"/>
    <mergeCell ref="AD16:AH16"/>
    <mergeCell ref="AI16:AM16"/>
    <mergeCell ref="U16:W16"/>
    <mergeCell ref="X16:Z16"/>
    <mergeCell ref="F16:J16"/>
  </mergeCells>
  <phoneticPr fontId="23" type="noConversion"/>
  <conditionalFormatting sqref="AL73:AM76 AG73:AI76 AA73:AA76 X73:X76 U73:U74 U76 S73:T76 N73:P76 K73:K76 I73:J74 I76:J76 F76 F73:F74 AI69 U69 P69 K69 I65:K68 AL62:AM63 AL65:AM68 X62:X63 X65:X69 AA62:AA63 AA65:AA69 AG62:AI63 AG65:AI68 S62:U63 S65:U68 N62:P63 N65:P68 F62:F63 F65:F69 I62:K63 AV71 AL46:AM49 X46:X49 AA46:AA49 AG46:AI49 S46:U49 N46:P49 F46:F49 I49:K49 AS29:AU37 AI29:AI37 U32:U37 X32:X37 AA32:AA37 P29:P37 K29:K37 F29:F37 AI23:AI25 U23:U25 P23:P25 AL21:AM22 X21:X25 AA21:AA25 AG21:AI22 S21:U22 K21:K25 N21:P22 F21:F25 I22:J22 X42:X44 AA42:AA44 AG42:AI44 S42:U44 N42:P44 F42:F44 I42:K44 AL42:AM44 G29:H31 L29:M31 Q29:R31 U29:AC31 AE29:AF31 AD73:AD76 AD62:AD63 AD65:AD69 AD46:AD49 AD29:AD37 AD21:AD25 AD42:AD44 AJ29:AK31 AS42:AV44 AS21:AU25 AS46:AV49 AS65:AV69 AS62:AV63 AS73:AV76 J46:K48">
    <cfRule type="cellIs" dxfId="13" priority="25" stopIfTrue="1" operator="lessThan">
      <formula>0</formula>
    </cfRule>
  </conditionalFormatting>
  <conditionalFormatting sqref="AQ73:AR76 AQ62:AR63 AQ65:AR68 AQ46:AR49 AQ42:AR44 AO29:AP31 AN73:AN76 AN62:AN63 AN65:AN69 AN46:AN49 AN29:AN37 AN42:AN44">
    <cfRule type="cellIs" dxfId="12" priority="2" stopIfTrue="1" operator="lessThan">
      <formula>0</formula>
    </cfRule>
  </conditionalFormatting>
  <conditionalFormatting sqref="AQ21:AR22 AN21:AN25">
    <cfRule type="cellIs" dxfId="11" priority="1" stopIfTrue="1" operator="lessThan">
      <formula>0</formula>
    </cfRule>
  </conditionalFormatting>
  <dataValidations count="1">
    <dataValidation type="list" allowBlank="1" showErrorMessage="1" sqref="I12:J12">
      <formula1>STATES_ONLY_LIST</formula1>
    </dataValidation>
  </dataValidations>
  <pageMargins left="0.2" right="0.2" top="0.35" bottom="0.25" header="0.2" footer="0.2"/>
  <pageSetup scale="50" fitToWidth="0" pageOrder="overThenDown" orientation="landscape" cellComments="asDisplayed" r:id="rId1"/>
  <headerFooter alignWithMargins="0">
    <oddFooter>&amp;L&amp;F &amp;C Page &amp;P of &amp;N&amp;R[&amp;A]</oddFooter>
  </headerFooter>
  <extLst>
    <ext xmlns:x14="http://schemas.microsoft.com/office/spreadsheetml/2009/9/main" uri="{CCE6A557-97BC-4b89-ADB6-D9C93CAAB3DF}">
      <x14:dataValidations xmlns:xm="http://schemas.microsoft.com/office/excel/2006/main" count="3">
        <x14:dataValidation type="list" allowBlank="1" showErrorMessage="1">
          <x14:formula1>
            <xm:f>Tables!$P$5:$P$54</xm:f>
          </x14:formula1>
          <xm:sqref>L12:M12</xm:sqref>
        </x14:dataValidation>
        <x14:dataValidation type="list" allowBlank="1" showErrorMessage="1">
          <x14:formula1>
            <xm:f>Tables!$R$5:$R$6</xm:f>
          </x14:formula1>
          <xm:sqref>L8:M8 L6:M6</xm:sqref>
        </x14:dataValidation>
        <x14:dataValidation type="list" allowBlank="1" showErrorMessage="1">
          <x14:formula1>
            <xm:f>Tables!H$5:H$63</xm:f>
          </x14:formula1>
          <xm:sqref>I10:J10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sheetPr>
  <dimension ref="A1:AV77"/>
  <sheetViews>
    <sheetView topLeftCell="B15" zoomScale="80" zoomScaleNormal="80" workbookViewId="0">
      <pane xSplit="3" ySplit="4" topLeftCell="E19" activePane="bottomRight" state="frozen"/>
      <selection activeCell="B15" sqref="B15"/>
      <selection pane="topRight" activeCell="E15" sqref="E15"/>
      <selection pane="bottomLeft" activeCell="B19" sqref="B19"/>
      <selection pane="bottomRight" activeCell="E19" sqref="E19"/>
    </sheetView>
  </sheetViews>
  <sheetFormatPr defaultColWidth="9.25" defaultRowHeight="12.45"/>
  <cols>
    <col min="1" max="1" width="1.75" style="8" customWidth="1"/>
    <col min="2" max="2" width="3.625" style="5" customWidth="1"/>
    <col min="3" max="3" width="5.375" style="5" customWidth="1"/>
    <col min="4" max="4" width="69.375" style="5" customWidth="1"/>
    <col min="5" max="5" width="18.625" style="5" customWidth="1"/>
    <col min="6" max="7" width="19.375" style="5" customWidth="1"/>
    <col min="8" max="8" width="19.375" style="8" customWidth="1"/>
    <col min="9" max="12" width="19.375" style="5" customWidth="1"/>
    <col min="13" max="13" width="19.375" style="8" customWidth="1"/>
    <col min="14" max="17" width="19.375" style="5" customWidth="1"/>
    <col min="18" max="18" width="19.375" style="8" customWidth="1"/>
    <col min="19" max="22" width="19.375" style="5" customWidth="1"/>
    <col min="23" max="23" width="19.375" style="8" customWidth="1"/>
    <col min="24" max="25" width="19.375" style="5" customWidth="1"/>
    <col min="26" max="26" width="19.375" style="8" customWidth="1"/>
    <col min="27" max="28" width="19.375" style="5" customWidth="1"/>
    <col min="29" max="29" width="19.375" style="8" customWidth="1"/>
    <col min="30" max="31" width="19.375" style="5" customWidth="1"/>
    <col min="32" max="32" width="19.375" style="8" customWidth="1"/>
    <col min="33" max="36" width="19.375" style="5" customWidth="1"/>
    <col min="37" max="37" width="19.375" style="8" customWidth="1"/>
    <col min="38" max="41" width="19.375" style="5" customWidth="1"/>
    <col min="42" max="42" width="19.375" style="8" customWidth="1"/>
    <col min="43" max="48" width="19.375" style="5" customWidth="1"/>
    <col min="49" max="16384" width="9.25" style="5"/>
  </cols>
  <sheetData>
    <row r="1" spans="1:48" ht="13.1">
      <c r="B1" s="1" t="s">
        <v>0</v>
      </c>
    </row>
    <row r="2" spans="1:48" ht="15.05">
      <c r="B2" s="1" t="s">
        <v>283</v>
      </c>
      <c r="E2" s="78"/>
      <c r="U2" s="1"/>
      <c r="V2" s="1"/>
      <c r="X2" s="1"/>
      <c r="Y2" s="1"/>
    </row>
    <row r="3" spans="1:48" ht="13.1">
      <c r="B3" s="1" t="s">
        <v>200</v>
      </c>
      <c r="D3" s="110"/>
      <c r="U3" s="1"/>
      <c r="V3" s="1"/>
      <c r="X3" s="1"/>
      <c r="Y3" s="1"/>
    </row>
    <row r="4" spans="1:48" ht="13.1">
      <c r="U4" s="1"/>
      <c r="V4" s="1"/>
      <c r="X4" s="1"/>
      <c r="Y4" s="1"/>
    </row>
    <row r="5" spans="1:48" s="6" customFormat="1" ht="13.1">
      <c r="A5" s="27"/>
      <c r="B5" s="12"/>
      <c r="E5" s="12"/>
      <c r="F5" s="5"/>
      <c r="G5" s="5"/>
      <c r="H5" s="8"/>
      <c r="I5" s="1"/>
      <c r="J5" s="5"/>
      <c r="K5" s="5"/>
      <c r="M5" s="27"/>
      <c r="N5" s="5"/>
      <c r="P5" s="5"/>
      <c r="Q5" s="5"/>
      <c r="R5" s="8"/>
      <c r="S5" s="5"/>
      <c r="W5" s="27"/>
      <c r="Z5" s="27"/>
      <c r="AC5" s="27"/>
      <c r="AF5" s="27"/>
      <c r="AK5" s="27"/>
      <c r="AN5" s="5"/>
      <c r="AO5" s="5"/>
      <c r="AP5" s="8"/>
      <c r="AQ5" s="1"/>
      <c r="AR5" s="5"/>
    </row>
    <row r="6" spans="1:48" s="6" customFormat="1" ht="13.1">
      <c r="A6" s="27"/>
      <c r="B6" s="37"/>
      <c r="C6" s="37"/>
      <c r="D6" s="161"/>
      <c r="F6" s="597"/>
      <c r="G6" s="597"/>
      <c r="H6" s="8"/>
      <c r="I6" s="36"/>
      <c r="J6" s="39"/>
      <c r="K6" s="5"/>
      <c r="L6" s="597"/>
      <c r="M6" s="597"/>
      <c r="N6" s="69"/>
      <c r="O6" s="68"/>
      <c r="R6" s="27"/>
      <c r="W6" s="27"/>
      <c r="Z6" s="27"/>
      <c r="AC6" s="27"/>
      <c r="AF6" s="27"/>
      <c r="AK6" s="27"/>
      <c r="AN6" s="5"/>
      <c r="AO6" s="5"/>
      <c r="AP6" s="8"/>
      <c r="AQ6" s="1"/>
      <c r="AR6" s="5"/>
    </row>
    <row r="7" spans="1:48" s="6" customFormat="1" ht="13.1">
      <c r="A7" s="27"/>
      <c r="B7" s="12"/>
      <c r="F7" s="5"/>
      <c r="G7" s="5"/>
      <c r="H7" s="8"/>
      <c r="I7" s="5"/>
      <c r="K7" s="5"/>
      <c r="L7" s="8"/>
      <c r="M7" s="8"/>
      <c r="N7" s="8"/>
      <c r="R7" s="27"/>
      <c r="W7" s="27"/>
      <c r="Z7" s="27"/>
      <c r="AC7" s="27"/>
      <c r="AF7" s="27"/>
      <c r="AK7" s="27"/>
      <c r="AN7" s="5"/>
      <c r="AO7" s="5"/>
      <c r="AP7" s="8"/>
      <c r="AQ7" s="1"/>
      <c r="AR7" s="5"/>
    </row>
    <row r="8" spans="1:48" s="6" customFormat="1" ht="13.1">
      <c r="A8" s="27"/>
      <c r="B8" s="37"/>
      <c r="C8" s="37"/>
      <c r="D8" s="161"/>
      <c r="F8" s="597"/>
      <c r="G8" s="597"/>
      <c r="H8" s="8"/>
      <c r="I8" s="597"/>
      <c r="J8" s="618"/>
      <c r="K8" s="5"/>
      <c r="L8" s="597"/>
      <c r="M8" s="597"/>
      <c r="N8" s="69"/>
      <c r="P8" s="5"/>
      <c r="Q8" s="5"/>
      <c r="R8" s="8"/>
      <c r="S8" s="5"/>
      <c r="W8" s="27"/>
      <c r="Z8" s="27"/>
      <c r="AC8" s="27"/>
      <c r="AF8" s="27"/>
      <c r="AK8" s="27"/>
      <c r="AN8" s="5"/>
      <c r="AO8" s="5"/>
      <c r="AP8" s="8"/>
      <c r="AQ8" s="1"/>
      <c r="AR8" s="5"/>
    </row>
    <row r="9" spans="1:48" s="6" customFormat="1" ht="13.1">
      <c r="A9" s="27"/>
      <c r="D9" s="13"/>
      <c r="F9" s="9"/>
      <c r="G9" s="9"/>
      <c r="H9" s="8"/>
      <c r="M9" s="27"/>
      <c r="N9" s="69"/>
      <c r="O9" s="38"/>
      <c r="P9" s="5"/>
      <c r="Q9" s="5"/>
      <c r="R9" s="8"/>
      <c r="S9" s="5"/>
      <c r="W9" s="27"/>
      <c r="Z9" s="27"/>
      <c r="AC9" s="27"/>
      <c r="AF9" s="27"/>
      <c r="AK9" s="27"/>
      <c r="AN9" s="5"/>
      <c r="AO9" s="5"/>
      <c r="AP9" s="8"/>
      <c r="AQ9" s="1"/>
      <c r="AR9" s="5"/>
    </row>
    <row r="10" spans="1:48" s="6" customFormat="1" ht="13.1">
      <c r="A10" s="27"/>
      <c r="D10" s="161"/>
      <c r="F10" s="597"/>
      <c r="G10" s="597"/>
      <c r="H10" s="8"/>
      <c r="I10" s="597"/>
      <c r="J10" s="618"/>
      <c r="L10" s="597"/>
      <c r="M10" s="597"/>
      <c r="N10" s="69"/>
      <c r="O10" s="38"/>
      <c r="P10" s="5"/>
      <c r="Q10" s="5"/>
      <c r="R10" s="8"/>
      <c r="S10" s="5"/>
      <c r="W10" s="27"/>
      <c r="Z10" s="27"/>
      <c r="AC10" s="27"/>
      <c r="AF10" s="27"/>
      <c r="AK10" s="27"/>
      <c r="AN10" s="5"/>
      <c r="AO10" s="5"/>
      <c r="AP10" s="8"/>
      <c r="AQ10" s="1"/>
      <c r="AR10" s="5"/>
    </row>
    <row r="11" spans="1:48" s="6" customFormat="1" ht="13.1">
      <c r="A11" s="27"/>
      <c r="D11" s="13"/>
      <c r="F11" s="9"/>
      <c r="G11" s="9"/>
      <c r="H11" s="8"/>
      <c r="L11" s="73"/>
      <c r="M11" s="69"/>
      <c r="N11" s="69"/>
      <c r="O11" s="38"/>
      <c r="P11" s="5"/>
      <c r="Q11" s="5"/>
      <c r="R11" s="8"/>
      <c r="S11" s="5"/>
      <c r="W11" s="27"/>
      <c r="Z11" s="27"/>
      <c r="AC11" s="27"/>
      <c r="AF11" s="27"/>
      <c r="AK11" s="27"/>
      <c r="AN11" s="5"/>
      <c r="AO11" s="5"/>
      <c r="AP11" s="8"/>
      <c r="AQ11" s="1"/>
      <c r="AR11" s="5"/>
    </row>
    <row r="12" spans="1:48" s="6" customFormat="1" ht="13.1">
      <c r="A12" s="27"/>
      <c r="D12" s="161"/>
      <c r="F12" s="597"/>
      <c r="G12" s="597"/>
      <c r="H12" s="8"/>
      <c r="I12" s="597"/>
      <c r="J12" s="618"/>
      <c r="L12" s="597"/>
      <c r="M12" s="597"/>
      <c r="N12" s="69"/>
      <c r="O12" s="38"/>
      <c r="P12" s="5"/>
      <c r="Q12" s="5"/>
      <c r="R12" s="8"/>
      <c r="S12" s="5"/>
      <c r="W12" s="27"/>
      <c r="Z12" s="27"/>
      <c r="AC12" s="27"/>
      <c r="AF12" s="27"/>
      <c r="AK12" s="27"/>
      <c r="AN12" s="5"/>
      <c r="AO12" s="5"/>
      <c r="AP12" s="8"/>
      <c r="AQ12" s="1"/>
      <c r="AR12" s="5"/>
    </row>
    <row r="13" spans="1:48" s="6" customFormat="1">
      <c r="A13" s="27"/>
      <c r="B13" s="5"/>
      <c r="C13" s="5"/>
      <c r="D13" s="8"/>
      <c r="H13" s="27"/>
      <c r="K13" s="11"/>
      <c r="L13" s="11"/>
      <c r="M13" s="105"/>
      <c r="N13" s="73"/>
      <c r="P13" s="5"/>
      <c r="Q13" s="5"/>
      <c r="R13" s="8"/>
      <c r="S13" s="5"/>
      <c r="W13" s="27"/>
      <c r="Z13" s="27"/>
      <c r="AC13" s="27"/>
      <c r="AF13" s="27"/>
      <c r="AK13" s="27"/>
      <c r="AP13" s="27"/>
    </row>
    <row r="14" spans="1:48" ht="13.1" thickBot="1">
      <c r="D14" s="160"/>
    </row>
    <row r="15" spans="1:48" ht="13.75" customHeight="1" thickBot="1">
      <c r="D15" s="8"/>
      <c r="F15" s="605" t="s">
        <v>119</v>
      </c>
      <c r="G15" s="606"/>
      <c r="H15" s="606"/>
      <c r="I15" s="606"/>
      <c r="J15" s="606"/>
      <c r="K15" s="606"/>
      <c r="L15" s="606"/>
      <c r="M15" s="606"/>
      <c r="N15" s="606"/>
      <c r="O15" s="606"/>
      <c r="P15" s="606"/>
      <c r="Q15" s="606"/>
      <c r="R15" s="606"/>
      <c r="S15" s="606"/>
      <c r="T15" s="607"/>
      <c r="U15" s="605" t="s">
        <v>346</v>
      </c>
      <c r="V15" s="606"/>
      <c r="W15" s="606"/>
      <c r="X15" s="606"/>
      <c r="Y15" s="606"/>
      <c r="Z15" s="606"/>
      <c r="AA15" s="606"/>
      <c r="AB15" s="606"/>
      <c r="AC15" s="607"/>
      <c r="AD15" s="605" t="s">
        <v>347</v>
      </c>
      <c r="AE15" s="606"/>
      <c r="AF15" s="606"/>
      <c r="AG15" s="606"/>
      <c r="AH15" s="606"/>
      <c r="AI15" s="606"/>
      <c r="AJ15" s="606"/>
      <c r="AK15" s="606"/>
      <c r="AL15" s="606"/>
      <c r="AM15" s="607"/>
      <c r="AN15" s="605" t="s">
        <v>348</v>
      </c>
      <c r="AO15" s="606"/>
      <c r="AP15" s="606"/>
      <c r="AQ15" s="606"/>
      <c r="AR15" s="607"/>
      <c r="AS15" s="598" t="s">
        <v>99</v>
      </c>
      <c r="AT15" s="598" t="s">
        <v>81</v>
      </c>
      <c r="AU15" s="608" t="s">
        <v>65</v>
      </c>
      <c r="AV15" s="598" t="s">
        <v>56</v>
      </c>
    </row>
    <row r="16" spans="1:48" s="2" customFormat="1" ht="13.1" thickBot="1">
      <c r="A16" s="4"/>
      <c r="D16" s="4"/>
      <c r="F16" s="600" t="s">
        <v>43</v>
      </c>
      <c r="G16" s="601"/>
      <c r="H16" s="601"/>
      <c r="I16" s="601"/>
      <c r="J16" s="602"/>
      <c r="K16" s="600" t="s">
        <v>44</v>
      </c>
      <c r="L16" s="601"/>
      <c r="M16" s="601"/>
      <c r="N16" s="601"/>
      <c r="O16" s="602"/>
      <c r="P16" s="600" t="s">
        <v>45</v>
      </c>
      <c r="Q16" s="601"/>
      <c r="R16" s="601"/>
      <c r="S16" s="601"/>
      <c r="T16" s="602"/>
      <c r="U16" s="603" t="s">
        <v>43</v>
      </c>
      <c r="V16" s="601"/>
      <c r="W16" s="604"/>
      <c r="X16" s="603" t="s">
        <v>44</v>
      </c>
      <c r="Y16" s="601"/>
      <c r="Z16" s="604"/>
      <c r="AA16" s="603" t="s">
        <v>45</v>
      </c>
      <c r="AB16" s="601"/>
      <c r="AC16" s="604"/>
      <c r="AD16" s="600" t="s">
        <v>44</v>
      </c>
      <c r="AE16" s="601"/>
      <c r="AF16" s="601"/>
      <c r="AG16" s="601"/>
      <c r="AH16" s="602"/>
      <c r="AI16" s="600" t="s">
        <v>45</v>
      </c>
      <c r="AJ16" s="601"/>
      <c r="AK16" s="601"/>
      <c r="AL16" s="601"/>
      <c r="AM16" s="602"/>
      <c r="AN16" s="600" t="s">
        <v>43</v>
      </c>
      <c r="AO16" s="601"/>
      <c r="AP16" s="601"/>
      <c r="AQ16" s="601"/>
      <c r="AR16" s="602"/>
      <c r="AS16" s="599"/>
      <c r="AT16" s="599"/>
      <c r="AU16" s="609"/>
      <c r="AV16" s="599"/>
    </row>
    <row r="17" spans="2:48" ht="25.55" thickBot="1">
      <c r="B17" s="610" t="s">
        <v>389</v>
      </c>
      <c r="C17" s="611"/>
      <c r="D17" s="612"/>
      <c r="E17" s="616" t="s">
        <v>76</v>
      </c>
      <c r="F17" s="495" t="s">
        <v>351</v>
      </c>
      <c r="G17" s="87" t="s">
        <v>349</v>
      </c>
      <c r="H17" s="104" t="s">
        <v>350</v>
      </c>
      <c r="I17" s="88" t="s">
        <v>121</v>
      </c>
      <c r="J17" s="89" t="s">
        <v>54</v>
      </c>
      <c r="K17" s="495" t="s">
        <v>351</v>
      </c>
      <c r="L17" s="87" t="s">
        <v>349</v>
      </c>
      <c r="M17" s="104" t="s">
        <v>350</v>
      </c>
      <c r="N17" s="88" t="s">
        <v>121</v>
      </c>
      <c r="O17" s="89" t="s">
        <v>54</v>
      </c>
      <c r="P17" s="495" t="s">
        <v>351</v>
      </c>
      <c r="Q17" s="87" t="s">
        <v>349</v>
      </c>
      <c r="R17" s="104" t="s">
        <v>350</v>
      </c>
      <c r="S17" s="88" t="s">
        <v>121</v>
      </c>
      <c r="T17" s="89" t="s">
        <v>54</v>
      </c>
      <c r="U17" s="495" t="s">
        <v>351</v>
      </c>
      <c r="V17" s="87" t="s">
        <v>349</v>
      </c>
      <c r="W17" s="104" t="s">
        <v>350</v>
      </c>
      <c r="X17" s="495" t="s">
        <v>351</v>
      </c>
      <c r="Y17" s="87" t="s">
        <v>349</v>
      </c>
      <c r="Z17" s="104" t="s">
        <v>350</v>
      </c>
      <c r="AA17" s="495" t="s">
        <v>351</v>
      </c>
      <c r="AB17" s="87" t="s">
        <v>349</v>
      </c>
      <c r="AC17" s="104" t="s">
        <v>350</v>
      </c>
      <c r="AD17" s="86" t="s">
        <v>351</v>
      </c>
      <c r="AE17" s="87" t="s">
        <v>349</v>
      </c>
      <c r="AF17" s="104" t="s">
        <v>350</v>
      </c>
      <c r="AG17" s="88" t="s">
        <v>121</v>
      </c>
      <c r="AH17" s="89" t="s">
        <v>54</v>
      </c>
      <c r="AI17" s="86" t="s">
        <v>351</v>
      </c>
      <c r="AJ17" s="87" t="s">
        <v>349</v>
      </c>
      <c r="AK17" s="104" t="s">
        <v>350</v>
      </c>
      <c r="AL17" s="88" t="s">
        <v>121</v>
      </c>
      <c r="AM17" s="89" t="s">
        <v>54</v>
      </c>
      <c r="AN17" s="495" t="s">
        <v>351</v>
      </c>
      <c r="AO17" s="87" t="s">
        <v>349</v>
      </c>
      <c r="AP17" s="104" t="s">
        <v>350</v>
      </c>
      <c r="AQ17" s="88" t="s">
        <v>121</v>
      </c>
      <c r="AR17" s="89" t="s">
        <v>54</v>
      </c>
      <c r="AS17" s="476" t="s">
        <v>351</v>
      </c>
      <c r="AT17" s="86" t="s">
        <v>351</v>
      </c>
      <c r="AU17" s="90" t="s">
        <v>351</v>
      </c>
      <c r="AV17" s="90" t="s">
        <v>351</v>
      </c>
    </row>
    <row r="18" spans="2:48" s="8" customFormat="1" ht="14.4" customHeight="1">
      <c r="B18" s="613"/>
      <c r="C18" s="614"/>
      <c r="D18" s="615"/>
      <c r="E18" s="617"/>
      <c r="F18" s="142">
        <v>1</v>
      </c>
      <c r="G18" s="143">
        <v>2</v>
      </c>
      <c r="H18" s="143">
        <v>3</v>
      </c>
      <c r="I18" s="143">
        <v>4</v>
      </c>
      <c r="J18" s="149">
        <v>5</v>
      </c>
      <c r="K18" s="142">
        <v>6</v>
      </c>
      <c r="L18" s="143">
        <v>7</v>
      </c>
      <c r="M18" s="143">
        <v>8</v>
      </c>
      <c r="N18" s="143">
        <v>9</v>
      </c>
      <c r="O18" s="149">
        <v>10</v>
      </c>
      <c r="P18" s="143">
        <v>11</v>
      </c>
      <c r="Q18" s="143">
        <v>12</v>
      </c>
      <c r="R18" s="143">
        <v>13</v>
      </c>
      <c r="S18" s="143">
        <v>14</v>
      </c>
      <c r="T18" s="144">
        <v>15</v>
      </c>
      <c r="U18" s="142">
        <v>16</v>
      </c>
      <c r="V18" s="143">
        <v>17</v>
      </c>
      <c r="W18" s="144">
        <v>18</v>
      </c>
      <c r="X18" s="142">
        <v>19</v>
      </c>
      <c r="Y18" s="143">
        <v>20</v>
      </c>
      <c r="Z18" s="144">
        <v>21</v>
      </c>
      <c r="AA18" s="142">
        <v>22</v>
      </c>
      <c r="AB18" s="483">
        <v>23</v>
      </c>
      <c r="AC18" s="144">
        <v>24</v>
      </c>
      <c r="AD18" s="145">
        <v>25</v>
      </c>
      <c r="AE18" s="146">
        <v>26</v>
      </c>
      <c r="AF18" s="146">
        <v>27</v>
      </c>
      <c r="AG18" s="146">
        <v>28</v>
      </c>
      <c r="AH18" s="147">
        <v>29</v>
      </c>
      <c r="AI18" s="142">
        <v>30</v>
      </c>
      <c r="AJ18" s="143">
        <v>31</v>
      </c>
      <c r="AK18" s="143">
        <v>32</v>
      </c>
      <c r="AL18" s="143">
        <v>33</v>
      </c>
      <c r="AM18" s="149">
        <v>34</v>
      </c>
      <c r="AN18" s="142">
        <v>35</v>
      </c>
      <c r="AO18" s="143">
        <v>36</v>
      </c>
      <c r="AP18" s="143">
        <v>37</v>
      </c>
      <c r="AQ18" s="143">
        <v>38</v>
      </c>
      <c r="AR18" s="149">
        <v>39</v>
      </c>
      <c r="AS18" s="486">
        <v>40</v>
      </c>
      <c r="AT18" s="144">
        <v>41</v>
      </c>
      <c r="AU18" s="148">
        <v>42</v>
      </c>
      <c r="AV18" s="149">
        <v>43</v>
      </c>
    </row>
    <row r="19" spans="2:48">
      <c r="B19" s="14" t="s">
        <v>1</v>
      </c>
      <c r="C19" s="21" t="s">
        <v>391</v>
      </c>
      <c r="D19" s="22"/>
      <c r="E19" s="347"/>
      <c r="F19" s="348"/>
      <c r="G19" s="349"/>
      <c r="H19" s="349"/>
      <c r="I19" s="350"/>
      <c r="J19" s="352"/>
      <c r="K19" s="348"/>
      <c r="L19" s="349"/>
      <c r="M19" s="349"/>
      <c r="N19" s="350"/>
      <c r="O19" s="352"/>
      <c r="P19" s="349"/>
      <c r="Q19" s="349"/>
      <c r="R19" s="349"/>
      <c r="S19" s="350"/>
      <c r="T19" s="350"/>
      <c r="U19" s="348"/>
      <c r="V19" s="350"/>
      <c r="W19" s="351"/>
      <c r="X19" s="348"/>
      <c r="Y19" s="350"/>
      <c r="Z19" s="351"/>
      <c r="AA19" s="348"/>
      <c r="AB19" s="350"/>
      <c r="AC19" s="351"/>
      <c r="AD19" s="348"/>
      <c r="AE19" s="349"/>
      <c r="AF19" s="349"/>
      <c r="AG19" s="350"/>
      <c r="AH19" s="352"/>
      <c r="AI19" s="348"/>
      <c r="AJ19" s="349"/>
      <c r="AK19" s="349"/>
      <c r="AL19" s="350"/>
      <c r="AM19" s="352"/>
      <c r="AN19" s="348"/>
      <c r="AO19" s="349"/>
      <c r="AP19" s="349"/>
      <c r="AQ19" s="350"/>
      <c r="AR19" s="352"/>
      <c r="AS19" s="333"/>
      <c r="AT19" s="333"/>
      <c r="AU19" s="477"/>
      <c r="AV19" s="328"/>
    </row>
    <row r="20" spans="2:48" ht="13.1" thickBot="1">
      <c r="B20" s="15"/>
      <c r="C20" s="16">
        <v>1.1000000000000001</v>
      </c>
      <c r="D20" s="18" t="s">
        <v>66</v>
      </c>
      <c r="E20" s="23" t="s">
        <v>18</v>
      </c>
      <c r="F20" s="61"/>
      <c r="G20" s="62"/>
      <c r="H20" s="62"/>
      <c r="I20" s="63"/>
      <c r="J20" s="106"/>
      <c r="K20" s="61"/>
      <c r="L20" s="62"/>
      <c r="M20" s="62"/>
      <c r="N20" s="63"/>
      <c r="O20" s="106"/>
      <c r="P20" s="62"/>
      <c r="Q20" s="62"/>
      <c r="R20" s="62"/>
      <c r="S20" s="63"/>
      <c r="T20" s="63"/>
      <c r="U20" s="61"/>
      <c r="V20" s="48"/>
      <c r="W20" s="53"/>
      <c r="X20" s="61"/>
      <c r="Y20" s="48"/>
      <c r="Z20" s="53"/>
      <c r="AA20" s="61"/>
      <c r="AB20" s="48"/>
      <c r="AC20" s="53"/>
      <c r="AD20" s="61"/>
      <c r="AE20" s="84"/>
      <c r="AF20" s="84"/>
      <c r="AG20" s="224"/>
      <c r="AH20" s="225"/>
      <c r="AI20" s="61"/>
      <c r="AJ20" s="84"/>
      <c r="AK20" s="84"/>
      <c r="AL20" s="224"/>
      <c r="AM20" s="225"/>
      <c r="AN20" s="61"/>
      <c r="AO20" s="62"/>
      <c r="AP20" s="62"/>
      <c r="AQ20" s="63"/>
      <c r="AR20" s="106"/>
      <c r="AS20" s="49"/>
      <c r="AT20" s="49"/>
      <c r="AU20" s="50"/>
      <c r="AV20" s="237"/>
    </row>
    <row r="21" spans="2:48" ht="13.1" thickBot="1">
      <c r="B21" s="15"/>
      <c r="C21" s="16">
        <v>1.2</v>
      </c>
      <c r="D21" s="18" t="s">
        <v>67</v>
      </c>
      <c r="E21" s="23" t="s">
        <v>19</v>
      </c>
      <c r="F21" s="61"/>
      <c r="G21" s="62"/>
      <c r="H21" s="62"/>
      <c r="I21" s="63"/>
      <c r="J21" s="106"/>
      <c r="K21" s="61"/>
      <c r="L21" s="62"/>
      <c r="M21" s="62"/>
      <c r="N21" s="63"/>
      <c r="O21" s="106"/>
      <c r="P21" s="62"/>
      <c r="Q21" s="62"/>
      <c r="R21" s="62"/>
      <c r="S21" s="63"/>
      <c r="T21" s="63"/>
      <c r="U21" s="484"/>
      <c r="V21" s="485"/>
      <c r="W21" s="53"/>
      <c r="X21" s="61"/>
      <c r="Y21" s="48"/>
      <c r="Z21" s="53"/>
      <c r="AA21" s="61"/>
      <c r="AB21" s="48"/>
      <c r="AC21" s="53"/>
      <c r="AD21" s="61"/>
      <c r="AE21" s="84"/>
      <c r="AF21" s="84"/>
      <c r="AG21" s="224"/>
      <c r="AH21" s="225"/>
      <c r="AI21" s="61"/>
      <c r="AJ21" s="84"/>
      <c r="AK21" s="84"/>
      <c r="AL21" s="224"/>
      <c r="AM21" s="225"/>
      <c r="AN21" s="61"/>
      <c r="AO21" s="62"/>
      <c r="AP21" s="62"/>
      <c r="AQ21" s="63"/>
      <c r="AR21" s="106"/>
      <c r="AS21" s="49"/>
      <c r="AT21" s="49"/>
      <c r="AU21" s="50"/>
      <c r="AV21" s="237"/>
    </row>
    <row r="22" spans="2:48">
      <c r="B22" s="15"/>
      <c r="C22" s="16">
        <v>1.3</v>
      </c>
      <c r="D22" s="18" t="s">
        <v>120</v>
      </c>
      <c r="E22" s="23" t="s">
        <v>20</v>
      </c>
      <c r="F22" s="61"/>
      <c r="G22" s="62"/>
      <c r="H22" s="62"/>
      <c r="I22" s="63"/>
      <c r="J22" s="106"/>
      <c r="K22" s="61"/>
      <c r="L22" s="62"/>
      <c r="M22" s="62"/>
      <c r="N22" s="63"/>
      <c r="O22" s="106"/>
      <c r="P22" s="62"/>
      <c r="Q22" s="62"/>
      <c r="R22" s="62"/>
      <c r="S22" s="63"/>
      <c r="T22" s="63"/>
      <c r="U22" s="61"/>
      <c r="V22" s="48"/>
      <c r="W22" s="53"/>
      <c r="X22" s="61"/>
      <c r="Y22" s="48"/>
      <c r="Z22" s="53"/>
      <c r="AA22" s="61"/>
      <c r="AB22" s="48"/>
      <c r="AC22" s="53"/>
      <c r="AD22" s="61"/>
      <c r="AE22" s="84"/>
      <c r="AF22" s="84"/>
      <c r="AG22" s="224"/>
      <c r="AH22" s="225"/>
      <c r="AI22" s="61"/>
      <c r="AJ22" s="84"/>
      <c r="AK22" s="84"/>
      <c r="AL22" s="224"/>
      <c r="AM22" s="225"/>
      <c r="AN22" s="61"/>
      <c r="AO22" s="62"/>
      <c r="AP22" s="62"/>
      <c r="AQ22" s="63"/>
      <c r="AR22" s="106"/>
      <c r="AS22" s="49"/>
      <c r="AT22" s="49"/>
      <c r="AU22" s="50"/>
      <c r="AV22" s="237"/>
    </row>
    <row r="23" spans="2:48">
      <c r="B23" s="15"/>
      <c r="C23" s="16">
        <v>1.4</v>
      </c>
      <c r="D23" s="18" t="s">
        <v>98</v>
      </c>
      <c r="E23" s="334"/>
      <c r="F23" s="339"/>
      <c r="G23" s="342"/>
      <c r="H23" s="342"/>
      <c r="I23" s="340"/>
      <c r="J23" s="341"/>
      <c r="K23" s="339"/>
      <c r="L23" s="342"/>
      <c r="M23" s="342"/>
      <c r="N23" s="340"/>
      <c r="O23" s="341"/>
      <c r="P23" s="342"/>
      <c r="Q23" s="342"/>
      <c r="R23" s="342"/>
      <c r="S23" s="340"/>
      <c r="T23" s="340"/>
      <c r="U23" s="339"/>
      <c r="V23" s="340"/>
      <c r="W23" s="346"/>
      <c r="X23" s="339"/>
      <c r="Y23" s="340"/>
      <c r="Z23" s="346"/>
      <c r="AA23" s="339"/>
      <c r="AB23" s="340"/>
      <c r="AC23" s="346"/>
      <c r="AD23" s="339"/>
      <c r="AE23" s="342"/>
      <c r="AF23" s="342"/>
      <c r="AG23" s="340"/>
      <c r="AH23" s="341"/>
      <c r="AI23" s="339"/>
      <c r="AJ23" s="342"/>
      <c r="AK23" s="342"/>
      <c r="AL23" s="340"/>
      <c r="AM23" s="341"/>
      <c r="AN23" s="339"/>
      <c r="AO23" s="342"/>
      <c r="AP23" s="342"/>
      <c r="AQ23" s="340"/>
      <c r="AR23" s="341"/>
      <c r="AS23" s="344"/>
      <c r="AT23" s="344"/>
      <c r="AU23" s="343"/>
      <c r="AV23" s="345"/>
    </row>
    <row r="24" spans="2:48" ht="24.9">
      <c r="B24" s="15"/>
      <c r="C24" s="16"/>
      <c r="D24" s="17" t="s">
        <v>182</v>
      </c>
      <c r="E24" s="23" t="s">
        <v>83</v>
      </c>
      <c r="F24" s="61"/>
      <c r="G24" s="84"/>
      <c r="H24" s="84"/>
      <c r="I24" s="224"/>
      <c r="J24" s="225"/>
      <c r="K24" s="61"/>
      <c r="L24" s="84"/>
      <c r="M24" s="84"/>
      <c r="N24" s="224"/>
      <c r="O24" s="225"/>
      <c r="P24" s="62"/>
      <c r="Q24" s="84"/>
      <c r="R24" s="84"/>
      <c r="S24" s="224"/>
      <c r="T24" s="224"/>
      <c r="U24" s="61"/>
      <c r="V24" s="224"/>
      <c r="W24" s="98"/>
      <c r="X24" s="61"/>
      <c r="Y24" s="224"/>
      <c r="Z24" s="98"/>
      <c r="AA24" s="61"/>
      <c r="AB24" s="224"/>
      <c r="AC24" s="98"/>
      <c r="AD24" s="61"/>
      <c r="AE24" s="84"/>
      <c r="AF24" s="84"/>
      <c r="AG24" s="224"/>
      <c r="AH24" s="225"/>
      <c r="AI24" s="61"/>
      <c r="AJ24" s="84"/>
      <c r="AK24" s="84"/>
      <c r="AL24" s="224"/>
      <c r="AM24" s="225"/>
      <c r="AN24" s="61"/>
      <c r="AO24" s="84"/>
      <c r="AP24" s="84"/>
      <c r="AQ24" s="224"/>
      <c r="AR24" s="225"/>
      <c r="AS24" s="99"/>
      <c r="AT24" s="99"/>
      <c r="AU24" s="65"/>
      <c r="AV24" s="237"/>
    </row>
    <row r="25" spans="2:48" ht="24.9">
      <c r="B25" s="15"/>
      <c r="C25" s="16"/>
      <c r="D25" s="17" t="s">
        <v>137</v>
      </c>
      <c r="E25" s="23"/>
      <c r="F25" s="238"/>
      <c r="G25" s="62"/>
      <c r="H25" s="62"/>
      <c r="I25" s="63"/>
      <c r="J25" s="106"/>
      <c r="K25" s="238"/>
      <c r="L25" s="62"/>
      <c r="M25" s="62"/>
      <c r="N25" s="63"/>
      <c r="O25" s="106"/>
      <c r="P25" s="84"/>
      <c r="Q25" s="62"/>
      <c r="R25" s="62"/>
      <c r="S25" s="63"/>
      <c r="T25" s="63"/>
      <c r="U25" s="238"/>
      <c r="V25" s="63"/>
      <c r="W25" s="64"/>
      <c r="X25" s="238"/>
      <c r="Y25" s="63"/>
      <c r="Z25" s="64"/>
      <c r="AA25" s="238"/>
      <c r="AB25" s="63"/>
      <c r="AC25" s="64"/>
      <c r="AD25" s="238"/>
      <c r="AE25" s="84"/>
      <c r="AF25" s="84"/>
      <c r="AG25" s="224"/>
      <c r="AH25" s="225"/>
      <c r="AI25" s="238"/>
      <c r="AJ25" s="84"/>
      <c r="AK25" s="84"/>
      <c r="AL25" s="224"/>
      <c r="AM25" s="225"/>
      <c r="AN25" s="238"/>
      <c r="AO25" s="62"/>
      <c r="AP25" s="62"/>
      <c r="AQ25" s="63"/>
      <c r="AR25" s="106"/>
      <c r="AS25" s="240"/>
      <c r="AT25" s="240"/>
      <c r="AU25" s="239"/>
      <c r="AV25" s="237"/>
    </row>
    <row r="26" spans="2:48">
      <c r="B26" s="15"/>
      <c r="C26" s="16">
        <v>1.5</v>
      </c>
      <c r="D26" s="18" t="s">
        <v>392</v>
      </c>
      <c r="E26" s="23" t="s">
        <v>96</v>
      </c>
      <c r="F26" s="61"/>
      <c r="G26" s="63"/>
      <c r="H26" s="63"/>
      <c r="I26" s="63"/>
      <c r="J26" s="106"/>
      <c r="K26" s="61"/>
      <c r="L26" s="63"/>
      <c r="M26" s="63"/>
      <c r="N26" s="63"/>
      <c r="O26" s="106"/>
      <c r="P26" s="62"/>
      <c r="Q26" s="63"/>
      <c r="R26" s="63"/>
      <c r="S26" s="63"/>
      <c r="T26" s="63"/>
      <c r="U26" s="61"/>
      <c r="V26" s="63"/>
      <c r="W26" s="64"/>
      <c r="X26" s="61"/>
      <c r="Y26" s="63"/>
      <c r="Z26" s="64"/>
      <c r="AA26" s="61"/>
      <c r="AB26" s="63"/>
      <c r="AC26" s="64"/>
      <c r="AD26" s="61"/>
      <c r="AE26" s="224"/>
      <c r="AF26" s="224"/>
      <c r="AG26" s="224"/>
      <c r="AH26" s="225"/>
      <c r="AI26" s="61"/>
      <c r="AJ26" s="224"/>
      <c r="AK26" s="224"/>
      <c r="AL26" s="224"/>
      <c r="AM26" s="225"/>
      <c r="AN26" s="61"/>
      <c r="AO26" s="63"/>
      <c r="AP26" s="63"/>
      <c r="AQ26" s="63"/>
      <c r="AR26" s="106"/>
      <c r="AS26" s="49"/>
      <c r="AT26" s="49"/>
      <c r="AU26" s="50"/>
      <c r="AV26" s="237"/>
    </row>
    <row r="27" spans="2:48">
      <c r="B27" s="15"/>
      <c r="C27" s="16">
        <v>1.6</v>
      </c>
      <c r="D27" s="18" t="s">
        <v>97</v>
      </c>
      <c r="E27" s="23" t="s">
        <v>84</v>
      </c>
      <c r="F27" s="61"/>
      <c r="G27" s="84"/>
      <c r="H27" s="84"/>
      <c r="I27" s="224"/>
      <c r="J27" s="225"/>
      <c r="K27" s="61"/>
      <c r="L27" s="84"/>
      <c r="M27" s="84"/>
      <c r="N27" s="224"/>
      <c r="O27" s="225"/>
      <c r="P27" s="62"/>
      <c r="Q27" s="84"/>
      <c r="R27" s="84"/>
      <c r="S27" s="224"/>
      <c r="T27" s="224"/>
      <c r="U27" s="61"/>
      <c r="V27" s="224"/>
      <c r="W27" s="98"/>
      <c r="X27" s="61"/>
      <c r="Y27" s="224"/>
      <c r="Z27" s="98"/>
      <c r="AA27" s="61"/>
      <c r="AB27" s="224"/>
      <c r="AC27" s="98"/>
      <c r="AD27" s="61"/>
      <c r="AE27" s="84"/>
      <c r="AF27" s="84"/>
      <c r="AG27" s="224"/>
      <c r="AH27" s="225"/>
      <c r="AI27" s="61"/>
      <c r="AJ27" s="84"/>
      <c r="AK27" s="84"/>
      <c r="AL27" s="224"/>
      <c r="AM27" s="225"/>
      <c r="AN27" s="61"/>
      <c r="AO27" s="84"/>
      <c r="AP27" s="84"/>
      <c r="AQ27" s="224"/>
      <c r="AR27" s="225"/>
      <c r="AS27" s="49"/>
      <c r="AT27" s="49"/>
      <c r="AU27" s="50"/>
      <c r="AV27" s="237"/>
    </row>
    <row r="28" spans="2:48">
      <c r="B28" s="15"/>
      <c r="C28" s="16">
        <v>1.7</v>
      </c>
      <c r="D28" s="18" t="s">
        <v>68</v>
      </c>
      <c r="E28" s="23" t="s">
        <v>21</v>
      </c>
      <c r="F28" s="61"/>
      <c r="G28" s="62"/>
      <c r="H28" s="62"/>
      <c r="I28" s="63"/>
      <c r="J28" s="106"/>
      <c r="K28" s="61"/>
      <c r="L28" s="62"/>
      <c r="M28" s="62"/>
      <c r="N28" s="63"/>
      <c r="O28" s="106"/>
      <c r="P28" s="62"/>
      <c r="Q28" s="62"/>
      <c r="R28" s="62"/>
      <c r="S28" s="63"/>
      <c r="T28" s="63"/>
      <c r="U28" s="61"/>
      <c r="V28" s="48"/>
      <c r="W28" s="53"/>
      <c r="X28" s="61"/>
      <c r="Y28" s="48"/>
      <c r="Z28" s="53"/>
      <c r="AA28" s="61"/>
      <c r="AB28" s="48"/>
      <c r="AC28" s="53"/>
      <c r="AD28" s="61"/>
      <c r="AE28" s="84"/>
      <c r="AF28" s="84"/>
      <c r="AG28" s="224"/>
      <c r="AH28" s="225"/>
      <c r="AI28" s="61"/>
      <c r="AJ28" s="84"/>
      <c r="AK28" s="84"/>
      <c r="AL28" s="224"/>
      <c r="AM28" s="225"/>
      <c r="AN28" s="61"/>
      <c r="AO28" s="62"/>
      <c r="AP28" s="62"/>
      <c r="AQ28" s="63"/>
      <c r="AR28" s="106"/>
      <c r="AS28" s="49"/>
      <c r="AT28" s="49"/>
      <c r="AU28" s="50"/>
      <c r="AV28" s="237"/>
    </row>
    <row r="29" spans="2:48">
      <c r="B29" s="15"/>
      <c r="C29" s="34">
        <v>1.8</v>
      </c>
      <c r="D29" s="18" t="s">
        <v>69</v>
      </c>
      <c r="E29" s="23" t="s">
        <v>22</v>
      </c>
      <c r="F29" s="61"/>
      <c r="G29" s="62"/>
      <c r="H29" s="62"/>
      <c r="I29" s="63"/>
      <c r="J29" s="106"/>
      <c r="K29" s="61"/>
      <c r="L29" s="62"/>
      <c r="M29" s="62"/>
      <c r="N29" s="63"/>
      <c r="O29" s="106"/>
      <c r="P29" s="62"/>
      <c r="Q29" s="62"/>
      <c r="R29" s="62"/>
      <c r="S29" s="63"/>
      <c r="T29" s="63"/>
      <c r="U29" s="61"/>
      <c r="V29" s="48"/>
      <c r="W29" s="53"/>
      <c r="X29" s="61"/>
      <c r="Y29" s="48"/>
      <c r="Z29" s="53"/>
      <c r="AA29" s="61"/>
      <c r="AB29" s="48"/>
      <c r="AC29" s="53"/>
      <c r="AD29" s="61"/>
      <c r="AE29" s="84"/>
      <c r="AF29" s="84"/>
      <c r="AG29" s="224"/>
      <c r="AH29" s="225"/>
      <c r="AI29" s="61"/>
      <c r="AJ29" s="84"/>
      <c r="AK29" s="84"/>
      <c r="AL29" s="224"/>
      <c r="AM29" s="225"/>
      <c r="AN29" s="61"/>
      <c r="AO29" s="62"/>
      <c r="AP29" s="62"/>
      <c r="AQ29" s="63"/>
      <c r="AR29" s="106"/>
      <c r="AS29" s="49"/>
      <c r="AT29" s="49"/>
      <c r="AU29" s="50"/>
      <c r="AV29" s="237"/>
    </row>
    <row r="30" spans="2:48" ht="24.9">
      <c r="B30" s="15"/>
      <c r="C30" s="16">
        <v>1.9</v>
      </c>
      <c r="D30" s="17" t="s">
        <v>190</v>
      </c>
      <c r="E30" s="23"/>
      <c r="F30" s="61"/>
      <c r="G30" s="62"/>
      <c r="H30" s="62"/>
      <c r="I30" s="63"/>
      <c r="J30" s="106"/>
      <c r="K30" s="61"/>
      <c r="L30" s="62"/>
      <c r="M30" s="62"/>
      <c r="N30" s="63"/>
      <c r="O30" s="106"/>
      <c r="P30" s="62"/>
      <c r="Q30" s="62"/>
      <c r="R30" s="62"/>
      <c r="S30" s="63"/>
      <c r="T30" s="63"/>
      <c r="U30" s="61"/>
      <c r="V30" s="48"/>
      <c r="W30" s="53"/>
      <c r="X30" s="61"/>
      <c r="Y30" s="48"/>
      <c r="Z30" s="53"/>
      <c r="AA30" s="61"/>
      <c r="AB30" s="48"/>
      <c r="AC30" s="53"/>
      <c r="AD30" s="61"/>
      <c r="AE30" s="84"/>
      <c r="AF30" s="84"/>
      <c r="AG30" s="224"/>
      <c r="AH30" s="225"/>
      <c r="AI30" s="61"/>
      <c r="AJ30" s="84"/>
      <c r="AK30" s="84"/>
      <c r="AL30" s="224"/>
      <c r="AM30" s="225"/>
      <c r="AN30" s="61"/>
      <c r="AO30" s="62"/>
      <c r="AP30" s="62"/>
      <c r="AQ30" s="63"/>
      <c r="AR30" s="106"/>
      <c r="AS30" s="99"/>
      <c r="AT30" s="99"/>
      <c r="AU30" s="65"/>
      <c r="AV30" s="237"/>
    </row>
    <row r="31" spans="2:48" ht="27" customHeight="1">
      <c r="B31" s="15"/>
      <c r="C31" s="71">
        <v>1.1000000000000001</v>
      </c>
      <c r="D31" s="17" t="s">
        <v>171</v>
      </c>
      <c r="E31" s="23"/>
      <c r="F31" s="61"/>
      <c r="G31" s="62"/>
      <c r="H31" s="62"/>
      <c r="I31" s="63"/>
      <c r="J31" s="106"/>
      <c r="K31" s="61"/>
      <c r="L31" s="62"/>
      <c r="M31" s="62"/>
      <c r="N31" s="63"/>
      <c r="O31" s="106"/>
      <c r="P31" s="62"/>
      <c r="Q31" s="62"/>
      <c r="R31" s="62"/>
      <c r="S31" s="63"/>
      <c r="T31" s="63"/>
      <c r="U31" s="61"/>
      <c r="V31" s="48"/>
      <c r="W31" s="53"/>
      <c r="X31" s="61"/>
      <c r="Y31" s="48"/>
      <c r="Z31" s="53"/>
      <c r="AA31" s="61"/>
      <c r="AB31" s="48"/>
      <c r="AC31" s="53"/>
      <c r="AD31" s="61"/>
      <c r="AE31" s="84"/>
      <c r="AF31" s="84"/>
      <c r="AG31" s="224"/>
      <c r="AH31" s="225"/>
      <c r="AI31" s="61"/>
      <c r="AJ31" s="84"/>
      <c r="AK31" s="84"/>
      <c r="AL31" s="224"/>
      <c r="AM31" s="225"/>
      <c r="AN31" s="61"/>
      <c r="AO31" s="62"/>
      <c r="AP31" s="62"/>
      <c r="AQ31" s="63"/>
      <c r="AR31" s="106"/>
      <c r="AS31" s="99"/>
      <c r="AT31" s="99"/>
      <c r="AU31" s="65"/>
      <c r="AV31" s="237"/>
    </row>
    <row r="32" spans="2:48">
      <c r="B32" s="273"/>
      <c r="C32" s="319"/>
      <c r="D32" s="320"/>
      <c r="E32" s="299"/>
      <c r="F32" s="321"/>
      <c r="G32" s="322"/>
      <c r="H32" s="322"/>
      <c r="I32" s="323"/>
      <c r="J32" s="325"/>
      <c r="K32" s="321"/>
      <c r="L32" s="322"/>
      <c r="M32" s="322"/>
      <c r="N32" s="323"/>
      <c r="O32" s="325"/>
      <c r="P32" s="322"/>
      <c r="Q32" s="322"/>
      <c r="R32" s="322"/>
      <c r="S32" s="323"/>
      <c r="T32" s="323"/>
      <c r="U32" s="321"/>
      <c r="V32" s="323"/>
      <c r="W32" s="324"/>
      <c r="X32" s="321"/>
      <c r="Y32" s="323"/>
      <c r="Z32" s="324"/>
      <c r="AA32" s="321"/>
      <c r="AB32" s="323"/>
      <c r="AC32" s="324"/>
      <c r="AD32" s="321"/>
      <c r="AE32" s="322"/>
      <c r="AF32" s="322"/>
      <c r="AG32" s="323"/>
      <c r="AH32" s="325"/>
      <c r="AI32" s="321"/>
      <c r="AJ32" s="322"/>
      <c r="AK32" s="322"/>
      <c r="AL32" s="323"/>
      <c r="AM32" s="325"/>
      <c r="AN32" s="321"/>
      <c r="AO32" s="322"/>
      <c r="AP32" s="322"/>
      <c r="AQ32" s="323"/>
      <c r="AR32" s="325"/>
      <c r="AS32" s="327"/>
      <c r="AT32" s="327"/>
      <c r="AU32" s="326"/>
      <c r="AV32" s="478"/>
    </row>
    <row r="33" spans="2:48">
      <c r="B33" s="15" t="s">
        <v>2</v>
      </c>
      <c r="C33" s="19" t="s">
        <v>393</v>
      </c>
      <c r="D33" s="20"/>
      <c r="E33" s="305"/>
      <c r="F33" s="329"/>
      <c r="G33" s="330"/>
      <c r="H33" s="330"/>
      <c r="I33" s="330"/>
      <c r="J33" s="331"/>
      <c r="K33" s="329"/>
      <c r="L33" s="330"/>
      <c r="M33" s="330"/>
      <c r="N33" s="330"/>
      <c r="O33" s="331"/>
      <c r="P33" s="330"/>
      <c r="Q33" s="330"/>
      <c r="R33" s="330"/>
      <c r="S33" s="330"/>
      <c r="T33" s="330"/>
      <c r="U33" s="329"/>
      <c r="V33" s="337"/>
      <c r="W33" s="330"/>
      <c r="X33" s="329"/>
      <c r="Y33" s="337"/>
      <c r="Z33" s="330"/>
      <c r="AA33" s="329"/>
      <c r="AB33" s="337"/>
      <c r="AC33" s="330"/>
      <c r="AD33" s="329"/>
      <c r="AE33" s="330"/>
      <c r="AF33" s="330"/>
      <c r="AG33" s="330"/>
      <c r="AH33" s="331"/>
      <c r="AI33" s="329"/>
      <c r="AJ33" s="330"/>
      <c r="AK33" s="330"/>
      <c r="AL33" s="330"/>
      <c r="AM33" s="331"/>
      <c r="AN33" s="329"/>
      <c r="AO33" s="330"/>
      <c r="AP33" s="330"/>
      <c r="AQ33" s="330"/>
      <c r="AR33" s="331"/>
      <c r="AS33" s="333"/>
      <c r="AT33" s="333"/>
      <c r="AU33" s="332"/>
      <c r="AV33" s="328"/>
    </row>
    <row r="34" spans="2:48">
      <c r="B34" s="15"/>
      <c r="C34" s="16">
        <v>2.1</v>
      </c>
      <c r="D34" s="18" t="s">
        <v>131</v>
      </c>
      <c r="E34" s="16"/>
      <c r="F34" s="329"/>
      <c r="G34" s="330"/>
      <c r="H34" s="330"/>
      <c r="I34" s="330"/>
      <c r="J34" s="331"/>
      <c r="K34" s="329"/>
      <c r="L34" s="330"/>
      <c r="M34" s="330"/>
      <c r="N34" s="330"/>
      <c r="O34" s="331"/>
      <c r="P34" s="330"/>
      <c r="Q34" s="330"/>
      <c r="R34" s="330"/>
      <c r="S34" s="330"/>
      <c r="T34" s="330"/>
      <c r="U34" s="329"/>
      <c r="V34" s="337"/>
      <c r="W34" s="330"/>
      <c r="X34" s="329"/>
      <c r="Y34" s="337"/>
      <c r="Z34" s="330"/>
      <c r="AA34" s="329"/>
      <c r="AB34" s="337"/>
      <c r="AC34" s="330"/>
      <c r="AD34" s="329"/>
      <c r="AE34" s="330"/>
      <c r="AF34" s="330"/>
      <c r="AG34" s="330"/>
      <c r="AH34" s="331"/>
      <c r="AI34" s="329"/>
      <c r="AJ34" s="330"/>
      <c r="AK34" s="330"/>
      <c r="AL34" s="330"/>
      <c r="AM34" s="331"/>
      <c r="AN34" s="329"/>
      <c r="AO34" s="330"/>
      <c r="AP34" s="330"/>
      <c r="AQ34" s="330"/>
      <c r="AR34" s="331"/>
      <c r="AS34" s="336"/>
      <c r="AT34" s="336"/>
      <c r="AU34" s="335"/>
      <c r="AV34" s="328"/>
    </row>
    <row r="35" spans="2:48">
      <c r="B35" s="15"/>
      <c r="C35" s="16"/>
      <c r="D35" s="18" t="s">
        <v>185</v>
      </c>
      <c r="E35" s="16" t="s">
        <v>94</v>
      </c>
      <c r="F35" s="61"/>
      <c r="G35" s="84"/>
      <c r="H35" s="84"/>
      <c r="I35" s="84"/>
      <c r="J35" s="108"/>
      <c r="K35" s="61"/>
      <c r="L35" s="84"/>
      <c r="M35" s="84"/>
      <c r="N35" s="84"/>
      <c r="O35" s="108"/>
      <c r="P35" s="62"/>
      <c r="Q35" s="84"/>
      <c r="R35" s="84"/>
      <c r="S35" s="84"/>
      <c r="T35" s="84"/>
      <c r="U35" s="61"/>
      <c r="V35" s="224"/>
      <c r="W35" s="84"/>
      <c r="X35" s="61"/>
      <c r="Y35" s="224"/>
      <c r="Z35" s="84"/>
      <c r="AA35" s="61"/>
      <c r="AB35" s="224"/>
      <c r="AC35" s="84"/>
      <c r="AD35" s="61"/>
      <c r="AE35" s="84"/>
      <c r="AF35" s="84"/>
      <c r="AG35" s="84"/>
      <c r="AH35" s="108"/>
      <c r="AI35" s="61"/>
      <c r="AJ35" s="84"/>
      <c r="AK35" s="84"/>
      <c r="AL35" s="84"/>
      <c r="AM35" s="108"/>
      <c r="AN35" s="61"/>
      <c r="AO35" s="84"/>
      <c r="AP35" s="84"/>
      <c r="AQ35" s="84"/>
      <c r="AR35" s="108"/>
      <c r="AS35" s="49"/>
      <c r="AT35" s="49"/>
      <c r="AU35" s="50"/>
      <c r="AV35" s="237"/>
    </row>
    <row r="36" spans="2:48" ht="28.5" customHeight="1">
      <c r="B36" s="15"/>
      <c r="C36" s="16"/>
      <c r="D36" s="17" t="s">
        <v>172</v>
      </c>
      <c r="E36" s="83"/>
      <c r="F36" s="238"/>
      <c r="G36" s="62"/>
      <c r="H36" s="62"/>
      <c r="I36" s="62"/>
      <c r="J36" s="107"/>
      <c r="K36" s="238"/>
      <c r="L36" s="62"/>
      <c r="M36" s="62"/>
      <c r="N36" s="62"/>
      <c r="O36" s="107"/>
      <c r="P36" s="84"/>
      <c r="Q36" s="62"/>
      <c r="R36" s="62"/>
      <c r="S36" s="62"/>
      <c r="T36" s="64"/>
      <c r="U36" s="238"/>
      <c r="V36" s="63"/>
      <c r="W36" s="64"/>
      <c r="X36" s="238"/>
      <c r="Y36" s="63"/>
      <c r="Z36" s="64"/>
      <c r="AA36" s="238"/>
      <c r="AB36" s="63"/>
      <c r="AC36" s="64"/>
      <c r="AD36" s="238"/>
      <c r="AE36" s="84"/>
      <c r="AF36" s="84"/>
      <c r="AG36" s="84"/>
      <c r="AH36" s="108"/>
      <c r="AI36" s="238"/>
      <c r="AJ36" s="84"/>
      <c r="AK36" s="84"/>
      <c r="AL36" s="84"/>
      <c r="AM36" s="108"/>
      <c r="AN36" s="238"/>
      <c r="AO36" s="62"/>
      <c r="AP36" s="62"/>
      <c r="AQ36" s="62"/>
      <c r="AR36" s="107"/>
      <c r="AS36" s="242"/>
      <c r="AT36" s="242"/>
      <c r="AU36" s="241"/>
      <c r="AV36" s="237"/>
    </row>
    <row r="37" spans="2:48" s="8" customFormat="1">
      <c r="B37" s="33"/>
      <c r="C37" s="16">
        <v>2.2000000000000002</v>
      </c>
      <c r="D37" s="18" t="s">
        <v>122</v>
      </c>
      <c r="E37" s="305"/>
      <c r="F37" s="329"/>
      <c r="G37" s="330"/>
      <c r="H37" s="330"/>
      <c r="I37" s="330"/>
      <c r="J37" s="331"/>
      <c r="K37" s="329"/>
      <c r="L37" s="330"/>
      <c r="M37" s="330"/>
      <c r="N37" s="330"/>
      <c r="O37" s="331"/>
      <c r="P37" s="330"/>
      <c r="Q37" s="330"/>
      <c r="R37" s="330"/>
      <c r="S37" s="330"/>
      <c r="T37" s="330"/>
      <c r="U37" s="329"/>
      <c r="V37" s="337"/>
      <c r="W37" s="330"/>
      <c r="X37" s="329"/>
      <c r="Y37" s="337"/>
      <c r="Z37" s="330"/>
      <c r="AA37" s="329"/>
      <c r="AB37" s="337"/>
      <c r="AC37" s="330"/>
      <c r="AD37" s="329"/>
      <c r="AE37" s="330"/>
      <c r="AF37" s="330"/>
      <c r="AG37" s="330"/>
      <c r="AH37" s="331"/>
      <c r="AI37" s="329"/>
      <c r="AJ37" s="330"/>
      <c r="AK37" s="330"/>
      <c r="AL37" s="330"/>
      <c r="AM37" s="331"/>
      <c r="AN37" s="329"/>
      <c r="AO37" s="330"/>
      <c r="AP37" s="330"/>
      <c r="AQ37" s="330"/>
      <c r="AR37" s="331"/>
      <c r="AS37" s="333"/>
      <c r="AT37" s="333"/>
      <c r="AU37" s="332"/>
      <c r="AV37" s="328"/>
    </row>
    <row r="38" spans="2:48" s="8" customFormat="1" ht="24.9">
      <c r="B38" s="33"/>
      <c r="C38" s="16"/>
      <c r="D38" s="17" t="s">
        <v>166</v>
      </c>
      <c r="E38" s="16" t="s">
        <v>10</v>
      </c>
      <c r="F38" s="61"/>
      <c r="G38" s="84"/>
      <c r="H38" s="84"/>
      <c r="I38" s="224"/>
      <c r="J38" s="225"/>
      <c r="K38" s="61"/>
      <c r="L38" s="84"/>
      <c r="M38" s="84"/>
      <c r="N38" s="224"/>
      <c r="O38" s="225"/>
      <c r="P38" s="62"/>
      <c r="Q38" s="84"/>
      <c r="R38" s="84"/>
      <c r="S38" s="224"/>
      <c r="T38" s="224"/>
      <c r="U38" s="61"/>
      <c r="V38" s="224"/>
      <c r="W38" s="98"/>
      <c r="X38" s="61"/>
      <c r="Y38" s="224"/>
      <c r="Z38" s="98"/>
      <c r="AA38" s="61"/>
      <c r="AB38" s="224"/>
      <c r="AC38" s="98"/>
      <c r="AD38" s="61"/>
      <c r="AE38" s="84"/>
      <c r="AF38" s="84"/>
      <c r="AG38" s="224"/>
      <c r="AH38" s="225"/>
      <c r="AI38" s="61"/>
      <c r="AJ38" s="84"/>
      <c r="AK38" s="84"/>
      <c r="AL38" s="224"/>
      <c r="AM38" s="225"/>
      <c r="AN38" s="61"/>
      <c r="AO38" s="84"/>
      <c r="AP38" s="84"/>
      <c r="AQ38" s="224"/>
      <c r="AR38" s="225"/>
      <c r="AS38" s="49"/>
      <c r="AT38" s="49"/>
      <c r="AU38" s="50"/>
      <c r="AV38" s="237"/>
    </row>
    <row r="39" spans="2:48" s="8" customFormat="1" ht="24.9">
      <c r="B39" s="33"/>
      <c r="C39" s="16"/>
      <c r="D39" s="17" t="s">
        <v>139</v>
      </c>
      <c r="E39" s="16"/>
      <c r="F39" s="238"/>
      <c r="G39" s="62"/>
      <c r="H39" s="62"/>
      <c r="I39" s="62"/>
      <c r="J39" s="107"/>
      <c r="K39" s="238"/>
      <c r="L39" s="62"/>
      <c r="M39" s="62"/>
      <c r="N39" s="62"/>
      <c r="O39" s="107"/>
      <c r="P39" s="84"/>
      <c r="Q39" s="62"/>
      <c r="R39" s="62"/>
      <c r="S39" s="62"/>
      <c r="T39" s="64"/>
      <c r="U39" s="238"/>
      <c r="V39" s="63"/>
      <c r="W39" s="64"/>
      <c r="X39" s="238"/>
      <c r="Y39" s="63"/>
      <c r="Z39" s="64"/>
      <c r="AA39" s="238"/>
      <c r="AB39" s="63"/>
      <c r="AC39" s="64"/>
      <c r="AD39" s="238"/>
      <c r="AE39" s="84"/>
      <c r="AF39" s="84"/>
      <c r="AG39" s="84"/>
      <c r="AH39" s="108"/>
      <c r="AI39" s="238"/>
      <c r="AJ39" s="84"/>
      <c r="AK39" s="84"/>
      <c r="AL39" s="84"/>
      <c r="AM39" s="108"/>
      <c r="AN39" s="238"/>
      <c r="AO39" s="62"/>
      <c r="AP39" s="62"/>
      <c r="AQ39" s="62"/>
      <c r="AR39" s="107"/>
      <c r="AS39" s="242"/>
      <c r="AT39" s="242"/>
      <c r="AU39" s="241"/>
      <c r="AV39" s="237"/>
    </row>
    <row r="40" spans="2:48">
      <c r="B40" s="15"/>
      <c r="C40" s="16">
        <v>2.2999999999999998</v>
      </c>
      <c r="D40" s="18" t="s">
        <v>89</v>
      </c>
      <c r="E40" s="16" t="s">
        <v>92</v>
      </c>
      <c r="F40" s="61"/>
      <c r="G40" s="84"/>
      <c r="H40" s="84"/>
      <c r="I40" s="84"/>
      <c r="J40" s="108"/>
      <c r="K40" s="61"/>
      <c r="L40" s="84"/>
      <c r="M40" s="84"/>
      <c r="N40" s="84"/>
      <c r="O40" s="108"/>
      <c r="P40" s="62"/>
      <c r="Q40" s="84"/>
      <c r="R40" s="84"/>
      <c r="S40" s="84"/>
      <c r="T40" s="84"/>
      <c r="U40" s="61"/>
      <c r="V40" s="224"/>
      <c r="W40" s="84"/>
      <c r="X40" s="61"/>
      <c r="Y40" s="224"/>
      <c r="Z40" s="84"/>
      <c r="AA40" s="61"/>
      <c r="AB40" s="224"/>
      <c r="AC40" s="84"/>
      <c r="AD40" s="61"/>
      <c r="AE40" s="84"/>
      <c r="AF40" s="84"/>
      <c r="AG40" s="84"/>
      <c r="AH40" s="108"/>
      <c r="AI40" s="61"/>
      <c r="AJ40" s="84"/>
      <c r="AK40" s="84"/>
      <c r="AL40" s="84"/>
      <c r="AM40" s="108"/>
      <c r="AN40" s="61"/>
      <c r="AO40" s="84"/>
      <c r="AP40" s="84"/>
      <c r="AQ40" s="84"/>
      <c r="AR40" s="108"/>
      <c r="AS40" s="49"/>
      <c r="AT40" s="49"/>
      <c r="AU40" s="50"/>
      <c r="AV40" s="237"/>
    </row>
    <row r="41" spans="2:48" s="8" customFormat="1">
      <c r="B41" s="33"/>
      <c r="C41" s="16">
        <v>2.4</v>
      </c>
      <c r="D41" s="18" t="s">
        <v>123</v>
      </c>
      <c r="E41" s="334"/>
      <c r="F41" s="329"/>
      <c r="G41" s="330"/>
      <c r="H41" s="330"/>
      <c r="I41" s="330"/>
      <c r="J41" s="331"/>
      <c r="K41" s="329"/>
      <c r="L41" s="330"/>
      <c r="M41" s="330"/>
      <c r="N41" s="330"/>
      <c r="O41" s="331"/>
      <c r="P41" s="330"/>
      <c r="Q41" s="330"/>
      <c r="R41" s="330"/>
      <c r="S41" s="330"/>
      <c r="T41" s="330"/>
      <c r="U41" s="329"/>
      <c r="V41" s="337"/>
      <c r="W41" s="330"/>
      <c r="X41" s="329"/>
      <c r="Y41" s="337"/>
      <c r="Z41" s="330"/>
      <c r="AA41" s="329"/>
      <c r="AB41" s="337"/>
      <c r="AC41" s="330"/>
      <c r="AD41" s="329"/>
      <c r="AE41" s="330"/>
      <c r="AF41" s="330"/>
      <c r="AG41" s="330"/>
      <c r="AH41" s="331"/>
      <c r="AI41" s="329"/>
      <c r="AJ41" s="330"/>
      <c r="AK41" s="330"/>
      <c r="AL41" s="330"/>
      <c r="AM41" s="331"/>
      <c r="AN41" s="329"/>
      <c r="AO41" s="330"/>
      <c r="AP41" s="330"/>
      <c r="AQ41" s="330"/>
      <c r="AR41" s="331"/>
      <c r="AS41" s="336"/>
      <c r="AT41" s="336"/>
      <c r="AU41" s="335"/>
      <c r="AV41" s="328"/>
    </row>
    <row r="42" spans="2:48" s="8" customFormat="1" ht="24.9">
      <c r="B42" s="33"/>
      <c r="C42" s="16"/>
      <c r="D42" s="17" t="s">
        <v>167</v>
      </c>
      <c r="E42" s="16" t="s">
        <v>11</v>
      </c>
      <c r="F42" s="61"/>
      <c r="G42" s="84"/>
      <c r="H42" s="84"/>
      <c r="I42" s="224"/>
      <c r="J42" s="225"/>
      <c r="K42" s="61"/>
      <c r="L42" s="84"/>
      <c r="M42" s="84"/>
      <c r="N42" s="224"/>
      <c r="O42" s="225"/>
      <c r="P42" s="62"/>
      <c r="Q42" s="84"/>
      <c r="R42" s="84"/>
      <c r="S42" s="224"/>
      <c r="T42" s="224"/>
      <c r="U42" s="61"/>
      <c r="V42" s="224"/>
      <c r="W42" s="98"/>
      <c r="X42" s="61"/>
      <c r="Y42" s="224"/>
      <c r="Z42" s="98"/>
      <c r="AA42" s="61"/>
      <c r="AB42" s="224"/>
      <c r="AC42" s="98"/>
      <c r="AD42" s="61"/>
      <c r="AE42" s="84"/>
      <c r="AF42" s="84"/>
      <c r="AG42" s="224"/>
      <c r="AH42" s="225"/>
      <c r="AI42" s="61"/>
      <c r="AJ42" s="84"/>
      <c r="AK42" s="84"/>
      <c r="AL42" s="224"/>
      <c r="AM42" s="225"/>
      <c r="AN42" s="61"/>
      <c r="AO42" s="84"/>
      <c r="AP42" s="84"/>
      <c r="AQ42" s="224"/>
      <c r="AR42" s="225"/>
      <c r="AS42" s="49"/>
      <c r="AT42" s="49"/>
      <c r="AU42" s="50"/>
      <c r="AV42" s="237"/>
    </row>
    <row r="43" spans="2:48" s="8" customFormat="1" ht="24.9">
      <c r="B43" s="33"/>
      <c r="C43" s="16"/>
      <c r="D43" s="17" t="s">
        <v>138</v>
      </c>
      <c r="E43" s="16"/>
      <c r="F43" s="238"/>
      <c r="G43" s="62"/>
      <c r="H43" s="62"/>
      <c r="I43" s="62"/>
      <c r="J43" s="107"/>
      <c r="K43" s="238"/>
      <c r="L43" s="62"/>
      <c r="M43" s="62"/>
      <c r="N43" s="62"/>
      <c r="O43" s="107"/>
      <c r="P43" s="84"/>
      <c r="Q43" s="62"/>
      <c r="R43" s="62"/>
      <c r="S43" s="62"/>
      <c r="T43" s="64"/>
      <c r="U43" s="238"/>
      <c r="V43" s="63"/>
      <c r="W43" s="64"/>
      <c r="X43" s="238"/>
      <c r="Y43" s="63"/>
      <c r="Z43" s="64"/>
      <c r="AA43" s="238"/>
      <c r="AB43" s="63"/>
      <c r="AC43" s="64"/>
      <c r="AD43" s="238"/>
      <c r="AE43" s="84"/>
      <c r="AF43" s="84"/>
      <c r="AG43" s="84"/>
      <c r="AH43" s="108"/>
      <c r="AI43" s="238"/>
      <c r="AJ43" s="84"/>
      <c r="AK43" s="84"/>
      <c r="AL43" s="84"/>
      <c r="AM43" s="108"/>
      <c r="AN43" s="238"/>
      <c r="AO43" s="62"/>
      <c r="AP43" s="62"/>
      <c r="AQ43" s="62"/>
      <c r="AR43" s="107"/>
      <c r="AS43" s="242"/>
      <c r="AT43" s="242"/>
      <c r="AU43" s="241"/>
      <c r="AV43" s="237"/>
    </row>
    <row r="44" spans="2:48">
      <c r="B44" s="15"/>
      <c r="C44" s="16">
        <v>2.5</v>
      </c>
      <c r="D44" s="18" t="s">
        <v>90</v>
      </c>
      <c r="E44" s="16" t="s">
        <v>93</v>
      </c>
      <c r="F44" s="61"/>
      <c r="G44" s="84"/>
      <c r="H44" s="84"/>
      <c r="I44" s="84"/>
      <c r="J44" s="108"/>
      <c r="K44" s="61"/>
      <c r="L44" s="84"/>
      <c r="M44" s="84"/>
      <c r="N44" s="84"/>
      <c r="O44" s="108"/>
      <c r="P44" s="62"/>
      <c r="Q44" s="84"/>
      <c r="R44" s="84"/>
      <c r="S44" s="84"/>
      <c r="T44" s="84"/>
      <c r="U44" s="61"/>
      <c r="V44" s="224"/>
      <c r="W44" s="84"/>
      <c r="X44" s="61"/>
      <c r="Y44" s="224"/>
      <c r="Z44" s="84"/>
      <c r="AA44" s="61"/>
      <c r="AB44" s="224"/>
      <c r="AC44" s="84"/>
      <c r="AD44" s="61"/>
      <c r="AE44" s="84"/>
      <c r="AF44" s="84"/>
      <c r="AG44" s="84"/>
      <c r="AH44" s="108"/>
      <c r="AI44" s="61"/>
      <c r="AJ44" s="84"/>
      <c r="AK44" s="84"/>
      <c r="AL44" s="84"/>
      <c r="AM44" s="108"/>
      <c r="AN44" s="61"/>
      <c r="AO44" s="84"/>
      <c r="AP44" s="84"/>
      <c r="AQ44" s="84"/>
      <c r="AR44" s="108"/>
      <c r="AS44" s="49"/>
      <c r="AT44" s="49"/>
      <c r="AU44" s="50"/>
      <c r="AV44" s="237"/>
    </row>
    <row r="45" spans="2:48" s="8" customFormat="1">
      <c r="B45" s="33"/>
      <c r="C45" s="16">
        <v>2.6</v>
      </c>
      <c r="D45" s="18" t="s">
        <v>124</v>
      </c>
      <c r="E45" s="334"/>
      <c r="F45" s="329"/>
      <c r="G45" s="330"/>
      <c r="H45" s="330"/>
      <c r="I45" s="330"/>
      <c r="J45" s="331"/>
      <c r="K45" s="329"/>
      <c r="L45" s="330"/>
      <c r="M45" s="330"/>
      <c r="N45" s="330"/>
      <c r="O45" s="331"/>
      <c r="P45" s="330"/>
      <c r="Q45" s="330"/>
      <c r="R45" s="330"/>
      <c r="S45" s="330"/>
      <c r="T45" s="330"/>
      <c r="U45" s="329"/>
      <c r="V45" s="337"/>
      <c r="W45" s="330"/>
      <c r="X45" s="329"/>
      <c r="Y45" s="337"/>
      <c r="Z45" s="330"/>
      <c r="AA45" s="329"/>
      <c r="AB45" s="337"/>
      <c r="AC45" s="330"/>
      <c r="AD45" s="329"/>
      <c r="AE45" s="330"/>
      <c r="AF45" s="330"/>
      <c r="AG45" s="330"/>
      <c r="AH45" s="331"/>
      <c r="AI45" s="329"/>
      <c r="AJ45" s="330"/>
      <c r="AK45" s="330"/>
      <c r="AL45" s="330"/>
      <c r="AM45" s="331"/>
      <c r="AN45" s="329"/>
      <c r="AO45" s="330"/>
      <c r="AP45" s="330"/>
      <c r="AQ45" s="330"/>
      <c r="AR45" s="331"/>
      <c r="AS45" s="336"/>
      <c r="AT45" s="336"/>
      <c r="AU45" s="335"/>
      <c r="AV45" s="328"/>
    </row>
    <row r="46" spans="2:48" s="8" customFormat="1">
      <c r="B46" s="33"/>
      <c r="C46" s="16"/>
      <c r="D46" s="18" t="s">
        <v>148</v>
      </c>
      <c r="E46" s="16" t="s">
        <v>12</v>
      </c>
      <c r="F46" s="61"/>
      <c r="G46" s="84"/>
      <c r="H46" s="84"/>
      <c r="I46" s="84"/>
      <c r="J46" s="108"/>
      <c r="K46" s="61"/>
      <c r="L46" s="84"/>
      <c r="M46" s="84"/>
      <c r="N46" s="84"/>
      <c r="O46" s="108"/>
      <c r="P46" s="62"/>
      <c r="Q46" s="84"/>
      <c r="R46" s="84"/>
      <c r="S46" s="84"/>
      <c r="T46" s="84"/>
      <c r="U46" s="61"/>
      <c r="V46" s="224"/>
      <c r="W46" s="84"/>
      <c r="X46" s="61"/>
      <c r="Y46" s="224"/>
      <c r="Z46" s="84"/>
      <c r="AA46" s="61"/>
      <c r="AB46" s="224"/>
      <c r="AC46" s="84"/>
      <c r="AD46" s="61"/>
      <c r="AE46" s="84"/>
      <c r="AF46" s="84"/>
      <c r="AG46" s="84"/>
      <c r="AH46" s="108"/>
      <c r="AI46" s="61"/>
      <c r="AJ46" s="84"/>
      <c r="AK46" s="84"/>
      <c r="AL46" s="84"/>
      <c r="AM46" s="108"/>
      <c r="AN46" s="61"/>
      <c r="AO46" s="84"/>
      <c r="AP46" s="84"/>
      <c r="AQ46" s="84"/>
      <c r="AR46" s="108"/>
      <c r="AS46" s="49"/>
      <c r="AT46" s="49"/>
      <c r="AU46" s="50"/>
      <c r="AV46" s="237"/>
    </row>
    <row r="47" spans="2:48" s="8" customFormat="1">
      <c r="B47" s="33"/>
      <c r="C47" s="16"/>
      <c r="D47" s="17" t="s">
        <v>149</v>
      </c>
      <c r="E47" s="16"/>
      <c r="F47" s="238"/>
      <c r="G47" s="62"/>
      <c r="H47" s="62"/>
      <c r="I47" s="62"/>
      <c r="J47" s="107"/>
      <c r="K47" s="238"/>
      <c r="L47" s="62"/>
      <c r="M47" s="62"/>
      <c r="N47" s="62"/>
      <c r="O47" s="107"/>
      <c r="P47" s="84"/>
      <c r="Q47" s="62"/>
      <c r="R47" s="62"/>
      <c r="S47" s="62"/>
      <c r="T47" s="64"/>
      <c r="U47" s="238"/>
      <c r="V47" s="63"/>
      <c r="W47" s="64"/>
      <c r="X47" s="238"/>
      <c r="Y47" s="63"/>
      <c r="Z47" s="64"/>
      <c r="AA47" s="238"/>
      <c r="AB47" s="63"/>
      <c r="AC47" s="64"/>
      <c r="AD47" s="238"/>
      <c r="AE47" s="84"/>
      <c r="AF47" s="84"/>
      <c r="AG47" s="84"/>
      <c r="AH47" s="108"/>
      <c r="AI47" s="238"/>
      <c r="AJ47" s="84"/>
      <c r="AK47" s="84"/>
      <c r="AL47" s="84"/>
      <c r="AM47" s="108"/>
      <c r="AN47" s="238"/>
      <c r="AO47" s="62"/>
      <c r="AP47" s="62"/>
      <c r="AQ47" s="62"/>
      <c r="AR47" s="107"/>
      <c r="AS47" s="242"/>
      <c r="AT47" s="242"/>
      <c r="AU47" s="241"/>
      <c r="AV47" s="237"/>
    </row>
    <row r="48" spans="2:48">
      <c r="B48" s="15"/>
      <c r="C48" s="16">
        <v>2.7</v>
      </c>
      <c r="D48" s="18" t="s">
        <v>70</v>
      </c>
      <c r="E48" s="16" t="s">
        <v>13</v>
      </c>
      <c r="F48" s="61"/>
      <c r="G48" s="62"/>
      <c r="H48" s="62"/>
      <c r="I48" s="62"/>
      <c r="J48" s="107"/>
      <c r="K48" s="61"/>
      <c r="L48" s="62"/>
      <c r="M48" s="62"/>
      <c r="N48" s="62"/>
      <c r="O48" s="107"/>
      <c r="P48" s="62"/>
      <c r="Q48" s="62"/>
      <c r="R48" s="62"/>
      <c r="S48" s="62"/>
      <c r="T48" s="62"/>
      <c r="U48" s="61"/>
      <c r="V48" s="63"/>
      <c r="W48" s="62"/>
      <c r="X48" s="61"/>
      <c r="Y48" s="63"/>
      <c r="Z48" s="62"/>
      <c r="AA48" s="61"/>
      <c r="AB48" s="62"/>
      <c r="AC48" s="62"/>
      <c r="AD48" s="61"/>
      <c r="AE48" s="84"/>
      <c r="AF48" s="84"/>
      <c r="AG48" s="84"/>
      <c r="AH48" s="108"/>
      <c r="AI48" s="61"/>
      <c r="AJ48" s="84"/>
      <c r="AK48" s="84"/>
      <c r="AL48" s="84"/>
      <c r="AM48" s="108"/>
      <c r="AN48" s="61"/>
      <c r="AO48" s="62"/>
      <c r="AP48" s="62"/>
      <c r="AQ48" s="62"/>
      <c r="AR48" s="107"/>
      <c r="AS48" s="51"/>
      <c r="AT48" s="51"/>
      <c r="AU48" s="52"/>
      <c r="AV48" s="237"/>
    </row>
    <row r="49" spans="2:48">
      <c r="B49" s="15"/>
      <c r="C49" s="16">
        <v>2.8</v>
      </c>
      <c r="D49" s="18" t="s">
        <v>98</v>
      </c>
      <c r="E49" s="305"/>
      <c r="F49" s="329"/>
      <c r="G49" s="330"/>
      <c r="H49" s="330"/>
      <c r="I49" s="330"/>
      <c r="J49" s="331"/>
      <c r="K49" s="329"/>
      <c r="L49" s="330"/>
      <c r="M49" s="330"/>
      <c r="N49" s="330"/>
      <c r="O49" s="331"/>
      <c r="P49" s="330"/>
      <c r="Q49" s="330"/>
      <c r="R49" s="330"/>
      <c r="S49" s="330"/>
      <c r="T49" s="330"/>
      <c r="U49" s="329"/>
      <c r="V49" s="337"/>
      <c r="W49" s="330"/>
      <c r="X49" s="329"/>
      <c r="Y49" s="337"/>
      <c r="Z49" s="330"/>
      <c r="AA49" s="329"/>
      <c r="AB49" s="330"/>
      <c r="AC49" s="330"/>
      <c r="AD49" s="329"/>
      <c r="AE49" s="330"/>
      <c r="AF49" s="330"/>
      <c r="AG49" s="330"/>
      <c r="AH49" s="331"/>
      <c r="AI49" s="329"/>
      <c r="AJ49" s="330"/>
      <c r="AK49" s="330"/>
      <c r="AL49" s="330"/>
      <c r="AM49" s="331"/>
      <c r="AN49" s="329"/>
      <c r="AO49" s="330"/>
      <c r="AP49" s="330"/>
      <c r="AQ49" s="330"/>
      <c r="AR49" s="331"/>
      <c r="AS49" s="333"/>
      <c r="AT49" s="333"/>
      <c r="AU49" s="332"/>
      <c r="AV49" s="328"/>
    </row>
    <row r="50" spans="2:48" ht="28.5" customHeight="1">
      <c r="B50" s="15"/>
      <c r="C50" s="16"/>
      <c r="D50" s="17" t="s">
        <v>184</v>
      </c>
      <c r="E50" s="16" t="s">
        <v>62</v>
      </c>
      <c r="F50" s="61"/>
      <c r="G50" s="84"/>
      <c r="H50" s="84"/>
      <c r="I50" s="84"/>
      <c r="J50" s="108"/>
      <c r="K50" s="61"/>
      <c r="L50" s="84"/>
      <c r="M50" s="84"/>
      <c r="N50" s="84"/>
      <c r="O50" s="108"/>
      <c r="P50" s="62"/>
      <c r="Q50" s="84"/>
      <c r="R50" s="84"/>
      <c r="S50" s="84"/>
      <c r="T50" s="84"/>
      <c r="U50" s="61"/>
      <c r="V50" s="224"/>
      <c r="W50" s="84"/>
      <c r="X50" s="61"/>
      <c r="Y50" s="224"/>
      <c r="Z50" s="84"/>
      <c r="AA50" s="61"/>
      <c r="AB50" s="84"/>
      <c r="AC50" s="84"/>
      <c r="AD50" s="61"/>
      <c r="AE50" s="84"/>
      <c r="AF50" s="84"/>
      <c r="AG50" s="84"/>
      <c r="AH50" s="108"/>
      <c r="AI50" s="61"/>
      <c r="AJ50" s="84"/>
      <c r="AK50" s="84"/>
      <c r="AL50" s="84"/>
      <c r="AM50" s="108"/>
      <c r="AN50" s="61"/>
      <c r="AO50" s="84"/>
      <c r="AP50" s="84"/>
      <c r="AQ50" s="84"/>
      <c r="AR50" s="108"/>
      <c r="AS50" s="99"/>
      <c r="AT50" s="99"/>
      <c r="AU50" s="65"/>
      <c r="AV50" s="237"/>
    </row>
    <row r="51" spans="2:48" ht="28" customHeight="1">
      <c r="B51" s="15"/>
      <c r="C51" s="16"/>
      <c r="D51" s="17" t="s">
        <v>140</v>
      </c>
      <c r="E51" s="16"/>
      <c r="F51" s="238"/>
      <c r="G51" s="62"/>
      <c r="H51" s="62"/>
      <c r="I51" s="62"/>
      <c r="J51" s="107"/>
      <c r="K51" s="238"/>
      <c r="L51" s="62"/>
      <c r="M51" s="62"/>
      <c r="N51" s="62"/>
      <c r="O51" s="107"/>
      <c r="P51" s="84"/>
      <c r="Q51" s="62"/>
      <c r="R51" s="62"/>
      <c r="S51" s="62"/>
      <c r="T51" s="62"/>
      <c r="U51" s="238"/>
      <c r="V51" s="63"/>
      <c r="W51" s="62"/>
      <c r="X51" s="238"/>
      <c r="Y51" s="63"/>
      <c r="Z51" s="62"/>
      <c r="AA51" s="238"/>
      <c r="AB51" s="62"/>
      <c r="AC51" s="62"/>
      <c r="AD51" s="238"/>
      <c r="AE51" s="84"/>
      <c r="AF51" s="84"/>
      <c r="AG51" s="84"/>
      <c r="AH51" s="108"/>
      <c r="AI51" s="238"/>
      <c r="AJ51" s="84"/>
      <c r="AK51" s="84"/>
      <c r="AL51" s="84"/>
      <c r="AM51" s="108"/>
      <c r="AN51" s="238"/>
      <c r="AO51" s="62"/>
      <c r="AP51" s="62"/>
      <c r="AQ51" s="62"/>
      <c r="AR51" s="107"/>
      <c r="AS51" s="240"/>
      <c r="AT51" s="240"/>
      <c r="AU51" s="239"/>
      <c r="AV51" s="237"/>
    </row>
    <row r="52" spans="2:48">
      <c r="B52" s="15"/>
      <c r="C52" s="16">
        <v>2.9</v>
      </c>
      <c r="D52" s="18" t="s">
        <v>125</v>
      </c>
      <c r="E52" s="334"/>
      <c r="F52" s="329"/>
      <c r="G52" s="330"/>
      <c r="H52" s="330"/>
      <c r="I52" s="330"/>
      <c r="J52" s="331"/>
      <c r="K52" s="329"/>
      <c r="L52" s="330"/>
      <c r="M52" s="330"/>
      <c r="N52" s="330"/>
      <c r="O52" s="331"/>
      <c r="P52" s="330"/>
      <c r="Q52" s="330"/>
      <c r="R52" s="330"/>
      <c r="S52" s="330"/>
      <c r="T52" s="330"/>
      <c r="U52" s="329"/>
      <c r="V52" s="337"/>
      <c r="W52" s="330"/>
      <c r="X52" s="329"/>
      <c r="Y52" s="337"/>
      <c r="Z52" s="330"/>
      <c r="AA52" s="329"/>
      <c r="AB52" s="330"/>
      <c r="AC52" s="330"/>
      <c r="AD52" s="329"/>
      <c r="AE52" s="330"/>
      <c r="AF52" s="330"/>
      <c r="AG52" s="330"/>
      <c r="AH52" s="331"/>
      <c r="AI52" s="329"/>
      <c r="AJ52" s="330"/>
      <c r="AK52" s="330"/>
      <c r="AL52" s="330"/>
      <c r="AM52" s="331"/>
      <c r="AN52" s="329"/>
      <c r="AO52" s="330"/>
      <c r="AP52" s="330"/>
      <c r="AQ52" s="330"/>
      <c r="AR52" s="331"/>
      <c r="AS52" s="333"/>
      <c r="AT52" s="333"/>
      <c r="AU52" s="332"/>
      <c r="AV52" s="328"/>
    </row>
    <row r="53" spans="2:48">
      <c r="B53" s="15"/>
      <c r="C53" s="16"/>
      <c r="D53" s="17" t="s">
        <v>168</v>
      </c>
      <c r="E53" s="16" t="s">
        <v>63</v>
      </c>
      <c r="F53" s="61"/>
      <c r="G53" s="84"/>
      <c r="H53" s="84"/>
      <c r="I53" s="84"/>
      <c r="J53" s="108"/>
      <c r="K53" s="61"/>
      <c r="L53" s="84"/>
      <c r="M53" s="84"/>
      <c r="N53" s="84"/>
      <c r="O53" s="108"/>
      <c r="P53" s="62"/>
      <c r="Q53" s="84"/>
      <c r="R53" s="84"/>
      <c r="S53" s="84"/>
      <c r="T53" s="84"/>
      <c r="U53" s="61"/>
      <c r="V53" s="224"/>
      <c r="W53" s="84"/>
      <c r="X53" s="61"/>
      <c r="Y53" s="224"/>
      <c r="Z53" s="84"/>
      <c r="AA53" s="61"/>
      <c r="AB53" s="84"/>
      <c r="AC53" s="84"/>
      <c r="AD53" s="61"/>
      <c r="AE53" s="84"/>
      <c r="AF53" s="84"/>
      <c r="AG53" s="84"/>
      <c r="AH53" s="108"/>
      <c r="AI53" s="61"/>
      <c r="AJ53" s="84"/>
      <c r="AK53" s="84"/>
      <c r="AL53" s="84"/>
      <c r="AM53" s="108"/>
      <c r="AN53" s="61"/>
      <c r="AO53" s="84"/>
      <c r="AP53" s="84"/>
      <c r="AQ53" s="84"/>
      <c r="AR53" s="108"/>
      <c r="AS53" s="99"/>
      <c r="AT53" s="99"/>
      <c r="AU53" s="65"/>
      <c r="AV53" s="237"/>
    </row>
    <row r="54" spans="2:48" s="8" customFormat="1" ht="24.9">
      <c r="B54" s="33"/>
      <c r="C54" s="16"/>
      <c r="D54" s="17" t="s">
        <v>152</v>
      </c>
      <c r="E54" s="16"/>
      <c r="F54" s="238"/>
      <c r="G54" s="62"/>
      <c r="H54" s="62"/>
      <c r="I54" s="62"/>
      <c r="J54" s="107"/>
      <c r="K54" s="238"/>
      <c r="L54" s="62"/>
      <c r="M54" s="62"/>
      <c r="N54" s="62"/>
      <c r="O54" s="107"/>
      <c r="P54" s="84"/>
      <c r="Q54" s="62"/>
      <c r="R54" s="62"/>
      <c r="S54" s="62"/>
      <c r="T54" s="62"/>
      <c r="U54" s="238"/>
      <c r="V54" s="63"/>
      <c r="W54" s="62"/>
      <c r="X54" s="238"/>
      <c r="Y54" s="63"/>
      <c r="Z54" s="62"/>
      <c r="AA54" s="238"/>
      <c r="AB54" s="62"/>
      <c r="AC54" s="62"/>
      <c r="AD54" s="238"/>
      <c r="AE54" s="84"/>
      <c r="AF54" s="84"/>
      <c r="AG54" s="84"/>
      <c r="AH54" s="108"/>
      <c r="AI54" s="238"/>
      <c r="AJ54" s="84"/>
      <c r="AK54" s="84"/>
      <c r="AL54" s="84"/>
      <c r="AM54" s="108"/>
      <c r="AN54" s="238"/>
      <c r="AO54" s="62"/>
      <c r="AP54" s="62"/>
      <c r="AQ54" s="62"/>
      <c r="AR54" s="107"/>
      <c r="AS54" s="240"/>
      <c r="AT54" s="240"/>
      <c r="AU54" s="239"/>
      <c r="AV54" s="237"/>
    </row>
    <row r="55" spans="2:48">
      <c r="B55" s="15"/>
      <c r="C55" s="34" t="s">
        <v>64</v>
      </c>
      <c r="D55" s="18" t="s">
        <v>97</v>
      </c>
      <c r="E55" s="16" t="s">
        <v>91</v>
      </c>
      <c r="F55" s="61"/>
      <c r="G55" s="224"/>
      <c r="H55" s="224"/>
      <c r="I55" s="224"/>
      <c r="J55" s="225"/>
      <c r="K55" s="61"/>
      <c r="L55" s="224"/>
      <c r="M55" s="224"/>
      <c r="N55" s="224"/>
      <c r="O55" s="225"/>
      <c r="P55" s="62"/>
      <c r="Q55" s="224"/>
      <c r="R55" s="224"/>
      <c r="S55" s="224"/>
      <c r="T55" s="224"/>
      <c r="U55" s="61"/>
      <c r="V55" s="224"/>
      <c r="W55" s="84"/>
      <c r="X55" s="61"/>
      <c r="Y55" s="224"/>
      <c r="Z55" s="84"/>
      <c r="AA55" s="61"/>
      <c r="AB55" s="224"/>
      <c r="AC55" s="224"/>
      <c r="AD55" s="61"/>
      <c r="AE55" s="224"/>
      <c r="AF55" s="224"/>
      <c r="AG55" s="224"/>
      <c r="AH55" s="225"/>
      <c r="AI55" s="61"/>
      <c r="AJ55" s="224"/>
      <c r="AK55" s="224"/>
      <c r="AL55" s="224"/>
      <c r="AM55" s="225"/>
      <c r="AN55" s="61"/>
      <c r="AO55" s="224"/>
      <c r="AP55" s="224"/>
      <c r="AQ55" s="224"/>
      <c r="AR55" s="225"/>
      <c r="AS55" s="99"/>
      <c r="AT55" s="99"/>
      <c r="AU55" s="65"/>
      <c r="AV55" s="237"/>
    </row>
    <row r="56" spans="2:48">
      <c r="B56" s="15"/>
      <c r="C56" s="16">
        <v>2.11</v>
      </c>
      <c r="D56" s="18" t="s">
        <v>104</v>
      </c>
      <c r="E56" s="305"/>
      <c r="F56" s="329"/>
      <c r="G56" s="337"/>
      <c r="H56" s="337"/>
      <c r="I56" s="337"/>
      <c r="J56" s="338"/>
      <c r="K56" s="329"/>
      <c r="L56" s="337"/>
      <c r="M56" s="337"/>
      <c r="N56" s="337"/>
      <c r="O56" s="338"/>
      <c r="P56" s="330"/>
      <c r="Q56" s="337"/>
      <c r="R56" s="337"/>
      <c r="S56" s="337"/>
      <c r="T56" s="337"/>
      <c r="U56" s="329"/>
      <c r="V56" s="337"/>
      <c r="W56" s="330"/>
      <c r="X56" s="329"/>
      <c r="Y56" s="337"/>
      <c r="Z56" s="330"/>
      <c r="AA56" s="329"/>
      <c r="AB56" s="337"/>
      <c r="AC56" s="337"/>
      <c r="AD56" s="329"/>
      <c r="AE56" s="337"/>
      <c r="AF56" s="337"/>
      <c r="AG56" s="337"/>
      <c r="AH56" s="338"/>
      <c r="AI56" s="329"/>
      <c r="AJ56" s="337"/>
      <c r="AK56" s="337"/>
      <c r="AL56" s="337"/>
      <c r="AM56" s="338"/>
      <c r="AN56" s="329"/>
      <c r="AO56" s="337"/>
      <c r="AP56" s="337"/>
      <c r="AQ56" s="337"/>
      <c r="AR56" s="338"/>
      <c r="AS56" s="333"/>
      <c r="AT56" s="333"/>
      <c r="AU56" s="332"/>
      <c r="AV56" s="328"/>
    </row>
    <row r="57" spans="2:48">
      <c r="B57" s="15"/>
      <c r="C57" s="16"/>
      <c r="D57" s="17" t="s">
        <v>173</v>
      </c>
      <c r="E57" s="16" t="s">
        <v>46</v>
      </c>
      <c r="F57" s="61"/>
      <c r="G57" s="63"/>
      <c r="H57" s="63"/>
      <c r="I57" s="63"/>
      <c r="J57" s="106"/>
      <c r="K57" s="61"/>
      <c r="L57" s="63"/>
      <c r="M57" s="63"/>
      <c r="N57" s="63"/>
      <c r="O57" s="106"/>
      <c r="P57" s="62"/>
      <c r="Q57" s="63"/>
      <c r="R57" s="63"/>
      <c r="S57" s="63"/>
      <c r="T57" s="63"/>
      <c r="U57" s="61"/>
      <c r="V57" s="63"/>
      <c r="W57" s="62"/>
      <c r="X57" s="61"/>
      <c r="Y57" s="63"/>
      <c r="Z57" s="62"/>
      <c r="AA57" s="61"/>
      <c r="AB57" s="63"/>
      <c r="AC57" s="63"/>
      <c r="AD57" s="61"/>
      <c r="AE57" s="224"/>
      <c r="AF57" s="224"/>
      <c r="AG57" s="224"/>
      <c r="AH57" s="225"/>
      <c r="AI57" s="61"/>
      <c r="AJ57" s="224"/>
      <c r="AK57" s="224"/>
      <c r="AL57" s="224"/>
      <c r="AM57" s="225"/>
      <c r="AN57" s="61"/>
      <c r="AO57" s="63"/>
      <c r="AP57" s="63"/>
      <c r="AQ57" s="63"/>
      <c r="AR57" s="106"/>
      <c r="AS57" s="99"/>
      <c r="AT57" s="99"/>
      <c r="AU57" s="65"/>
      <c r="AV57" s="237"/>
    </row>
    <row r="58" spans="2:48">
      <c r="B58" s="15"/>
      <c r="C58" s="16"/>
      <c r="D58" s="18" t="s">
        <v>174</v>
      </c>
      <c r="E58" s="16" t="s">
        <v>47</v>
      </c>
      <c r="F58" s="61"/>
      <c r="G58" s="63"/>
      <c r="H58" s="63"/>
      <c r="I58" s="63"/>
      <c r="J58" s="106"/>
      <c r="K58" s="61"/>
      <c r="L58" s="63"/>
      <c r="M58" s="63"/>
      <c r="N58" s="63"/>
      <c r="O58" s="106"/>
      <c r="P58" s="62"/>
      <c r="Q58" s="63"/>
      <c r="R58" s="63"/>
      <c r="S58" s="63"/>
      <c r="T58" s="63"/>
      <c r="U58" s="61"/>
      <c r="V58" s="63"/>
      <c r="W58" s="62"/>
      <c r="X58" s="61"/>
      <c r="Y58" s="63"/>
      <c r="Z58" s="62"/>
      <c r="AA58" s="61"/>
      <c r="AB58" s="63"/>
      <c r="AC58" s="63"/>
      <c r="AD58" s="61"/>
      <c r="AE58" s="224"/>
      <c r="AF58" s="224"/>
      <c r="AG58" s="224"/>
      <c r="AH58" s="225"/>
      <c r="AI58" s="61"/>
      <c r="AJ58" s="224"/>
      <c r="AK58" s="224"/>
      <c r="AL58" s="224"/>
      <c r="AM58" s="225"/>
      <c r="AN58" s="61"/>
      <c r="AO58" s="63"/>
      <c r="AP58" s="63"/>
      <c r="AQ58" s="63"/>
      <c r="AR58" s="106"/>
      <c r="AS58" s="99"/>
      <c r="AT58" s="99"/>
      <c r="AU58" s="65"/>
      <c r="AV58" s="237"/>
    </row>
    <row r="59" spans="2:48">
      <c r="B59" s="15"/>
      <c r="C59" s="16"/>
      <c r="D59" s="18" t="s">
        <v>175</v>
      </c>
      <c r="E59" s="16" t="s">
        <v>48</v>
      </c>
      <c r="F59" s="61"/>
      <c r="G59" s="224"/>
      <c r="H59" s="224"/>
      <c r="I59" s="224"/>
      <c r="J59" s="225"/>
      <c r="K59" s="61"/>
      <c r="L59" s="224"/>
      <c r="M59" s="224"/>
      <c r="N59" s="224"/>
      <c r="O59" s="225"/>
      <c r="P59" s="62"/>
      <c r="Q59" s="224"/>
      <c r="R59" s="224"/>
      <c r="S59" s="224"/>
      <c r="T59" s="224"/>
      <c r="U59" s="61"/>
      <c r="V59" s="224"/>
      <c r="W59" s="84"/>
      <c r="X59" s="61"/>
      <c r="Y59" s="224"/>
      <c r="Z59" s="84"/>
      <c r="AA59" s="61"/>
      <c r="AB59" s="224"/>
      <c r="AC59" s="224"/>
      <c r="AD59" s="61"/>
      <c r="AE59" s="224"/>
      <c r="AF59" s="224"/>
      <c r="AG59" s="224"/>
      <c r="AH59" s="225"/>
      <c r="AI59" s="61"/>
      <c r="AJ59" s="224"/>
      <c r="AK59" s="224"/>
      <c r="AL59" s="224"/>
      <c r="AM59" s="225"/>
      <c r="AN59" s="61"/>
      <c r="AO59" s="224"/>
      <c r="AP59" s="224"/>
      <c r="AQ59" s="224"/>
      <c r="AR59" s="225"/>
      <c r="AS59" s="99"/>
      <c r="AT59" s="99"/>
      <c r="AU59" s="65"/>
      <c r="AV59" s="237"/>
    </row>
    <row r="60" spans="2:48">
      <c r="B60" s="15"/>
      <c r="C60" s="24">
        <v>2.12</v>
      </c>
      <c r="D60" s="18" t="s">
        <v>176</v>
      </c>
      <c r="E60" s="305"/>
      <c r="F60" s="339"/>
      <c r="G60" s="340"/>
      <c r="H60" s="340"/>
      <c r="I60" s="340"/>
      <c r="J60" s="341"/>
      <c r="K60" s="339"/>
      <c r="L60" s="340"/>
      <c r="M60" s="340"/>
      <c r="N60" s="340"/>
      <c r="O60" s="341"/>
      <c r="P60" s="342"/>
      <c r="Q60" s="340"/>
      <c r="R60" s="340"/>
      <c r="S60" s="340"/>
      <c r="T60" s="340"/>
      <c r="U60" s="339"/>
      <c r="V60" s="340"/>
      <c r="W60" s="342"/>
      <c r="X60" s="339"/>
      <c r="Y60" s="340"/>
      <c r="Z60" s="342"/>
      <c r="AA60" s="339"/>
      <c r="AB60" s="340"/>
      <c r="AC60" s="340"/>
      <c r="AD60" s="339"/>
      <c r="AE60" s="340"/>
      <c r="AF60" s="340"/>
      <c r="AG60" s="340"/>
      <c r="AH60" s="341"/>
      <c r="AI60" s="339"/>
      <c r="AJ60" s="340"/>
      <c r="AK60" s="340"/>
      <c r="AL60" s="340"/>
      <c r="AM60" s="341"/>
      <c r="AN60" s="339"/>
      <c r="AO60" s="340"/>
      <c r="AP60" s="340"/>
      <c r="AQ60" s="340"/>
      <c r="AR60" s="341"/>
      <c r="AS60" s="344"/>
      <c r="AT60" s="344"/>
      <c r="AU60" s="343"/>
      <c r="AV60" s="345"/>
    </row>
    <row r="61" spans="2:48">
      <c r="B61" s="15"/>
      <c r="C61" s="16"/>
      <c r="D61" s="18" t="s">
        <v>177</v>
      </c>
      <c r="E61" s="16" t="s">
        <v>49</v>
      </c>
      <c r="F61" s="61"/>
      <c r="G61" s="62"/>
      <c r="H61" s="62"/>
      <c r="I61" s="62"/>
      <c r="J61" s="107"/>
      <c r="K61" s="61"/>
      <c r="L61" s="62"/>
      <c r="M61" s="62"/>
      <c r="N61" s="62"/>
      <c r="O61" s="107"/>
      <c r="P61" s="62"/>
      <c r="Q61" s="62"/>
      <c r="R61" s="62"/>
      <c r="S61" s="62"/>
      <c r="T61" s="62"/>
      <c r="U61" s="61"/>
      <c r="V61" s="63"/>
      <c r="W61" s="62"/>
      <c r="X61" s="61"/>
      <c r="Y61" s="63"/>
      <c r="Z61" s="62"/>
      <c r="AA61" s="61"/>
      <c r="AB61" s="62"/>
      <c r="AC61" s="62"/>
      <c r="AD61" s="61"/>
      <c r="AE61" s="84"/>
      <c r="AF61" s="84"/>
      <c r="AG61" s="84"/>
      <c r="AH61" s="108"/>
      <c r="AI61" s="61"/>
      <c r="AJ61" s="84"/>
      <c r="AK61" s="84"/>
      <c r="AL61" s="84"/>
      <c r="AM61" s="108"/>
      <c r="AN61" s="61"/>
      <c r="AO61" s="62"/>
      <c r="AP61" s="62"/>
      <c r="AQ61" s="62"/>
      <c r="AR61" s="107"/>
      <c r="AS61" s="99"/>
      <c r="AT61" s="99"/>
      <c r="AU61" s="65"/>
      <c r="AV61" s="237"/>
    </row>
    <row r="62" spans="2:48">
      <c r="B62" s="15"/>
      <c r="C62" s="16"/>
      <c r="D62" s="18" t="s">
        <v>178</v>
      </c>
      <c r="E62" s="16" t="s">
        <v>50</v>
      </c>
      <c r="F62" s="61"/>
      <c r="G62" s="224"/>
      <c r="H62" s="224"/>
      <c r="I62" s="224"/>
      <c r="J62" s="225"/>
      <c r="K62" s="61"/>
      <c r="L62" s="224"/>
      <c r="M62" s="224"/>
      <c r="N62" s="224"/>
      <c r="O62" s="225"/>
      <c r="P62" s="62"/>
      <c r="Q62" s="224"/>
      <c r="R62" s="224"/>
      <c r="S62" s="224"/>
      <c r="T62" s="224"/>
      <c r="U62" s="61"/>
      <c r="V62" s="224"/>
      <c r="W62" s="84"/>
      <c r="X62" s="61"/>
      <c r="Y62" s="224"/>
      <c r="Z62" s="84"/>
      <c r="AA62" s="61"/>
      <c r="AB62" s="224"/>
      <c r="AC62" s="224"/>
      <c r="AD62" s="61"/>
      <c r="AE62" s="224"/>
      <c r="AF62" s="224"/>
      <c r="AG62" s="224"/>
      <c r="AH62" s="225"/>
      <c r="AI62" s="61"/>
      <c r="AJ62" s="224"/>
      <c r="AK62" s="224"/>
      <c r="AL62" s="224"/>
      <c r="AM62" s="225"/>
      <c r="AN62" s="61"/>
      <c r="AO62" s="224"/>
      <c r="AP62" s="224"/>
      <c r="AQ62" s="224"/>
      <c r="AR62" s="225"/>
      <c r="AS62" s="99"/>
      <c r="AT62" s="99"/>
      <c r="AU62" s="65"/>
      <c r="AV62" s="237"/>
    </row>
    <row r="63" spans="2:48" s="8" customFormat="1">
      <c r="B63" s="33"/>
      <c r="C63" s="35">
        <v>2.13</v>
      </c>
      <c r="D63" s="18" t="s">
        <v>82</v>
      </c>
      <c r="E63" s="16"/>
      <c r="F63" s="61"/>
      <c r="G63" s="62"/>
      <c r="H63" s="62"/>
      <c r="I63" s="62"/>
      <c r="J63" s="107"/>
      <c r="K63" s="61"/>
      <c r="L63" s="62"/>
      <c r="M63" s="62"/>
      <c r="N63" s="62"/>
      <c r="O63" s="107"/>
      <c r="P63" s="62"/>
      <c r="Q63" s="62"/>
      <c r="R63" s="62"/>
      <c r="S63" s="62"/>
      <c r="T63" s="62"/>
      <c r="U63" s="61"/>
      <c r="V63" s="63"/>
      <c r="W63" s="62"/>
      <c r="X63" s="61"/>
      <c r="Y63" s="63"/>
      <c r="Z63" s="62"/>
      <c r="AA63" s="61"/>
      <c r="AB63" s="62"/>
      <c r="AC63" s="62"/>
      <c r="AD63" s="61"/>
      <c r="AE63" s="84"/>
      <c r="AF63" s="84"/>
      <c r="AG63" s="84"/>
      <c r="AH63" s="108"/>
      <c r="AI63" s="61"/>
      <c r="AJ63" s="84"/>
      <c r="AK63" s="84"/>
      <c r="AL63" s="84"/>
      <c r="AM63" s="108"/>
      <c r="AN63" s="61"/>
      <c r="AO63" s="62"/>
      <c r="AP63" s="62"/>
      <c r="AQ63" s="62"/>
      <c r="AR63" s="107"/>
      <c r="AS63" s="99"/>
      <c r="AT63" s="99"/>
      <c r="AU63" s="65"/>
      <c r="AV63" s="237"/>
    </row>
    <row r="64" spans="2:48">
      <c r="B64" s="15"/>
      <c r="C64" s="24">
        <v>2.14</v>
      </c>
      <c r="D64" s="18" t="s">
        <v>69</v>
      </c>
      <c r="E64" s="16" t="s">
        <v>14</v>
      </c>
      <c r="F64" s="61"/>
      <c r="G64" s="62"/>
      <c r="H64" s="62"/>
      <c r="I64" s="62"/>
      <c r="J64" s="107"/>
      <c r="K64" s="61"/>
      <c r="L64" s="62"/>
      <c r="M64" s="62"/>
      <c r="N64" s="62"/>
      <c r="O64" s="107"/>
      <c r="P64" s="62"/>
      <c r="Q64" s="62"/>
      <c r="R64" s="62"/>
      <c r="S64" s="62"/>
      <c r="T64" s="62"/>
      <c r="U64" s="61"/>
      <c r="V64" s="63"/>
      <c r="W64" s="62"/>
      <c r="X64" s="61"/>
      <c r="Y64" s="63"/>
      <c r="Z64" s="62"/>
      <c r="AA64" s="61"/>
      <c r="AB64" s="62"/>
      <c r="AC64" s="62"/>
      <c r="AD64" s="61"/>
      <c r="AE64" s="84"/>
      <c r="AF64" s="84"/>
      <c r="AG64" s="84"/>
      <c r="AH64" s="108"/>
      <c r="AI64" s="61"/>
      <c r="AJ64" s="84"/>
      <c r="AK64" s="84"/>
      <c r="AL64" s="84"/>
      <c r="AM64" s="108"/>
      <c r="AN64" s="61"/>
      <c r="AO64" s="62"/>
      <c r="AP64" s="62"/>
      <c r="AQ64" s="62"/>
      <c r="AR64" s="107"/>
      <c r="AS64" s="99"/>
      <c r="AT64" s="99"/>
      <c r="AU64" s="65"/>
      <c r="AV64" s="237"/>
    </row>
    <row r="65" spans="1:48" s="8" customFormat="1">
      <c r="B65" s="33"/>
      <c r="C65" s="24">
        <v>2.15</v>
      </c>
      <c r="D65" s="18" t="s">
        <v>126</v>
      </c>
      <c r="E65" s="16" t="s">
        <v>15</v>
      </c>
      <c r="F65" s="61"/>
      <c r="G65" s="62"/>
      <c r="H65" s="62"/>
      <c r="I65" s="62"/>
      <c r="J65" s="107"/>
      <c r="K65" s="61"/>
      <c r="L65" s="62"/>
      <c r="M65" s="62"/>
      <c r="N65" s="62"/>
      <c r="O65" s="107"/>
      <c r="P65" s="62"/>
      <c r="Q65" s="62"/>
      <c r="R65" s="62"/>
      <c r="S65" s="62"/>
      <c r="T65" s="62"/>
      <c r="U65" s="61"/>
      <c r="V65" s="63"/>
      <c r="W65" s="62"/>
      <c r="X65" s="61"/>
      <c r="Y65" s="63"/>
      <c r="Z65" s="62"/>
      <c r="AA65" s="61"/>
      <c r="AB65" s="62"/>
      <c r="AC65" s="62"/>
      <c r="AD65" s="61"/>
      <c r="AE65" s="84"/>
      <c r="AF65" s="84"/>
      <c r="AG65" s="84"/>
      <c r="AH65" s="108"/>
      <c r="AI65" s="61"/>
      <c r="AJ65" s="84"/>
      <c r="AK65" s="84"/>
      <c r="AL65" s="84"/>
      <c r="AM65" s="108"/>
      <c r="AN65" s="61"/>
      <c r="AO65" s="62"/>
      <c r="AP65" s="62"/>
      <c r="AQ65" s="62"/>
      <c r="AR65" s="107"/>
      <c r="AS65" s="99"/>
      <c r="AT65" s="99"/>
      <c r="AU65" s="65"/>
      <c r="AV65" s="237"/>
    </row>
    <row r="66" spans="1:48" s="8" customFormat="1">
      <c r="A66" s="150"/>
      <c r="B66" s="33"/>
      <c r="C66" s="24">
        <v>2.16</v>
      </c>
      <c r="D66" s="17" t="s">
        <v>150</v>
      </c>
      <c r="E66" s="16" t="s">
        <v>129</v>
      </c>
      <c r="F66" s="447">
        <f>F35+F38-F40+F42-F44+F46-F48+F50+F53-F55+F57+F58-F59-F61+F62+F63+F64+F65</f>
        <v>0</v>
      </c>
      <c r="G66" s="448">
        <f>G36+G39+G43+G47-G48+G51+G54+G57+G58-G61+G63+G64+G65</f>
        <v>0</v>
      </c>
      <c r="H66" s="448">
        <f t="shared" ref="H66:J66" si="0">H36+H39+H43+H47-H48+H51+H54+H57+H58-H61+H63+H64+H65</f>
        <v>0</v>
      </c>
      <c r="I66" s="448">
        <f t="shared" si="0"/>
        <v>0</v>
      </c>
      <c r="J66" s="479">
        <f t="shared" si="0"/>
        <v>0</v>
      </c>
      <c r="K66" s="447">
        <f>K35+K38-K40+K42-K44+K46-K48+K50+K53-K55+K57+K58-K59-K61+K62+K63+K64+K65</f>
        <v>0</v>
      </c>
      <c r="L66" s="448">
        <f>L36+L39+L43+L47-L48+L51+L54+L57+L58-L61+L63+L64+L65</f>
        <v>0</v>
      </c>
      <c r="M66" s="448">
        <f t="shared" ref="M66:O66" si="1">M36+M39+M43+M47-M48+M51+M54+M57+M58-M61+M63+M64+M65</f>
        <v>0</v>
      </c>
      <c r="N66" s="448">
        <f t="shared" si="1"/>
        <v>0</v>
      </c>
      <c r="O66" s="479">
        <f t="shared" si="1"/>
        <v>0</v>
      </c>
      <c r="P66" s="448">
        <f>P35+P38-P40+P42-P44+P46-P48+P50+P53-P55+P57+P58-P59-P61+P62+P63+P64+P65</f>
        <v>0</v>
      </c>
      <c r="Q66" s="448">
        <f>Q36+Q39+Q43+Q47-Q48+Q51+Q54+Q57+Q58-Q61+Q63+Q64+Q65</f>
        <v>0</v>
      </c>
      <c r="R66" s="448">
        <f t="shared" ref="R66:T66" si="2">R36+R39+R43+R47-R48+R51+R54+R57+R58-R61+R63+R64+R65</f>
        <v>0</v>
      </c>
      <c r="S66" s="448">
        <f t="shared" si="2"/>
        <v>0</v>
      </c>
      <c r="T66" s="448">
        <f t="shared" si="2"/>
        <v>0</v>
      </c>
      <c r="U66" s="447">
        <f>U35+U38-U40+U42-U44+U46-U48+U50+U53-U55+U57+U58-U59-U61+U62+U63+U64+U65</f>
        <v>0</v>
      </c>
      <c r="V66" s="482">
        <f>V36+V39+V43+V47-V48+V51+V54+V57+V58-V61+V63+V64+V65</f>
        <v>0</v>
      </c>
      <c r="W66" s="448">
        <f t="shared" ref="W66" si="3">W36+W39+W43+W47-W48+W51+W54+W57+W58-W61+W63+W64+W65</f>
        <v>0</v>
      </c>
      <c r="X66" s="447">
        <f>X35+X38-X40+X42-X44+X46-X48+X50+X53-X55+X57+X58-X59-X61+X62+X63+X64+X65</f>
        <v>0</v>
      </c>
      <c r="Y66" s="448">
        <f>Y36+Y39+Y43+Y47-Y48+Y51+Y54+Y57+Y58-Y61+Y63+Y64+Y65</f>
        <v>0</v>
      </c>
      <c r="Z66" s="448">
        <f t="shared" ref="Z66" si="4">Z36+Z39+Z43+Z47-Z48+Z51+Z54+Z57+Z58-Z61+Z63+Z64+Z65</f>
        <v>0</v>
      </c>
      <c r="AA66" s="447">
        <f>AA35+AA38-AA40+AA42-AA44+AA46-AA48+AA50+AA53-AA55+AA57+AA58-AA59-AA61+AA62+AA63+AA64+AA65</f>
        <v>0</v>
      </c>
      <c r="AB66" s="448">
        <f>AB36+AB39+AB43+AB47-AB48+AB51+AB54+AB57+AB58-AB61+AB63+AB64+AB65</f>
        <v>0</v>
      </c>
      <c r="AC66" s="448">
        <f t="shared" ref="AC66" si="5">AC36+AC39+AC43+AC47-AC48+AC51+AC54+AC57+AC58-AC61+AC63+AC64+AC65</f>
        <v>0</v>
      </c>
      <c r="AD66" s="447"/>
      <c r="AE66" s="559"/>
      <c r="AF66" s="559"/>
      <c r="AG66" s="559"/>
      <c r="AH66" s="559"/>
      <c r="AI66" s="447"/>
      <c r="AJ66" s="559"/>
      <c r="AK66" s="559"/>
      <c r="AL66" s="559"/>
      <c r="AM66" s="560"/>
      <c r="AN66" s="447">
        <f>AN35+AN38-AN40+AN42-AN44+AN46-AN48+AN50+AN53-AN55+AN57+AN58-AN59-AN61+AN62+AN63+AN64+AN65</f>
        <v>0</v>
      </c>
      <c r="AO66" s="448">
        <f>AO36+AO39+AO43+AO47-AO48+AO51+AO54+AO57+AO58-AO61+AO63+AO64+AO65</f>
        <v>0</v>
      </c>
      <c r="AP66" s="448">
        <f t="shared" ref="AP66:AR66" si="6">AP36+AP39+AP43+AP47-AP48+AP51+AP54+AP57+AP58-AP61+AP63+AP64+AP65</f>
        <v>0</v>
      </c>
      <c r="AQ66" s="448">
        <f t="shared" si="6"/>
        <v>0</v>
      </c>
      <c r="AR66" s="479">
        <f t="shared" si="6"/>
        <v>0</v>
      </c>
      <c r="AS66" s="450">
        <f t="shared" ref="AS66:AU66" si="7">AS35+AS38-AS40+AS42-AS44+AS46-AS48+AS50+AS53-AS55+AS57+AS58-AS59-AS61+AS62+AS63+AS64+AS65</f>
        <v>0</v>
      </c>
      <c r="AT66" s="450">
        <f t="shared" si="7"/>
        <v>0</v>
      </c>
      <c r="AU66" s="449">
        <f t="shared" si="7"/>
        <v>0</v>
      </c>
      <c r="AV66" s="237"/>
    </row>
    <row r="67" spans="1:48">
      <c r="B67" s="15"/>
      <c r="C67" s="24">
        <v>2.17</v>
      </c>
      <c r="D67" s="17" t="s">
        <v>183</v>
      </c>
      <c r="E67" s="26" t="s">
        <v>39</v>
      </c>
      <c r="F67" s="451">
        <f>MIN(MAX(0,F68),MAX(0,F69))</f>
        <v>0</v>
      </c>
      <c r="G67" s="452">
        <f>MIN(MAX(0,G68),MAX(0,G69))</f>
        <v>0</v>
      </c>
      <c r="H67" s="452">
        <f t="shared" ref="H67:AU67" si="8">MIN(MAX(0,H68),MAX(0,H69))</f>
        <v>0</v>
      </c>
      <c r="I67" s="452">
        <f t="shared" si="8"/>
        <v>0</v>
      </c>
      <c r="J67" s="453">
        <f t="shared" si="8"/>
        <v>0</v>
      </c>
      <c r="K67" s="451">
        <f t="shared" si="8"/>
        <v>0</v>
      </c>
      <c r="L67" s="452">
        <f t="shared" si="8"/>
        <v>0</v>
      </c>
      <c r="M67" s="452">
        <f t="shared" si="8"/>
        <v>0</v>
      </c>
      <c r="N67" s="452">
        <f t="shared" si="8"/>
        <v>0</v>
      </c>
      <c r="O67" s="453">
        <f t="shared" si="8"/>
        <v>0</v>
      </c>
      <c r="P67" s="454">
        <f t="shared" si="8"/>
        <v>0</v>
      </c>
      <c r="Q67" s="452">
        <f t="shared" si="8"/>
        <v>0</v>
      </c>
      <c r="R67" s="452">
        <f t="shared" si="8"/>
        <v>0</v>
      </c>
      <c r="S67" s="452">
        <f t="shared" si="8"/>
        <v>0</v>
      </c>
      <c r="T67" s="452">
        <f t="shared" si="8"/>
        <v>0</v>
      </c>
      <c r="U67" s="451">
        <f t="shared" si="8"/>
        <v>0</v>
      </c>
      <c r="V67" s="452">
        <f t="shared" si="8"/>
        <v>0</v>
      </c>
      <c r="W67" s="452">
        <f t="shared" si="8"/>
        <v>0</v>
      </c>
      <c r="X67" s="451">
        <f t="shared" si="8"/>
        <v>0</v>
      </c>
      <c r="Y67" s="452">
        <f t="shared" si="8"/>
        <v>0</v>
      </c>
      <c r="Z67" s="452">
        <f t="shared" si="8"/>
        <v>0</v>
      </c>
      <c r="AA67" s="451">
        <f t="shared" si="8"/>
        <v>0</v>
      </c>
      <c r="AB67" s="452">
        <f t="shared" si="8"/>
        <v>0</v>
      </c>
      <c r="AC67" s="452">
        <f t="shared" si="8"/>
        <v>0</v>
      </c>
      <c r="AD67" s="451"/>
      <c r="AE67" s="224"/>
      <c r="AF67" s="224"/>
      <c r="AG67" s="224"/>
      <c r="AH67" s="225"/>
      <c r="AI67" s="451"/>
      <c r="AJ67" s="224"/>
      <c r="AK67" s="224"/>
      <c r="AL67" s="224"/>
      <c r="AM67" s="225"/>
      <c r="AN67" s="451">
        <f t="shared" si="8"/>
        <v>0</v>
      </c>
      <c r="AO67" s="452">
        <f t="shared" si="8"/>
        <v>0</v>
      </c>
      <c r="AP67" s="452">
        <f t="shared" si="8"/>
        <v>0</v>
      </c>
      <c r="AQ67" s="452">
        <f t="shared" si="8"/>
        <v>0</v>
      </c>
      <c r="AR67" s="453">
        <f t="shared" si="8"/>
        <v>0</v>
      </c>
      <c r="AS67" s="456">
        <f t="shared" si="8"/>
        <v>0</v>
      </c>
      <c r="AT67" s="456">
        <f t="shared" si="8"/>
        <v>0</v>
      </c>
      <c r="AU67" s="455">
        <f t="shared" si="8"/>
        <v>0</v>
      </c>
      <c r="AV67" s="237"/>
    </row>
    <row r="68" spans="1:48" ht="25.55" customHeight="1">
      <c r="B68" s="15"/>
      <c r="C68" s="24"/>
      <c r="D68" s="18" t="s">
        <v>179</v>
      </c>
      <c r="E68" s="26" t="s">
        <v>85</v>
      </c>
      <c r="F68" s="61"/>
      <c r="G68" s="63"/>
      <c r="H68" s="63"/>
      <c r="I68" s="63"/>
      <c r="J68" s="106"/>
      <c r="K68" s="61"/>
      <c r="L68" s="63"/>
      <c r="M68" s="63"/>
      <c r="N68" s="63"/>
      <c r="O68" s="106"/>
      <c r="P68" s="62"/>
      <c r="Q68" s="63"/>
      <c r="R68" s="63"/>
      <c r="S68" s="63"/>
      <c r="T68" s="63"/>
      <c r="U68" s="61"/>
      <c r="V68" s="63"/>
      <c r="W68" s="63"/>
      <c r="X68" s="61"/>
      <c r="Y68" s="63"/>
      <c r="Z68" s="63"/>
      <c r="AA68" s="61"/>
      <c r="AB68" s="63"/>
      <c r="AC68" s="63"/>
      <c r="AD68" s="61"/>
      <c r="AE68" s="224"/>
      <c r="AF68" s="224"/>
      <c r="AG68" s="224"/>
      <c r="AH68" s="225"/>
      <c r="AI68" s="61"/>
      <c r="AJ68" s="224"/>
      <c r="AK68" s="224"/>
      <c r="AL68" s="224"/>
      <c r="AM68" s="225"/>
      <c r="AN68" s="61"/>
      <c r="AO68" s="63"/>
      <c r="AP68" s="63"/>
      <c r="AQ68" s="63"/>
      <c r="AR68" s="106"/>
      <c r="AS68" s="99"/>
      <c r="AT68" s="99"/>
      <c r="AU68" s="65"/>
      <c r="AV68" s="66"/>
    </row>
    <row r="69" spans="1:48" ht="15.05" customHeight="1">
      <c r="B69" s="15"/>
      <c r="C69" s="24"/>
      <c r="D69" s="18" t="s">
        <v>180</v>
      </c>
      <c r="E69" s="26" t="s">
        <v>40</v>
      </c>
      <c r="F69" s="61"/>
      <c r="G69" s="63"/>
      <c r="H69" s="63"/>
      <c r="I69" s="63"/>
      <c r="J69" s="106"/>
      <c r="K69" s="61"/>
      <c r="L69" s="63"/>
      <c r="M69" s="63"/>
      <c r="N69" s="63"/>
      <c r="O69" s="106"/>
      <c r="P69" s="62"/>
      <c r="Q69" s="63"/>
      <c r="R69" s="63"/>
      <c r="S69" s="63"/>
      <c r="T69" s="63"/>
      <c r="U69" s="61"/>
      <c r="V69" s="63"/>
      <c r="W69" s="63"/>
      <c r="X69" s="61"/>
      <c r="Y69" s="63"/>
      <c r="Z69" s="63"/>
      <c r="AA69" s="61"/>
      <c r="AB69" s="63"/>
      <c r="AC69" s="63"/>
      <c r="AD69" s="61"/>
      <c r="AE69" s="224"/>
      <c r="AF69" s="224"/>
      <c r="AG69" s="224"/>
      <c r="AH69" s="225"/>
      <c r="AI69" s="61"/>
      <c r="AJ69" s="224"/>
      <c r="AK69" s="224"/>
      <c r="AL69" s="224"/>
      <c r="AM69" s="225"/>
      <c r="AN69" s="61"/>
      <c r="AO69" s="63"/>
      <c r="AP69" s="63"/>
      <c r="AQ69" s="63"/>
      <c r="AR69" s="106"/>
      <c r="AS69" s="99"/>
      <c r="AT69" s="99"/>
      <c r="AU69" s="65"/>
      <c r="AV69" s="66"/>
    </row>
    <row r="70" spans="1:48" ht="13.1" thickBot="1">
      <c r="B70" s="273"/>
      <c r="C70" s="282"/>
      <c r="D70" s="312"/>
      <c r="E70" s="299"/>
      <c r="F70" s="313"/>
      <c r="G70" s="314"/>
      <c r="H70" s="314"/>
      <c r="I70" s="314"/>
      <c r="J70" s="315"/>
      <c r="K70" s="313"/>
      <c r="L70" s="314"/>
      <c r="M70" s="314"/>
      <c r="N70" s="314"/>
      <c r="O70" s="315"/>
      <c r="P70" s="314"/>
      <c r="Q70" s="314"/>
      <c r="R70" s="314"/>
      <c r="S70" s="314"/>
      <c r="T70" s="314"/>
      <c r="U70" s="313"/>
      <c r="V70" s="314"/>
      <c r="W70" s="314"/>
      <c r="X70" s="313"/>
      <c r="Y70" s="314"/>
      <c r="Z70" s="314"/>
      <c r="AA70" s="313"/>
      <c r="AB70" s="314"/>
      <c r="AC70" s="314"/>
      <c r="AD70" s="313"/>
      <c r="AE70" s="314"/>
      <c r="AF70" s="314"/>
      <c r="AG70" s="314"/>
      <c r="AH70" s="315"/>
      <c r="AI70" s="313"/>
      <c r="AJ70" s="314"/>
      <c r="AK70" s="314"/>
      <c r="AL70" s="314"/>
      <c r="AM70" s="315"/>
      <c r="AN70" s="313"/>
      <c r="AO70" s="314"/>
      <c r="AP70" s="314"/>
      <c r="AQ70" s="314"/>
      <c r="AR70" s="315"/>
      <c r="AS70" s="317"/>
      <c r="AT70" s="317"/>
      <c r="AU70" s="316"/>
      <c r="AV70" s="318"/>
    </row>
    <row r="72" spans="1:48" ht="13.1">
      <c r="B72" s="111"/>
      <c r="C72" s="545" t="s">
        <v>201</v>
      </c>
      <c r="D72" s="545"/>
      <c r="E72" s="545"/>
    </row>
    <row r="73" spans="1:48" ht="13.1" customHeight="1">
      <c r="B73" s="111"/>
      <c r="C73" s="545"/>
      <c r="D73" s="568" t="s">
        <v>202</v>
      </c>
      <c r="E73" s="568"/>
    </row>
    <row r="74" spans="1:48" ht="13.1">
      <c r="B74" s="111"/>
      <c r="C74" s="545"/>
      <c r="D74" s="545" t="s">
        <v>400</v>
      </c>
      <c r="E74" s="544"/>
    </row>
    <row r="75" spans="1:48" ht="13.1" customHeight="1">
      <c r="B75" s="111"/>
      <c r="C75" s="545"/>
      <c r="D75" s="545" t="s">
        <v>401</v>
      </c>
      <c r="E75" s="544"/>
    </row>
    <row r="76" spans="1:48" ht="13.1" customHeight="1">
      <c r="C76" s="543"/>
      <c r="D76" s="568" t="s">
        <v>402</v>
      </c>
      <c r="E76" s="568"/>
    </row>
    <row r="77" spans="1:48" ht="13.1" customHeight="1">
      <c r="C77" s="460"/>
      <c r="D77" s="460"/>
    </row>
  </sheetData>
  <dataConsolidate/>
  <mergeCells count="32">
    <mergeCell ref="AT15:AT16"/>
    <mergeCell ref="AU15:AU16"/>
    <mergeCell ref="B17:D18"/>
    <mergeCell ref="E17:E18"/>
    <mergeCell ref="F6:G6"/>
    <mergeCell ref="F8:G8"/>
    <mergeCell ref="F12:G12"/>
    <mergeCell ref="F10:G10"/>
    <mergeCell ref="AN16:AR16"/>
    <mergeCell ref="AN15:AR15"/>
    <mergeCell ref="I8:J8"/>
    <mergeCell ref="I10:J10"/>
    <mergeCell ref="I12:J12"/>
    <mergeCell ref="L8:M8"/>
    <mergeCell ref="L10:M10"/>
    <mergeCell ref="L12:M12"/>
    <mergeCell ref="D76:E76"/>
    <mergeCell ref="D73:E73"/>
    <mergeCell ref="L6:M6"/>
    <mergeCell ref="AV15:AV16"/>
    <mergeCell ref="F16:J16"/>
    <mergeCell ref="K16:O16"/>
    <mergeCell ref="P16:T16"/>
    <mergeCell ref="U16:W16"/>
    <mergeCell ref="X16:Z16"/>
    <mergeCell ref="AA16:AC16"/>
    <mergeCell ref="F15:T15"/>
    <mergeCell ref="U15:AC15"/>
    <mergeCell ref="AD15:AM15"/>
    <mergeCell ref="AD16:AH16"/>
    <mergeCell ref="AI16:AM16"/>
    <mergeCell ref="AS15:AS16"/>
  </mergeCells>
  <conditionalFormatting sqref="AI55 AI62 AI59 U59:V59 AD61:AD62 P62 P59 P55 K55 K59 K62 AS61:AU64 F55 F59 F61:F64 AS55:AU55 AS50:AU50 U50:V50 F50 K50 P50 AD50 AI50 X50:Y50 AA50:AB50 AS57:AU59 I20:K22 AS40:AU40 AS35:AU35 AI35 U35:V35 X35:Y35 AA35:AB35 AD35 K35 F35 AL28:AM31 AG28:AI31 S28:V31 N28:P31 I28:K31 AS24:AU24 U24:V24 U26:V27 X26:Y31 AA26:AB31 AL20:AM22 AG20:AI22 N20:P22 F20:F22 AI44 X24:Y24 AA24:AB24 F24:F31 K24:K27 P24:P27 AI24:AI27 K48 P48 P44 K44 F44 F48 AI48 AS48:AU48 AS44:AU44 F40 K40 P40 AI40 V25:V26 V51 V36 U61:V62 Y25:Y26 Y51 AB25:AB26 AB51 G25:J26 G51:J51 G36:J36 L25:O26 L51:O51 L36:O36 Q25:T26 Q51:T51 Q36:T36 G61:T61 F57:V58 G63:V64 W24:W31 W50:W51 W35:W36 Z24:Z31 Z50:Z51 Z35:Z36 S20:AD22 U48:AD48 AC24:AD31 AC50:AC51 AC35:AC36 U44:AD44 W57:AD59 W61:AC64 U40:AD40 U55:AD55 AE25:AH26 AE51:AH51 AE36:AH36 AJ25:AM26 AJ51:AM51 AJ36:AM36 AD63:AM64 F53:AM53 F68:AM69 AE61:AM61 AE57:AM58 AS38:AU38 F38 K38 P38 AI38 U38:AD38 AS42:AU42 F42 K42 P42 AI42 U42:AD42 G39:J39 L39:O39 Q39:T39 V39:W39 Y39:Z39 AB39:AC39 AE39:AH39 AJ39:AM39 G43:J43 L43:O43 Q43:T43 V43:W43 Y43:Z43 AB43:AC43 AE43:AH43 AJ43:AM43 AS46:AU46 AI46 K46 F46 U46:AD46 G47:J47 L47:O47 Q47:T47 V47:W47 Y47:Z47 AB47:AC47 AE47:AH47 AJ47:AM47 G54:J54 L54:O54 Q54:T54 V54:W54 Y54:Z54 AB54:AC54 AE54:AH54 AJ54:AM54 Y36 AB36 AS68:AV69 AS53:AU53 AS20:AU22 AS26:AU31">
    <cfRule type="cellIs" dxfId="10" priority="72" stopIfTrue="1" operator="lessThan">
      <formula>0</formula>
    </cfRule>
  </conditionalFormatting>
  <conditionalFormatting sqref="AN55 AN59 AN61:AN64 AN50 AQ20:AR22 AN35 AQ28:AR31 AN20:AN22 AN24:AN31 AN44 AN48 AN40 AO25:AR26 AO51:AR51 AO36:AR36 AO61:AR61 AN57:AR58 AO63:AR64 AN53:AR53 AN68:AR69 AN38 AN42 AO39:AR39 AO43:AR43 AN46 AO47:AR47 AO54:AR54">
    <cfRule type="cellIs" dxfId="9" priority="1" stopIfTrue="1" operator="lessThan">
      <formula>0</formula>
    </cfRule>
  </conditionalFormatting>
  <pageMargins left="0.2" right="0.2" top="0.35" bottom="0.25" header="0.2" footer="0.2"/>
  <pageSetup paperSize="5" scale="37" fitToWidth="2" fitToHeight="0" pageOrder="overThenDown" orientation="landscape" cellComments="asDisplayed" r:id="rId1"/>
  <headerFooter alignWithMargins="0">
    <oddFooter>&amp;L&amp;F &amp;C Page &amp;P of &amp;N&amp;R[&amp;A]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pageSetUpPr autoPageBreaks="0"/>
  </sheetPr>
  <dimension ref="A1:AN69"/>
  <sheetViews>
    <sheetView topLeftCell="B10" zoomScale="80" zoomScaleNormal="80" workbookViewId="0">
      <pane xSplit="3" ySplit="4" topLeftCell="E14" activePane="bottomRight" state="frozen"/>
      <selection activeCell="B10" sqref="B10"/>
      <selection pane="topRight" activeCell="E10" sqref="E10"/>
      <selection pane="bottomLeft" activeCell="B14" sqref="B14"/>
      <selection pane="bottomRight" activeCell="E14" sqref="E14"/>
    </sheetView>
  </sheetViews>
  <sheetFormatPr defaultColWidth="9.25" defaultRowHeight="12.45"/>
  <cols>
    <col min="1" max="1" width="1.75" style="27" customWidth="1"/>
    <col min="2" max="2" width="3.375" style="6" customWidth="1"/>
    <col min="3" max="3" width="5.25" style="6" customWidth="1"/>
    <col min="4" max="4" width="66.75" style="6" customWidth="1"/>
    <col min="5" max="13" width="13" style="6" customWidth="1"/>
    <col min="14" max="14" width="13" style="5" customWidth="1"/>
    <col min="15" max="40" width="13" style="6" customWidth="1"/>
    <col min="41" max="16384" width="9.25" style="6"/>
  </cols>
  <sheetData>
    <row r="1" spans="1:40" ht="13.1">
      <c r="B1" s="40" t="s">
        <v>0</v>
      </c>
      <c r="C1" s="418"/>
      <c r="D1" s="418"/>
      <c r="E1" s="416"/>
      <c r="F1" s="41"/>
      <c r="G1" s="41"/>
      <c r="H1" s="418"/>
      <c r="I1" s="41"/>
      <c r="J1" s="40"/>
      <c r="K1" s="418"/>
      <c r="L1" s="41"/>
      <c r="M1" s="418"/>
      <c r="N1" s="42"/>
      <c r="O1" s="42"/>
      <c r="P1" s="42"/>
      <c r="Q1" s="42"/>
      <c r="R1" s="42"/>
      <c r="S1" s="42"/>
      <c r="T1" s="42"/>
      <c r="U1" s="42"/>
      <c r="V1" s="42"/>
      <c r="W1" s="42"/>
      <c r="X1" s="42"/>
      <c r="Y1" s="42"/>
      <c r="Z1" s="42"/>
      <c r="AA1" s="42"/>
      <c r="AB1" s="42"/>
      <c r="AC1" s="42"/>
      <c r="AD1" s="42"/>
      <c r="AE1" s="42"/>
      <c r="AF1" s="42"/>
      <c r="AG1" s="42"/>
      <c r="AH1" s="42"/>
      <c r="AI1" s="42"/>
      <c r="AK1" s="416"/>
      <c r="AL1" s="41"/>
      <c r="AM1" s="41"/>
      <c r="AN1" s="418"/>
    </row>
    <row r="2" spans="1:40" ht="13.1">
      <c r="B2" s="1" t="s">
        <v>283</v>
      </c>
      <c r="C2" s="418"/>
      <c r="D2" s="418"/>
      <c r="E2" s="416"/>
      <c r="F2" s="619" t="s">
        <v>282</v>
      </c>
      <c r="G2" s="619"/>
      <c r="H2" s="418"/>
      <c r="I2" s="619" t="s">
        <v>282</v>
      </c>
      <c r="J2" s="619"/>
      <c r="K2" s="418"/>
      <c r="L2" s="41"/>
      <c r="M2" s="418"/>
      <c r="AK2" s="416"/>
      <c r="AL2" s="619" t="s">
        <v>282</v>
      </c>
      <c r="AM2" s="619"/>
      <c r="AN2" s="418"/>
    </row>
    <row r="3" spans="1:40" ht="13.1">
      <c r="B3" s="40" t="s">
        <v>127</v>
      </c>
      <c r="C3" s="418"/>
      <c r="D3" s="418"/>
      <c r="E3" s="416"/>
      <c r="F3" s="41"/>
      <c r="G3" s="41"/>
      <c r="H3" s="418"/>
      <c r="I3" s="41"/>
      <c r="J3" s="41"/>
      <c r="K3" s="418"/>
      <c r="L3" s="418" t="s">
        <v>118</v>
      </c>
      <c r="M3" s="418"/>
      <c r="P3" s="5"/>
      <c r="AK3" s="416"/>
      <c r="AL3" s="41"/>
      <c r="AM3" s="41"/>
      <c r="AN3" s="418"/>
    </row>
    <row r="4" spans="1:40" ht="13.1">
      <c r="B4" s="40"/>
      <c r="C4" s="418"/>
      <c r="D4" s="418"/>
      <c r="E4" s="416"/>
      <c r="F4" s="619" t="s">
        <v>282</v>
      </c>
      <c r="G4" s="619"/>
      <c r="H4" s="418"/>
      <c r="I4" s="619" t="s">
        <v>282</v>
      </c>
      <c r="J4" s="619"/>
      <c r="K4" s="418"/>
      <c r="L4" s="631" t="str">
        <f>'Pt 1 Summary of Data'!$L$8</f>
        <v>No</v>
      </c>
      <c r="M4" s="620"/>
      <c r="P4" s="5"/>
      <c r="AK4" s="416"/>
      <c r="AL4" s="619" t="s">
        <v>282</v>
      </c>
      <c r="AM4" s="619"/>
      <c r="AN4" s="418"/>
    </row>
    <row r="5" spans="1:40">
      <c r="B5" s="419"/>
      <c r="C5" s="418"/>
      <c r="D5" s="418"/>
      <c r="E5" s="419"/>
      <c r="F5" s="420"/>
      <c r="G5" s="420"/>
      <c r="H5" s="418"/>
      <c r="I5" s="42" t="s">
        <v>51</v>
      </c>
      <c r="J5" s="42"/>
      <c r="K5" s="418"/>
      <c r="L5" s="418"/>
      <c r="M5" s="418"/>
      <c r="N5" s="6"/>
      <c r="AK5" s="419"/>
      <c r="AL5" s="420"/>
      <c r="AM5" s="420"/>
      <c r="AN5" s="418"/>
    </row>
    <row r="6" spans="1:40">
      <c r="B6" s="628" t="s">
        <v>282</v>
      </c>
      <c r="C6" s="628"/>
      <c r="D6" s="628"/>
      <c r="E6" s="418"/>
      <c r="F6" s="620" t="s">
        <v>282</v>
      </c>
      <c r="G6" s="620"/>
      <c r="H6" s="421"/>
      <c r="I6" s="619" t="str">
        <f ca="1">IF(ISBLANK('Pt 1 Summary of Data'!$I$10),"",'Pt 1 Summary of Data'!$I$10)</f>
        <v/>
      </c>
      <c r="J6" s="619"/>
      <c r="K6" s="418"/>
      <c r="L6" s="620" t="s">
        <v>282</v>
      </c>
      <c r="M6" s="620"/>
      <c r="N6" s="6"/>
      <c r="AK6" s="418"/>
      <c r="AL6" s="620" t="s">
        <v>282</v>
      </c>
      <c r="AM6" s="620"/>
      <c r="AN6" s="421"/>
    </row>
    <row r="7" spans="1:40">
      <c r="B7" s="419"/>
      <c r="C7" s="418"/>
      <c r="D7" s="418"/>
      <c r="E7" s="418"/>
      <c r="F7" s="420"/>
      <c r="G7" s="420"/>
      <c r="H7" s="418"/>
      <c r="I7" s="418"/>
      <c r="J7" s="420"/>
      <c r="K7" s="418"/>
      <c r="L7" s="45" t="s">
        <v>103</v>
      </c>
      <c r="M7" s="418"/>
      <c r="N7" s="6"/>
      <c r="AK7" s="418"/>
      <c r="AL7" s="420"/>
      <c r="AM7" s="420"/>
      <c r="AN7" s="418"/>
    </row>
    <row r="8" spans="1:40" ht="13.1">
      <c r="B8" s="628" t="s">
        <v>282</v>
      </c>
      <c r="C8" s="628"/>
      <c r="D8" s="628"/>
      <c r="E8" s="418"/>
      <c r="F8" s="620" t="s">
        <v>282</v>
      </c>
      <c r="G8" s="620"/>
      <c r="H8" s="418"/>
      <c r="I8" s="627" t="s">
        <v>282</v>
      </c>
      <c r="J8" s="627"/>
      <c r="K8" s="418"/>
      <c r="L8" s="629">
        <f>'Pt 1 Summary of Data'!$L$12</f>
        <v>2013</v>
      </c>
      <c r="M8" s="630"/>
      <c r="N8" s="11"/>
      <c r="AK8" s="418"/>
      <c r="AL8" s="620" t="s">
        <v>282</v>
      </c>
      <c r="AM8" s="620"/>
      <c r="AN8" s="418"/>
    </row>
    <row r="9" spans="1:40" s="27" customFormat="1" ht="13.1" thickBot="1">
      <c r="B9" s="46"/>
      <c r="C9" s="46"/>
      <c r="D9" s="46"/>
      <c r="E9" s="46"/>
      <c r="F9" s="46"/>
      <c r="G9" s="46"/>
      <c r="H9" s="46"/>
      <c r="I9" s="46"/>
      <c r="J9" s="46"/>
      <c r="K9" s="46"/>
      <c r="L9" s="46"/>
      <c r="M9" s="46"/>
      <c r="N9" s="46"/>
      <c r="O9" s="46"/>
      <c r="P9" s="46"/>
      <c r="Q9" s="46"/>
      <c r="R9" s="46"/>
      <c r="S9" s="46"/>
      <c r="T9" s="46"/>
      <c r="U9" s="46"/>
      <c r="V9" s="46"/>
      <c r="W9" s="46"/>
      <c r="X9" s="46"/>
      <c r="Y9" s="46"/>
      <c r="Z9" s="5"/>
      <c r="AA9" s="5"/>
      <c r="AB9" s="5"/>
      <c r="AC9" s="5"/>
      <c r="AD9" s="5"/>
      <c r="AE9" s="5"/>
      <c r="AF9" s="5"/>
      <c r="AG9" s="5"/>
      <c r="AH9" s="5"/>
      <c r="AI9" s="5"/>
      <c r="AK9" s="46"/>
      <c r="AL9" s="46"/>
      <c r="AM9" s="46"/>
      <c r="AN9" s="46"/>
    </row>
    <row r="10" spans="1:40" ht="13.75" thickBot="1">
      <c r="E10" s="624" t="s">
        <v>119</v>
      </c>
      <c r="F10" s="622"/>
      <c r="G10" s="622"/>
      <c r="H10" s="622"/>
      <c r="I10" s="622"/>
      <c r="J10" s="622"/>
      <c r="K10" s="622"/>
      <c r="L10" s="622"/>
      <c r="M10" s="622"/>
      <c r="N10" s="622"/>
      <c r="O10" s="622"/>
      <c r="P10" s="623"/>
      <c r="Q10" s="624" t="s">
        <v>346</v>
      </c>
      <c r="R10" s="622"/>
      <c r="S10" s="622"/>
      <c r="T10" s="622"/>
      <c r="U10" s="622"/>
      <c r="V10" s="622"/>
      <c r="W10" s="622"/>
      <c r="X10" s="622"/>
      <c r="Y10" s="622"/>
      <c r="Z10" s="622"/>
      <c r="AA10" s="622"/>
      <c r="AB10" s="623"/>
      <c r="AC10" s="624" t="s">
        <v>347</v>
      </c>
      <c r="AD10" s="622"/>
      <c r="AE10" s="622"/>
      <c r="AF10" s="622"/>
      <c r="AG10" s="622"/>
      <c r="AH10" s="622"/>
      <c r="AI10" s="622"/>
      <c r="AJ10" s="623"/>
      <c r="AK10" s="624" t="s">
        <v>348</v>
      </c>
      <c r="AL10" s="622"/>
      <c r="AM10" s="622"/>
      <c r="AN10" s="623"/>
    </row>
    <row r="11" spans="1:40" ht="13.75" thickBot="1">
      <c r="C11" s="3"/>
      <c r="E11" s="621" t="s">
        <v>43</v>
      </c>
      <c r="F11" s="622"/>
      <c r="G11" s="622"/>
      <c r="H11" s="623"/>
      <c r="I11" s="621" t="s">
        <v>44</v>
      </c>
      <c r="J11" s="625"/>
      <c r="K11" s="625"/>
      <c r="L11" s="626"/>
      <c r="M11" s="621" t="s">
        <v>45</v>
      </c>
      <c r="N11" s="622"/>
      <c r="O11" s="622"/>
      <c r="P11" s="623"/>
      <c r="Q11" s="621" t="s">
        <v>43</v>
      </c>
      <c r="R11" s="622"/>
      <c r="S11" s="622"/>
      <c r="T11" s="623"/>
      <c r="U11" s="621" t="s">
        <v>44</v>
      </c>
      <c r="V11" s="625"/>
      <c r="W11" s="625"/>
      <c r="X11" s="626"/>
      <c r="Y11" s="621" t="s">
        <v>45</v>
      </c>
      <c r="Z11" s="622"/>
      <c r="AA11" s="622"/>
      <c r="AB11" s="623"/>
      <c r="AC11" s="621" t="s">
        <v>44</v>
      </c>
      <c r="AD11" s="622"/>
      <c r="AE11" s="622"/>
      <c r="AF11" s="623"/>
      <c r="AG11" s="621" t="s">
        <v>45</v>
      </c>
      <c r="AH11" s="625"/>
      <c r="AI11" s="625"/>
      <c r="AJ11" s="626"/>
      <c r="AK11" s="621" t="s">
        <v>43</v>
      </c>
      <c r="AL11" s="622"/>
      <c r="AM11" s="622"/>
      <c r="AN11" s="623"/>
    </row>
    <row r="12" spans="1:40" ht="42.05" customHeight="1" thickBot="1">
      <c r="A12" s="37"/>
      <c r="B12" s="610" t="s">
        <v>284</v>
      </c>
      <c r="C12" s="611"/>
      <c r="D12" s="612"/>
      <c r="E12" s="100" t="s">
        <v>52</v>
      </c>
      <c r="F12" s="101" t="s">
        <v>53</v>
      </c>
      <c r="G12" s="101" t="s">
        <v>41</v>
      </c>
      <c r="H12" s="102" t="s">
        <v>132</v>
      </c>
      <c r="I12" s="100" t="s">
        <v>52</v>
      </c>
      <c r="J12" s="101" t="s">
        <v>53</v>
      </c>
      <c r="K12" s="101" t="s">
        <v>41</v>
      </c>
      <c r="L12" s="102" t="s">
        <v>133</v>
      </c>
      <c r="M12" s="100" t="s">
        <v>52</v>
      </c>
      <c r="N12" s="101" t="s">
        <v>53</v>
      </c>
      <c r="O12" s="101" t="s">
        <v>41</v>
      </c>
      <c r="P12" s="102" t="s">
        <v>133</v>
      </c>
      <c r="Q12" s="100" t="s">
        <v>52</v>
      </c>
      <c r="R12" s="101" t="s">
        <v>53</v>
      </c>
      <c r="S12" s="101" t="s">
        <v>41</v>
      </c>
      <c r="T12" s="102" t="s">
        <v>132</v>
      </c>
      <c r="U12" s="100" t="s">
        <v>52</v>
      </c>
      <c r="V12" s="101" t="s">
        <v>53</v>
      </c>
      <c r="W12" s="101" t="s">
        <v>41</v>
      </c>
      <c r="X12" s="102" t="s">
        <v>133</v>
      </c>
      <c r="Y12" s="100" t="s">
        <v>52</v>
      </c>
      <c r="Z12" s="101" t="s">
        <v>53</v>
      </c>
      <c r="AA12" s="101" t="s">
        <v>41</v>
      </c>
      <c r="AB12" s="102" t="s">
        <v>133</v>
      </c>
      <c r="AC12" s="100" t="s">
        <v>52</v>
      </c>
      <c r="AD12" s="101" t="s">
        <v>53</v>
      </c>
      <c r="AE12" s="101" t="s">
        <v>41</v>
      </c>
      <c r="AF12" s="102" t="s">
        <v>132</v>
      </c>
      <c r="AG12" s="100" t="s">
        <v>52</v>
      </c>
      <c r="AH12" s="101" t="s">
        <v>53</v>
      </c>
      <c r="AI12" s="101" t="s">
        <v>41</v>
      </c>
      <c r="AJ12" s="102" t="s">
        <v>133</v>
      </c>
      <c r="AK12" s="100" t="s">
        <v>52</v>
      </c>
      <c r="AL12" s="101" t="s">
        <v>53</v>
      </c>
      <c r="AM12" s="101" t="s">
        <v>41</v>
      </c>
      <c r="AN12" s="102" t="s">
        <v>132</v>
      </c>
    </row>
    <row r="13" spans="1:40" s="27" customFormat="1" ht="13.1" thickBot="1">
      <c r="B13" s="613"/>
      <c r="C13" s="614"/>
      <c r="D13" s="614"/>
      <c r="E13" s="152">
        <v>1</v>
      </c>
      <c r="F13" s="153">
        <v>2</v>
      </c>
      <c r="G13" s="153">
        <v>3</v>
      </c>
      <c r="H13" s="154">
        <v>4</v>
      </c>
      <c r="I13" s="152">
        <v>5</v>
      </c>
      <c r="J13" s="153">
        <v>6</v>
      </c>
      <c r="K13" s="153">
        <v>7</v>
      </c>
      <c r="L13" s="154">
        <v>8</v>
      </c>
      <c r="M13" s="152">
        <v>9</v>
      </c>
      <c r="N13" s="153">
        <v>10</v>
      </c>
      <c r="O13" s="153">
        <v>11</v>
      </c>
      <c r="P13" s="154">
        <v>12</v>
      </c>
      <c r="Q13" s="487">
        <v>13</v>
      </c>
      <c r="R13" s="488">
        <v>14</v>
      </c>
      <c r="S13" s="488">
        <v>15</v>
      </c>
      <c r="T13" s="489">
        <v>16</v>
      </c>
      <c r="U13" s="157">
        <v>17</v>
      </c>
      <c r="V13" s="156">
        <v>18</v>
      </c>
      <c r="W13" s="158">
        <v>19</v>
      </c>
      <c r="X13" s="155">
        <v>20</v>
      </c>
      <c r="Y13" s="152">
        <v>21</v>
      </c>
      <c r="Z13" s="153">
        <v>22</v>
      </c>
      <c r="AA13" s="153">
        <v>23</v>
      </c>
      <c r="AB13" s="154">
        <v>24</v>
      </c>
      <c r="AC13" s="152">
        <v>25</v>
      </c>
      <c r="AD13" s="153">
        <v>26</v>
      </c>
      <c r="AE13" s="153">
        <v>27</v>
      </c>
      <c r="AF13" s="154">
        <v>28</v>
      </c>
      <c r="AG13" s="152">
        <v>29</v>
      </c>
      <c r="AH13" s="153">
        <v>30</v>
      </c>
      <c r="AI13" s="159">
        <v>31</v>
      </c>
      <c r="AJ13" s="154">
        <v>32</v>
      </c>
      <c r="AK13" s="152">
        <v>33</v>
      </c>
      <c r="AL13" s="153">
        <v>34</v>
      </c>
      <c r="AM13" s="153">
        <v>35</v>
      </c>
      <c r="AN13" s="154">
        <v>36</v>
      </c>
    </row>
    <row r="14" spans="1:40">
      <c r="B14" s="29" t="s">
        <v>1</v>
      </c>
      <c r="C14" s="500" t="s">
        <v>79</v>
      </c>
      <c r="D14" s="501"/>
      <c r="E14" s="306"/>
      <c r="F14" s="307"/>
      <c r="G14" s="289"/>
      <c r="H14" s="293"/>
      <c r="I14" s="306"/>
      <c r="J14" s="307"/>
      <c r="K14" s="289"/>
      <c r="L14" s="293"/>
      <c r="M14" s="306"/>
      <c r="N14" s="307"/>
      <c r="O14" s="289"/>
      <c r="P14" s="293"/>
      <c r="Q14" s="308"/>
      <c r="R14" s="309"/>
      <c r="S14" s="310"/>
      <c r="T14" s="311"/>
      <c r="U14" s="308"/>
      <c r="V14" s="309"/>
      <c r="W14" s="310"/>
      <c r="X14" s="311"/>
      <c r="Y14" s="306"/>
      <c r="Z14" s="307"/>
      <c r="AA14" s="289"/>
      <c r="AB14" s="293"/>
      <c r="AC14" s="306"/>
      <c r="AD14" s="307"/>
      <c r="AE14" s="289"/>
      <c r="AF14" s="293"/>
      <c r="AG14" s="306"/>
      <c r="AH14" s="307"/>
      <c r="AI14" s="289"/>
      <c r="AJ14" s="293"/>
      <c r="AK14" s="306"/>
      <c r="AL14" s="307"/>
      <c r="AM14" s="289"/>
      <c r="AN14" s="293"/>
    </row>
    <row r="15" spans="1:40" s="27" customFormat="1">
      <c r="B15" s="31"/>
      <c r="C15" s="16">
        <v>1.1000000000000001</v>
      </c>
      <c r="D15" s="502" t="s">
        <v>141</v>
      </c>
      <c r="E15" s="484"/>
      <c r="F15" s="63"/>
      <c r="G15" s="260"/>
      <c r="H15" s="244"/>
      <c r="I15" s="490"/>
      <c r="J15" s="63"/>
      <c r="K15" s="260"/>
      <c r="L15" s="244"/>
      <c r="M15" s="490"/>
      <c r="N15" s="63"/>
      <c r="O15" s="260"/>
      <c r="P15" s="244"/>
      <c r="Q15" s="490"/>
      <c r="R15" s="63"/>
      <c r="S15" s="260"/>
      <c r="T15" s="244"/>
      <c r="U15" s="490"/>
      <c r="V15" s="63"/>
      <c r="W15" s="260"/>
      <c r="X15" s="244"/>
      <c r="Y15" s="490"/>
      <c r="Z15" s="63"/>
      <c r="AA15" s="260"/>
      <c r="AB15" s="244"/>
      <c r="AC15" s="243"/>
      <c r="AD15" s="260"/>
      <c r="AE15" s="260"/>
      <c r="AF15" s="244"/>
      <c r="AG15" s="243"/>
      <c r="AH15" s="260"/>
      <c r="AI15" s="260"/>
      <c r="AJ15" s="244"/>
      <c r="AK15" s="259"/>
      <c r="AL15" s="260"/>
      <c r="AM15" s="260"/>
      <c r="AN15" s="244"/>
    </row>
    <row r="16" spans="1:40" s="27" customFormat="1" ht="24.9">
      <c r="B16" s="31"/>
      <c r="C16" s="16">
        <v>1.2</v>
      </c>
      <c r="D16" s="499" t="s">
        <v>164</v>
      </c>
      <c r="E16" s="490"/>
      <c r="F16" s="63"/>
      <c r="G16" s="245">
        <f ca="1">('Pt 2 Premium and Claims'!G$36+'Pt 2 Premium and Claims'!G$39+'Pt 2 Premium and Claims'!G$43+'Pt 2 Premium and Claims'!G$47-'Pt 2 Premium and Claims'!G$48+'Pt 2 Premium and Claims'!G$51+'Pt 2 Premium and Claims'!G$54+'Pt 2 Premium and Claims'!G$57+'Pt 2 Premium and Claims'!G$58-'Pt 2 Premium and Claims'!G$61+'Pt 2 Premium and Claims'!G$63+'Pt 2 Premium and Claims'!G$64+'Pt 2 Premium and Claims'!G$65+MIN(MAX(0,'Pt 2 Premium and Claims'!G$68),MAX(0,'Pt 2 Premium and Claims'!G$69)))+('Pt 2 Premium and Claims'!I$36+'Pt 2 Premium and Claims'!I$39+'Pt 2 Premium and Claims'!I$43+'Pt 2 Premium and Claims'!I$47-'Pt 2 Premium and Claims'!I$48+'Pt 2 Premium and Claims'!I$51+'Pt 2 Premium and Claims'!I$54+'Pt 2 Premium and Claims'!I$57+'Pt 2 Premium and Claims'!I$58-'Pt 2 Premium and Claims'!I$61+'Pt 2 Premium and Claims'!I$63+'Pt 2 Premium and Claims'!I$64+'Pt 2 Premium and Claims'!I$65+MIN(MAX(0,'Pt 2 Premium and Claims'!I$68),MAX(0,'Pt 2 Premium and Claims'!I$69)))-('Pt 2 Premium and Claims'!J$36+'Pt 2 Premium and Claims'!J$39+'Pt 2 Premium and Claims'!J$43+'Pt 2 Premium and Claims'!J$47-'Pt 2 Premium and Claims'!J$48+'Pt 2 Premium and Claims'!J$51+'Pt 2 Premium and Claims'!J$54+'Pt 2 Premium and Claims'!J$57+'Pt 2 Premium and Claims'!J$58-'Pt 2 Premium and Claims'!J$61+'Pt 2 Premium and Claims'!J$63+'Pt 2 Premium and Claims'!J$64+'Pt 2 Premium and Claims'!J$65+MIN(MAX(0,'Pt 2 Premium and Claims'!J$68),MAX(0,'Pt 2 Premium and Claims'!J$69)))</f>
        <v>0</v>
      </c>
      <c r="H16" s="530">
        <f ca="1">SUM(E16:G16)</f>
        <v>0</v>
      </c>
      <c r="I16" s="490"/>
      <c r="J16" s="63"/>
      <c r="K16" s="245">
        <f>('Pt 2 Premium and Claims'!L$36+'Pt 2 Premium and Claims'!L$39+'Pt 2 Premium and Claims'!L$43+'Pt 2 Premium and Claims'!L$47-'Pt 2 Premium and Claims'!L$48+'Pt 2 Premium and Claims'!L$51+'Pt 2 Premium and Claims'!L$54+'Pt 2 Premium and Claims'!L$57+'Pt 2 Premium and Claims'!L$58-'Pt 2 Premium and Claims'!L$61+'Pt 2 Premium and Claims'!L$63+'Pt 2 Premium and Claims'!L$64+'Pt 2 Premium and Claims'!L$65+MIN(MAX(0,'Pt 2 Premium and Claims'!L$68),MAX(0,'Pt 2 Premium and Claims'!L$69)))+('Pt 2 Premium and Claims'!N$36+'Pt 2 Premium and Claims'!N$39+'Pt 2 Premium and Claims'!N$43+'Pt 2 Premium and Claims'!N$47-'Pt 2 Premium and Claims'!N$48+'Pt 2 Premium and Claims'!N$51+'Pt 2 Premium and Claims'!N$54+'Pt 2 Premium and Claims'!N$57+'Pt 2 Premium and Claims'!N$58-'Pt 2 Premium and Claims'!N$61+'Pt 2 Premium and Claims'!N$63+'Pt 2 Premium and Claims'!N$64+'Pt 2 Premium and Claims'!N$65+MIN(MAX(0,'Pt 2 Premium and Claims'!N$68),MAX(0,'Pt 2 Premium and Claims'!N$69)))-('Pt 2 Premium and Claims'!O$36+'Pt 2 Premium and Claims'!O$39+'Pt 2 Premium and Claims'!O$43+'Pt 2 Premium and Claims'!O$47-'Pt 2 Premium and Claims'!O$48+'Pt 2 Premium and Claims'!O$51+'Pt 2 Premium and Claims'!O$54+'Pt 2 Premium and Claims'!O$57+'Pt 2 Premium and Claims'!O$58-'Pt 2 Premium and Claims'!O$61+'Pt 2 Premium and Claims'!O$63+'Pt 2 Premium and Claims'!O$64+'Pt 2 Premium and Claims'!O$65+MIN(MAX(0,'Pt 2 Premium and Claims'!O$68),MAX(0,'Pt 2 Premium and Claims'!O$69)))</f>
        <v>0</v>
      </c>
      <c r="L16" s="530">
        <f ca="1">SUM(I16:K16)</f>
        <v>0</v>
      </c>
      <c r="M16" s="490"/>
      <c r="N16" s="63"/>
      <c r="O16" s="245">
        <f>('Pt 2 Premium and Claims'!Q$36+'Pt 2 Premium and Claims'!Q$39+'Pt 2 Premium and Claims'!Q$43+'Pt 2 Premium and Claims'!Q$47-'Pt 2 Premium and Claims'!Q$48+'Pt 2 Premium and Claims'!Q$51+'Pt 2 Premium and Claims'!Q$54+'Pt 2 Premium and Claims'!Q$57+'Pt 2 Premium and Claims'!Q$58-'Pt 2 Premium and Claims'!Q$61+'Pt 2 Premium and Claims'!Q$63+'Pt 2 Premium and Claims'!Q$64+'Pt 2 Premium and Claims'!Q$65+MIN(MAX(0,'Pt 2 Premium and Claims'!Q$68),MAX(0,'Pt 2 Premium and Claims'!Q$69)))+('Pt 2 Premium and Claims'!S$36+'Pt 2 Premium and Claims'!S$39+'Pt 2 Premium and Claims'!S$43+'Pt 2 Premium and Claims'!S$47-'Pt 2 Premium and Claims'!S$48+'Pt 2 Premium and Claims'!S$51+'Pt 2 Premium and Claims'!S$54+'Pt 2 Premium and Claims'!S$57+'Pt 2 Premium and Claims'!S$58-'Pt 2 Premium and Claims'!S$61+'Pt 2 Premium and Claims'!S$63+'Pt 2 Premium and Claims'!S$64+'Pt 2 Premium and Claims'!S$65+MIN(MAX(0,'Pt 2 Premium and Claims'!S$68),MAX(0,'Pt 2 Premium and Claims'!S$69)))-('Pt 2 Premium and Claims'!T$36+'Pt 2 Premium and Claims'!T$39+'Pt 2 Premium and Claims'!T$43+'Pt 2 Premium and Claims'!T$47-'Pt 2 Premium and Claims'!T$48+'Pt 2 Premium and Claims'!T$51+'Pt 2 Premium and Claims'!T$54+'Pt 2 Premium and Claims'!T$57+'Pt 2 Premium and Claims'!T$58-'Pt 2 Premium and Claims'!T$61+'Pt 2 Premium and Claims'!T$63+'Pt 2 Premium and Claims'!T$64+'Pt 2 Premium and Claims'!T$65+MIN(MAX(0,'Pt 2 Premium and Claims'!T$68),MAX(0,'Pt 2 Premium and Claims'!T$69)))</f>
        <v>0</v>
      </c>
      <c r="P16" s="530">
        <f>SUM(M16:O16)</f>
        <v>0</v>
      </c>
      <c r="Q16" s="490"/>
      <c r="R16" s="63"/>
      <c r="S16" s="245">
        <f>'Pt 2 Premium and Claims'!V$36+'Pt 2 Premium and Claims'!V$39+'Pt 2 Premium and Claims'!V$43+'Pt 2 Premium and Claims'!V$47-'Pt 2 Premium and Claims'!V$48+'Pt 2 Premium and Claims'!V$51+'Pt 2 Premium and Claims'!V$54+'Pt 2 Premium and Claims'!V$57+'Pt 2 Premium and Claims'!V$58-'Pt 2 Premium and Claims'!V$61+'Pt 2 Premium and Claims'!V$63+'Pt 2 Premium and Claims'!V$64+'Pt 2 Premium and Claims'!V$65+MIN(MAX(0,'Pt 2 Premium and Claims'!V$68),MAX(0,'Pt 2 Premium and Claims'!V$69))</f>
        <v>0</v>
      </c>
      <c r="T16" s="530">
        <f>SUM(Q16:S16)</f>
        <v>0</v>
      </c>
      <c r="U16" s="490"/>
      <c r="V16" s="63"/>
      <c r="W16" s="245">
        <f>'Pt 2 Premium and Claims'!Y$36+'Pt 2 Premium and Claims'!Y$39+'Pt 2 Premium and Claims'!Y$43+'Pt 2 Premium and Claims'!Y$47-'Pt 2 Premium and Claims'!Y$48+'Pt 2 Premium and Claims'!Y$51+'Pt 2 Premium and Claims'!Y$54+'Pt 2 Premium and Claims'!Y$57+'Pt 2 Premium and Claims'!Y$58-'Pt 2 Premium and Claims'!Y$61+'Pt 2 Premium and Claims'!Y$63+'Pt 2 Premium and Claims'!Y$64+'Pt 2 Premium and Claims'!Y$65+MIN(MAX(0,'Pt 2 Premium and Claims'!Y$68),MAX(0,'Pt 2 Premium and Claims'!Y$69))</f>
        <v>0</v>
      </c>
      <c r="X16" s="530">
        <f>SUM(U16:W16)</f>
        <v>0</v>
      </c>
      <c r="Y16" s="490"/>
      <c r="Z16" s="63"/>
      <c r="AA16" s="245">
        <f>'Pt 2 Premium and Claims'!AB$36+'Pt 2 Premium and Claims'!AB$39+'Pt 2 Premium and Claims'!AB$43+'Pt 2 Premium and Claims'!AB$47-'Pt 2 Premium and Claims'!AB$48+'Pt 2 Premium and Claims'!AB$51+'Pt 2 Premium and Claims'!AB$54+'Pt 2 Premium and Claims'!AB$57+'Pt 2 Premium and Claims'!AB$58-'Pt 2 Premium and Claims'!AB$61+'Pt 2 Premium and Claims'!AB$63+'Pt 2 Premium and Claims'!AB$64+'Pt 2 Premium and Claims'!AB$65+MIN(MAX(0,'Pt 2 Premium and Claims'!AB$68),MAX(0,'Pt 2 Premium and Claims'!AB$69))</f>
        <v>0</v>
      </c>
      <c r="AB16" s="530">
        <f>SUM(Y16:AA16)</f>
        <v>0</v>
      </c>
      <c r="AC16" s="243"/>
      <c r="AD16" s="260"/>
      <c r="AE16" s="561"/>
      <c r="AF16" s="244"/>
      <c r="AG16" s="243"/>
      <c r="AH16" s="260"/>
      <c r="AI16" s="561"/>
      <c r="AJ16" s="244"/>
      <c r="AK16" s="243"/>
      <c r="AL16" s="260"/>
      <c r="AM16" s="245">
        <f>('Pt 2 Premium and Claims'!AO$36+'Pt 2 Premium and Claims'!AO$39+'Pt 2 Premium and Claims'!AO$43+'Pt 2 Premium and Claims'!AO$47-'Pt 2 Premium and Claims'!AO$48+'Pt 2 Premium and Claims'!AO$51+'Pt 2 Premium and Claims'!AO$54+'Pt 2 Premium and Claims'!AO$57+'Pt 2 Premium and Claims'!AO$58-'Pt 2 Premium and Claims'!AO$61+'Pt 2 Premium and Claims'!AO$63+'Pt 2 Premium and Claims'!AO$64+'Pt 2 Premium and Claims'!AO$65+MIN(MAX(0,'Pt 2 Premium and Claims'!AO$68),MAX(0,'Pt 2 Premium and Claims'!AO$69)))+('Pt 2 Premium and Claims'!AQ$36+'Pt 2 Premium and Claims'!AQ$39+'Pt 2 Premium and Claims'!AQ$43+'Pt 2 Premium and Claims'!AQ$47-'Pt 2 Premium and Claims'!AQ$48+'Pt 2 Premium and Claims'!AQ$51+'Pt 2 Premium and Claims'!AQ$54+'Pt 2 Premium and Claims'!AQ$57+'Pt 2 Premium and Claims'!AQ$58-'Pt 2 Premium and Claims'!AQ$61+'Pt 2 Premium and Claims'!AQ$63+'Pt 2 Premium and Claims'!AQ$64+'Pt 2 Premium and Claims'!AQ$65+MIN(MAX(0,'Pt 2 Premium and Claims'!AQ$68),MAX(0,'Pt 2 Premium and Claims'!AQ$69)))-('Pt 2 Premium and Claims'!AR$36+'Pt 2 Premium and Claims'!AR$39+'Pt 2 Premium and Claims'!AR$43+'Pt 2 Premium and Claims'!AR$47-'Pt 2 Premium and Claims'!AR$48+'Pt 2 Premium and Claims'!AR$51+'Pt 2 Premium and Claims'!AR$54+'Pt 2 Premium and Claims'!AR$57+'Pt 2 Premium and Claims'!AR$58-'Pt 2 Premium and Claims'!AR$61+'Pt 2 Premium and Claims'!AR$63+'Pt 2 Premium and Claims'!AR$64+'Pt 2 Premium and Claims'!AR$65+MIN(MAX(0,'Pt 2 Premium and Claims'!AR$68),MAX(0,'Pt 2 Premium and Claims'!AR$69)))</f>
        <v>0</v>
      </c>
      <c r="AN16" s="530">
        <f>IF(AM$28&lt;75000,AL16+AM16,AM16)</f>
        <v>0</v>
      </c>
    </row>
    <row r="17" spans="1:40">
      <c r="B17" s="30"/>
      <c r="C17" s="16">
        <v>1.3</v>
      </c>
      <c r="D17" s="499" t="s">
        <v>374</v>
      </c>
      <c r="E17" s="484"/>
      <c r="F17" s="63"/>
      <c r="G17" s="141">
        <f>SUM('Pt 1 Summary of Data'!G$52:G$57)+SUM('Pt 1 Summary of Data'!I$52:I$57)-SUM('Pt 1 Summary of Data'!J$52:J$57)</f>
        <v>0</v>
      </c>
      <c r="H17" s="530">
        <f t="shared" ref="H17" si="0">SUM(E17:G17)</f>
        <v>0</v>
      </c>
      <c r="I17" s="484"/>
      <c r="J17" s="63"/>
      <c r="K17" s="141">
        <f>SUM('Pt 1 Summary of Data'!L$52:L$57)+SUM('Pt 1 Summary of Data'!N$52:N$57)-SUM('Pt 1 Summary of Data'!O$52:O$57)</f>
        <v>0</v>
      </c>
      <c r="L17" s="530">
        <f t="shared" ref="L17" si="1">SUM(I17:K17)</f>
        <v>0</v>
      </c>
      <c r="M17" s="484"/>
      <c r="N17" s="63"/>
      <c r="O17" s="531">
        <f>SUM('Pt 1 Summary of Data'!Q$52:Q$57)+SUM('Pt 1 Summary of Data'!S$52:S$57)-SUM('Pt 1 Summary of Data'!T$52:T$57)</f>
        <v>0</v>
      </c>
      <c r="P17" s="530">
        <f t="shared" ref="P17" si="2">SUM(M17:O17)</f>
        <v>0</v>
      </c>
      <c r="Q17" s="484"/>
      <c r="R17" s="63"/>
      <c r="S17" s="141">
        <f>SUM('Pt 1 Summary of Data'!V$52:V$57)</f>
        <v>0</v>
      </c>
      <c r="T17" s="530">
        <f t="shared" ref="T17" si="3">SUM(Q17:S17)</f>
        <v>0</v>
      </c>
      <c r="U17" s="484"/>
      <c r="V17" s="63"/>
      <c r="W17" s="141">
        <f>SUM('Pt 1 Summary of Data'!Y$52:Y$57)</f>
        <v>0</v>
      </c>
      <c r="X17" s="530">
        <f t="shared" ref="X17" si="4">SUM(U17:W17)</f>
        <v>0</v>
      </c>
      <c r="Y17" s="484"/>
      <c r="Z17" s="63"/>
      <c r="AA17" s="141">
        <f>SUM('Pt 1 Summary of Data'!AB$52:AB$57)</f>
        <v>0</v>
      </c>
      <c r="AB17" s="530">
        <f t="shared" ref="AB17" si="5">SUM(Y17:AA17)</f>
        <v>0</v>
      </c>
      <c r="AC17" s="259"/>
      <c r="AD17" s="260"/>
      <c r="AE17" s="247"/>
      <c r="AF17" s="244"/>
      <c r="AG17" s="259"/>
      <c r="AH17" s="260"/>
      <c r="AI17" s="247"/>
      <c r="AJ17" s="244"/>
      <c r="AK17" s="259"/>
      <c r="AL17" s="260"/>
      <c r="AM17" s="141">
        <f>SUM('Pt 1 Summary of Data'!AO$52:AO$57)+SUM('Pt 1 Summary of Data'!AQ$52:AQ$57)-SUM('Pt 1 Summary of Data'!AR$52:AR$57)</f>
        <v>0</v>
      </c>
      <c r="AN17" s="529">
        <f t="shared" ref="AN17" si="6">IF(AM$28&lt;75000,AL17+AM17,AM17)</f>
        <v>0</v>
      </c>
    </row>
    <row r="18" spans="1:40">
      <c r="B18" s="30"/>
      <c r="C18" s="16">
        <v>1.4</v>
      </c>
      <c r="D18" s="499" t="s">
        <v>153</v>
      </c>
      <c r="E18" s="490"/>
      <c r="F18" s="417"/>
      <c r="G18" s="260"/>
      <c r="H18" s="530">
        <f>SUM(E18:F18)</f>
        <v>0</v>
      </c>
      <c r="I18" s="490"/>
      <c r="J18" s="417"/>
      <c r="K18" s="260"/>
      <c r="L18" s="530">
        <f>SUM(I18:J18)</f>
        <v>0</v>
      </c>
      <c r="M18" s="490"/>
      <c r="N18" s="417"/>
      <c r="O18" s="260"/>
      <c r="P18" s="530">
        <f>SUM(M18:N18)</f>
        <v>0</v>
      </c>
      <c r="Q18" s="490"/>
      <c r="R18" s="417"/>
      <c r="S18" s="260"/>
      <c r="T18" s="530">
        <f>SUM(Q18:R18)</f>
        <v>0</v>
      </c>
      <c r="U18" s="490"/>
      <c r="V18" s="417"/>
      <c r="W18" s="260"/>
      <c r="X18" s="530">
        <f>SUM(U18:V18)</f>
        <v>0</v>
      </c>
      <c r="Y18" s="490"/>
      <c r="Z18" s="417"/>
      <c r="AA18" s="260"/>
      <c r="AB18" s="530">
        <f>SUM(Y18:Z18)</f>
        <v>0</v>
      </c>
      <c r="AC18" s="243"/>
      <c r="AD18" s="496"/>
      <c r="AE18" s="260"/>
      <c r="AF18" s="244"/>
      <c r="AG18" s="243"/>
      <c r="AH18" s="496"/>
      <c r="AI18" s="260"/>
      <c r="AJ18" s="244"/>
      <c r="AK18" s="243"/>
      <c r="AL18" s="496"/>
      <c r="AM18" s="260"/>
      <c r="AN18" s="529">
        <f>IF(AM$28&lt;75000,AL18,0)</f>
        <v>0</v>
      </c>
    </row>
    <row r="19" spans="1:40">
      <c r="B19" s="30"/>
      <c r="C19" s="16">
        <v>1.5</v>
      </c>
      <c r="D19" s="499" t="s">
        <v>375</v>
      </c>
      <c r="E19" s="534">
        <f ca="1">SUM(E$16:E$17)+IF('Pt 1 Summary of Data'!$I$10="Massachusetts",SUM(I$16:I$17),0)</f>
        <v>0</v>
      </c>
      <c r="F19" s="535">
        <f ca="1">SUM(F$16:F$17)+IF('Pt 1 Summary of Data'!$I$10="Massachusetts",SUM(J$16:J$17),0)</f>
        <v>0</v>
      </c>
      <c r="G19" s="535">
        <f ca="1">1*(SUM(G$16:G$17)+0*SUM(G$52:G$53)+IF('Pt 1 Summary of Data'!$I$10="Massachusetts",SUM(K$16:K$17)+0*SUM(K$52:K$53),0))</f>
        <v>0</v>
      </c>
      <c r="H19" s="530">
        <f ca="1">SUM(E$18:F$18,E$19:G$19)+E$25*MAX(0,G$42-E$42)+F$25*MAX(0,G$42-F$42)+IF('Pt 1 Summary of Data'!$I$10="Massachusetts",SUM(I$18:J$18),0)</f>
        <v>0</v>
      </c>
      <c r="I19" s="534">
        <f ca="1">SUM(I$16:I$17)+IF('Pt 1 Summary of Data'!$I$10="Massachusetts",SUM(E$16:E$17),0)</f>
        <v>0</v>
      </c>
      <c r="J19" s="535">
        <f ca="1">SUM(J$16:J$17)+IF('Pt 1 Summary of Data'!$I$10="Massachusetts",SUM(F$16:F$17),0)</f>
        <v>0</v>
      </c>
      <c r="K19" s="535">
        <f ca="1">1*(SUM(K$16:K$17)+0*SUM(K$52:K$53)+IF('Pt 1 Summary of Data'!$I$10="Massachusetts",SUM(G$16:G$17)+0*SUM(G$52:G$53),0))</f>
        <v>0</v>
      </c>
      <c r="L19" s="530">
        <f ca="1">SUM(I$18:J$18,I$19:K$19)+I$25*MAX(0,K$42-I$42)+J$25*MAX(0,K$42-J$42)+IF('Pt 1 Summary of Data'!$I$10="Massachusetts",SUM(E$18:F$18),0)</f>
        <v>0</v>
      </c>
      <c r="M19" s="534">
        <f>SUM(M$16:M$17)</f>
        <v>0</v>
      </c>
      <c r="N19" s="535">
        <f>SUM(N$16:N$17)</f>
        <v>0</v>
      </c>
      <c r="O19" s="535">
        <f>SUM(O$16:O$17)</f>
        <v>0</v>
      </c>
      <c r="P19" s="530">
        <f>SUM(M$19:O$19)+SUM(M$18:N$18)+M$25*MAX(0,O$42-M$42)+N$25*MAX(0,O$42-N$42)</f>
        <v>0</v>
      </c>
      <c r="Q19" s="259"/>
      <c r="R19" s="260"/>
      <c r="S19" s="260"/>
      <c r="T19" s="261"/>
      <c r="U19" s="259"/>
      <c r="V19" s="260"/>
      <c r="W19" s="260"/>
      <c r="X19" s="261"/>
      <c r="Y19" s="259"/>
      <c r="Z19" s="260"/>
      <c r="AA19" s="260"/>
      <c r="AB19" s="261"/>
      <c r="AC19" s="259"/>
      <c r="AD19" s="260"/>
      <c r="AE19" s="260"/>
      <c r="AF19" s="261"/>
      <c r="AG19" s="259"/>
      <c r="AH19" s="260"/>
      <c r="AI19" s="260"/>
      <c r="AJ19" s="261"/>
      <c r="AK19" s="259"/>
      <c r="AL19" s="260"/>
      <c r="AM19" s="260"/>
      <c r="AN19" s="261"/>
    </row>
    <row r="20" spans="1:40" ht="24.9">
      <c r="B20" s="30"/>
      <c r="C20" s="16">
        <v>1.6</v>
      </c>
      <c r="D20" s="499" t="s">
        <v>376</v>
      </c>
      <c r="E20" s="259"/>
      <c r="F20" s="262"/>
      <c r="G20" s="262"/>
      <c r="H20" s="263"/>
      <c r="I20" s="259"/>
      <c r="J20" s="262"/>
      <c r="K20" s="262"/>
      <c r="L20" s="263"/>
      <c r="M20" s="259"/>
      <c r="N20" s="262"/>
      <c r="O20" s="262"/>
      <c r="P20" s="263"/>
      <c r="Q20" s="534">
        <f ca="1">2*(SUM(Q$16:Q$17)+IF('Pt 1 Summary of Data'!$I$10="Massachusetts",SUM(U$16:U$17),0))</f>
        <v>0</v>
      </c>
      <c r="R20" s="535">
        <f ca="1">1.75*(SUM(R$16:R$17)+IF('Pt 1 Summary of Data'!$I$10="Massachusetts",SUM(V$16:V$17),0))</f>
        <v>0</v>
      </c>
      <c r="S20" s="535">
        <f ca="1">1.5*(SUM(S$16:S$17)+IF('Pt 1 Summary of Data'!$I$10="Massachusetts",SUM(W$16:W$17),0))</f>
        <v>0</v>
      </c>
      <c r="T20" s="533">
        <f ca="1">1.5*(SUM(T$16:T$18)+Q$25*MAX(0,S$42-Q$42)+R$25*MAX(0,S$42-R$42)+IF('Pt 1 Summary of Data'!$I$10="Massachusetts",SUM(X$16:X$18),0))</f>
        <v>0</v>
      </c>
      <c r="U20" s="534">
        <f ca="1">2*(SUM(U$16:U$17)+IF('Pt 1 Summary of Data'!$I$10="Massachusetts",SUM(Q$16:Q$17),0))</f>
        <v>0</v>
      </c>
      <c r="V20" s="535">
        <f ca="1">1.75*(SUM(V$16:V$17)+IF('Pt 1 Summary of Data'!$I$10="Massachusetts",SUM(R$16:R$17),0))</f>
        <v>0</v>
      </c>
      <c r="W20" s="535">
        <f ca="1">1.5*(SUM(W$16:W$17)+IF('Pt 1 Summary of Data'!$I$10="Massachusetts",SUM(S$16:S$17),0))</f>
        <v>0</v>
      </c>
      <c r="X20" s="533">
        <f ca="1">1.5*(SUM(X$16:X$18)+U$25*MAX(0,W$42-U$42)+V$25*MAX(0,W$42-V$42)+IF('Pt 1 Summary of Data'!$I$10="Massachusetts",SUM(T$16:T$18),0))</f>
        <v>0</v>
      </c>
      <c r="Y20" s="534">
        <f>2*SUM(Y$16:Y$17)</f>
        <v>0</v>
      </c>
      <c r="Z20" s="535">
        <f>1.75*SUM(Z$16:Z$17)</f>
        <v>0</v>
      </c>
      <c r="AA20" s="535">
        <f>1.5*SUM(AA$16:AA$17)</f>
        <v>0</v>
      </c>
      <c r="AB20" s="533">
        <f>1.5*(SUM(AB$16:AB$18)+Y$25*MAX(0,AA$42-Y$42)+Z$25*MAX(0,AA$42-Z$42))</f>
        <v>0</v>
      </c>
      <c r="AC20" s="259"/>
      <c r="AD20" s="260"/>
      <c r="AE20" s="260"/>
      <c r="AF20" s="263"/>
      <c r="AG20" s="259"/>
      <c r="AH20" s="260"/>
      <c r="AI20" s="260"/>
      <c r="AJ20" s="263"/>
      <c r="AK20" s="259"/>
      <c r="AL20" s="262"/>
      <c r="AM20" s="262"/>
      <c r="AN20" s="533">
        <f>1.15*SUM(AN$16:AN$18)</f>
        <v>0</v>
      </c>
    </row>
    <row r="21" spans="1:40">
      <c r="B21" s="304"/>
      <c r="C21" s="305"/>
      <c r="D21" s="503" t="s">
        <v>57</v>
      </c>
      <c r="E21" s="300"/>
      <c r="F21" s="292"/>
      <c r="G21" s="292"/>
      <c r="H21" s="301"/>
      <c r="I21" s="300"/>
      <c r="J21" s="292"/>
      <c r="K21" s="292"/>
      <c r="L21" s="301"/>
      <c r="M21" s="300"/>
      <c r="N21" s="292"/>
      <c r="O21" s="292"/>
      <c r="P21" s="301"/>
      <c r="Q21" s="300"/>
      <c r="R21" s="292"/>
      <c r="S21" s="292"/>
      <c r="T21" s="301"/>
      <c r="U21" s="300"/>
      <c r="V21" s="292"/>
      <c r="W21" s="292"/>
      <c r="X21" s="301"/>
      <c r="Y21" s="300"/>
      <c r="Z21" s="292"/>
      <c r="AA21" s="292"/>
      <c r="AB21" s="301"/>
      <c r="AC21" s="300"/>
      <c r="AD21" s="292"/>
      <c r="AE21" s="292"/>
      <c r="AF21" s="301"/>
      <c r="AG21" s="300"/>
      <c r="AH21" s="292"/>
      <c r="AI21" s="292"/>
      <c r="AJ21" s="301"/>
      <c r="AK21" s="300"/>
      <c r="AL21" s="292"/>
      <c r="AM21" s="292"/>
      <c r="AN21" s="301"/>
    </row>
    <row r="22" spans="1:40">
      <c r="B22" s="29" t="s">
        <v>2</v>
      </c>
      <c r="C22" s="25" t="s">
        <v>80</v>
      </c>
      <c r="D22" s="502"/>
      <c r="E22" s="302"/>
      <c r="F22" s="289"/>
      <c r="G22" s="289"/>
      <c r="H22" s="303"/>
      <c r="I22" s="302"/>
      <c r="J22" s="289"/>
      <c r="K22" s="289"/>
      <c r="L22" s="303"/>
      <c r="M22" s="302"/>
      <c r="N22" s="289"/>
      <c r="O22" s="289"/>
      <c r="P22" s="303"/>
      <c r="Q22" s="302"/>
      <c r="R22" s="289"/>
      <c r="S22" s="289"/>
      <c r="T22" s="303"/>
      <c r="U22" s="302"/>
      <c r="V22" s="289"/>
      <c r="W22" s="289"/>
      <c r="X22" s="303"/>
      <c r="Y22" s="302"/>
      <c r="Z22" s="289"/>
      <c r="AA22" s="289"/>
      <c r="AB22" s="303"/>
      <c r="AC22" s="302"/>
      <c r="AD22" s="289"/>
      <c r="AE22" s="289"/>
      <c r="AF22" s="303"/>
      <c r="AG22" s="302"/>
      <c r="AH22" s="289"/>
      <c r="AI22" s="289"/>
      <c r="AJ22" s="303"/>
      <c r="AK22" s="302"/>
      <c r="AL22" s="289"/>
      <c r="AM22" s="289"/>
      <c r="AN22" s="303"/>
    </row>
    <row r="23" spans="1:40">
      <c r="B23" s="30"/>
      <c r="C23" s="16">
        <v>2.1</v>
      </c>
      <c r="D23" s="499" t="s">
        <v>154</v>
      </c>
      <c r="E23" s="491"/>
      <c r="F23" s="48"/>
      <c r="G23" s="141">
        <f ca="1">('Pt 2 Premium and Claims'!G$20+'Pt 2 Premium and Claims'!G$21-'Pt 2 Premium and Claims'!G$22-'Pt 2 Premium and Claims'!G$28+'Pt 2 Premium and Claims'!G$29+'Pt 1 Summary of Data'!G$21+'Pt 1 Summary of Data'!G$22)+('Pt 2 Premium and Claims'!I$20+'Pt 2 Premium and Claims'!I$21-'Pt 2 Premium and Claims'!I$22-'Pt 2 Premium and Claims'!I$28+'Pt 2 Premium and Claims'!I$29+'Pt 1 Summary of Data'!I$21+'Pt 1 Summary of Data'!I$22)-('Pt 2 Premium and Claims'!J$20+'Pt 2 Premium and Claims'!J$21-'Pt 2 Premium and Claims'!J$22-'Pt 2 Premium and Claims'!J$28+'Pt 2 Premium and Claims'!J$29+'Pt 1 Summary of Data'!J$21+'Pt 1 Summary of Data'!J$22)-G$49</f>
        <v>0</v>
      </c>
      <c r="H23" s="530">
        <f ca="1">SUM(E23:G23)</f>
        <v>0</v>
      </c>
      <c r="I23" s="491"/>
      <c r="J23" s="48"/>
      <c r="K23" s="141">
        <f>('Pt 2 Premium and Claims'!L$20+'Pt 2 Premium and Claims'!L$21-'Pt 2 Premium and Claims'!L$22-'Pt 2 Premium and Claims'!L$28+'Pt 2 Premium and Claims'!L$29+'Pt 1 Summary of Data'!L$21+'Pt 1 Summary of Data'!L$22)+('Pt 2 Premium and Claims'!N$20+'Pt 2 Premium and Claims'!N$21-'Pt 2 Premium and Claims'!N$22-'Pt 2 Premium and Claims'!N$28+'Pt 2 Premium and Claims'!N$29+'Pt 1 Summary of Data'!N$21+'Pt 1 Summary of Data'!N$22)-('Pt 2 Premium and Claims'!O$20+'Pt 2 Premium and Claims'!O$21-'Pt 2 Premium and Claims'!O$22-'Pt 2 Premium and Claims'!O$28+'Pt 2 Premium and Claims'!O$29+'Pt 1 Summary of Data'!O$21+'Pt 1 Summary of Data'!O$22)-K$49</f>
        <v>0</v>
      </c>
      <c r="L23" s="530">
        <f ca="1">SUM(I23:K23)</f>
        <v>0</v>
      </c>
      <c r="M23" s="491"/>
      <c r="N23" s="48"/>
      <c r="O23" s="141">
        <f>('Pt 2 Premium and Claims'!Q$20+'Pt 2 Premium and Claims'!Q$21-'Pt 2 Premium and Claims'!Q$22-'Pt 2 Premium and Claims'!Q$28+'Pt 2 Premium and Claims'!Q$29+'Pt 1 Summary of Data'!Q$21+'Pt 1 Summary of Data'!Q$22)+('Pt 2 Premium and Claims'!S$20+'Pt 2 Premium and Claims'!S$21-'Pt 2 Premium and Claims'!S$22-'Pt 2 Premium and Claims'!S$28+'Pt 2 Premium and Claims'!S$29+'Pt 1 Summary of Data'!S$21+'Pt 1 Summary of Data'!S$22)-('Pt 2 Premium and Claims'!T$20+'Pt 2 Premium and Claims'!T$21-'Pt 2 Premium and Claims'!T$22-'Pt 2 Premium and Claims'!T$28+'Pt 2 Premium and Claims'!T$29+'Pt 1 Summary of Data'!T$21+'Pt 1 Summary of Data'!T$22)-O$49</f>
        <v>0</v>
      </c>
      <c r="P23" s="530">
        <f>SUM(M23:O23)</f>
        <v>0</v>
      </c>
      <c r="Q23" s="491"/>
      <c r="R23" s="48"/>
      <c r="S23" s="141">
        <f>'Pt 2 Premium and Claims'!V$20+'Pt 2 Premium and Claims'!V$21-'Pt 2 Premium and Claims'!V$22-'Pt 2 Premium and Claims'!V$28+'Pt 2 Premium and Claims'!V$29+'Pt 1 Summary of Data'!V$21+'Pt 1 Summary of Data'!V$22-S$49</f>
        <v>0</v>
      </c>
      <c r="T23" s="530">
        <f>SUM(Q23:S23)</f>
        <v>0</v>
      </c>
      <c r="U23" s="491"/>
      <c r="V23" s="48"/>
      <c r="W23" s="141">
        <f>'Pt 2 Premium and Claims'!Y$20+'Pt 2 Premium and Claims'!Y$21-'Pt 2 Premium and Claims'!Y$22-'Pt 2 Premium and Claims'!Y$28+'Pt 2 Premium and Claims'!Y$29+'Pt 1 Summary of Data'!Y$21+'Pt 1 Summary of Data'!Y$22-W$49</f>
        <v>0</v>
      </c>
      <c r="X23" s="530">
        <f>SUM(U23:W23)</f>
        <v>0</v>
      </c>
      <c r="Y23" s="491"/>
      <c r="Z23" s="48"/>
      <c r="AA23" s="141">
        <f>'Pt 2 Premium and Claims'!AB$20+'Pt 2 Premium and Claims'!AB$21-'Pt 2 Premium and Claims'!AB$22-'Pt 2 Premium and Claims'!AB$28+'Pt 2 Premium and Claims'!AB$29+'Pt 1 Summary of Data'!AB$21+'Pt 1 Summary of Data'!AB$22-AA$49</f>
        <v>0</v>
      </c>
      <c r="AB23" s="530">
        <f>SUM(Y23:AA23)</f>
        <v>0</v>
      </c>
      <c r="AC23" s="246"/>
      <c r="AD23" s="247"/>
      <c r="AE23" s="247"/>
      <c r="AF23" s="244"/>
      <c r="AG23" s="246"/>
      <c r="AH23" s="247"/>
      <c r="AI23" s="247"/>
      <c r="AJ23" s="244"/>
      <c r="AK23" s="246"/>
      <c r="AL23" s="247"/>
      <c r="AM23" s="141">
        <f>('Pt 2 Premium and Claims'!AO$20+'Pt 2 Premium and Claims'!AO$21-'Pt 2 Premium and Claims'!AO$22-'Pt 2 Premium and Claims'!AO$28+'Pt 2 Premium and Claims'!AO$29+'Pt 1 Summary of Data'!AO$21+'Pt 1 Summary of Data'!AO$22)+('Pt 2 Premium and Claims'!AQ$20+'Pt 2 Premium and Claims'!AQ$21-'Pt 2 Premium and Claims'!AQ$22-'Pt 2 Premium and Claims'!AQ$28+'Pt 2 Premium and Claims'!AQ$29+'Pt 1 Summary of Data'!AQ$21+'Pt 1 Summary of Data'!AQ$22)-('Pt 2 Premium and Claims'!AR$20+'Pt 2 Premium and Claims'!AR$21-'Pt 2 Premium and Claims'!AR$22-'Pt 2 Premium and Claims'!AR$28+'Pt 2 Premium and Claims'!AR$29+'Pt 1 Summary of Data'!AR$21+'Pt 1 Summary of Data'!AR$22)-AM$49</f>
        <v>0</v>
      </c>
      <c r="AN23" s="529">
        <f>IF(AM$28&lt;75000,AL23+AM23,AM23)</f>
        <v>0</v>
      </c>
    </row>
    <row r="24" spans="1:40">
      <c r="B24" s="30"/>
      <c r="C24" s="16">
        <v>2.2000000000000002</v>
      </c>
      <c r="D24" s="499" t="s">
        <v>155</v>
      </c>
      <c r="E24" s="491"/>
      <c r="F24" s="48"/>
      <c r="G24" s="141">
        <f>SUM('Pt 1 Summary of Data'!G$42:G$44,'Pt 1 Summary of Data'!G$46,'Pt 1 Summary of Data'!G$49)+SUM('Pt 1 Summary of Data'!I$42:I$44,'Pt 1 Summary of Data'!I$46,'Pt 1 Summary of Data'!I$49)-SUM('Pt 1 Summary of Data'!J$42:J$44,'Pt 1 Summary of Data'!J$46,'Pt 1 Summary of Data'!J$49)+IF('Pt 1 Summary of Data'!$L$6="No",IF(MAX('Pt 1 Summary of Data'!G$47:G$48)=0,MIN('Pt 1 Summary of Data'!G$47:G$48),MAX('Pt 1 Summary of Data'!G$47:G$48))+IF(MAX('Pt 1 Summary of Data'!I$47:I$48)=0,MIN('Pt 1 Summary of Data'!I$47:I$48),MAX('Pt 1 Summary of Data'!I$47:I$48))-IF(MAX('Pt 1 Summary of Data'!J$47:J$48)=0,MIN('Pt 1 Summary of Data'!J$47:J$48),MAX('Pt 1 Summary of Data'!J$47:J$48)),SUM('Pt 1 Summary of Data'!G$47:G$48)+SUM('Pt 1 Summary of Data'!I$47:I$48)-SUM('Pt 1 Summary of Data'!J$47:J$48))-G$50</f>
        <v>0</v>
      </c>
      <c r="H24" s="530">
        <f t="shared" ref="H24" si="7">SUM(E24:G24)</f>
        <v>0</v>
      </c>
      <c r="I24" s="491"/>
      <c r="J24" s="48"/>
      <c r="K24" s="141">
        <f>SUM('Pt 1 Summary of Data'!L$42:L$44,'Pt 1 Summary of Data'!L$46,'Pt 1 Summary of Data'!L$49)+SUM('Pt 1 Summary of Data'!N$42:N$44,'Pt 1 Summary of Data'!N$46,'Pt 1 Summary of Data'!N$49)-SUM('Pt 1 Summary of Data'!O$42:O$44,'Pt 1 Summary of Data'!O$46,'Pt 1 Summary of Data'!O$49)+IF('Pt 1 Summary of Data'!$L$6="No",IF(MAX('Pt 1 Summary of Data'!L$47:L$48)=0,MIN('Pt 1 Summary of Data'!L$47:L$48),MAX('Pt 1 Summary of Data'!L$47:L$48))+IF(MAX('Pt 1 Summary of Data'!N$47:N$48)=0,MIN('Pt 1 Summary of Data'!N$47:N$48),MAX('Pt 1 Summary of Data'!N$47:N$48))-IF(MAX('Pt 1 Summary of Data'!O$47:O$48)=0,MIN('Pt 1 Summary of Data'!O$47:O$48),MAX('Pt 1 Summary of Data'!O$47:O$48)),SUM('Pt 1 Summary of Data'!L$47:L$48)+SUM('Pt 1 Summary of Data'!N$47:N$48)-SUM('Pt 1 Summary of Data'!O$47:O$48))-K$50</f>
        <v>0</v>
      </c>
      <c r="L24" s="530">
        <f t="shared" ref="L24" si="8">SUM(I24:K24)</f>
        <v>0</v>
      </c>
      <c r="M24" s="491"/>
      <c r="N24" s="48"/>
      <c r="O24" s="141">
        <f>SUM('Pt 1 Summary of Data'!Q$42:Q$44,'Pt 1 Summary of Data'!Q$46,'Pt 1 Summary of Data'!Q$49)+SUM('Pt 1 Summary of Data'!S$42:S$44,'Pt 1 Summary of Data'!S$46,'Pt 1 Summary of Data'!S$49)-SUM('Pt 1 Summary of Data'!T$42:T$44,'Pt 1 Summary of Data'!T$46,'Pt 1 Summary of Data'!T$49)+IF('Pt 1 Summary of Data'!$L$6="No",IF(MAX('Pt 1 Summary of Data'!Q$47:Q$48)=0,MIN('Pt 1 Summary of Data'!Q$47:Q$48),MAX('Pt 1 Summary of Data'!Q$47:Q$48))+IF(MAX('Pt 1 Summary of Data'!S$47:S$48)=0,MIN('Pt 1 Summary of Data'!S$47:S$48),MAX('Pt 1 Summary of Data'!S$47:S$48))-IF(MAX('Pt 1 Summary of Data'!T$47:T$48)=0,MIN('Pt 1 Summary of Data'!T$47:T$48),MAX('Pt 1 Summary of Data'!T$47:T$48)),SUM('Pt 1 Summary of Data'!Q$47:Q$48)+SUM('Pt 1 Summary of Data'!S$47:S$48)-SUM('Pt 1 Summary of Data'!T$47:T$48))-O$50</f>
        <v>0</v>
      </c>
      <c r="P24" s="530">
        <f t="shared" ref="P24" si="9">SUM(M24:O24)</f>
        <v>0</v>
      </c>
      <c r="Q24" s="491"/>
      <c r="R24" s="48"/>
      <c r="S24" s="141">
        <f>SUM('Pt 1 Summary of Data'!V$42:V$44,'Pt 1 Summary of Data'!V$46,'Pt 1 Summary of Data'!V$49)+IF('Pt 1 Summary of Data'!$L$6="No",IF(MAX('Pt 1 Summary of Data'!V$47:V$48)=0,MIN('Pt 1 Summary of Data'!V$47:V$48),MAX('Pt 1 Summary of Data'!V$47:V$48)),SUM('Pt 1 Summary of Data'!V$47:V$48))-S$50</f>
        <v>0</v>
      </c>
      <c r="T24" s="530">
        <f t="shared" ref="T24" si="10">SUM(Q24:S24)</f>
        <v>0</v>
      </c>
      <c r="U24" s="491"/>
      <c r="V24" s="48"/>
      <c r="W24" s="141">
        <f>SUM('Pt 1 Summary of Data'!Y$42:Y$44,'Pt 1 Summary of Data'!Y$46,'Pt 1 Summary of Data'!Y$49)+IF('Pt 1 Summary of Data'!$L$6="No",IF(MAX('Pt 1 Summary of Data'!Y$47:Y$48)=0,MIN('Pt 1 Summary of Data'!Y$47:Y$48),MAX('Pt 1 Summary of Data'!Y$47:Y$48)),SUM('Pt 1 Summary of Data'!Y$47:Y$48))-W$50</f>
        <v>0</v>
      </c>
      <c r="X24" s="530">
        <f t="shared" ref="X24" si="11">SUM(U24:W24)</f>
        <v>0</v>
      </c>
      <c r="Y24" s="491"/>
      <c r="Z24" s="48"/>
      <c r="AA24" s="141">
        <f>SUM('Pt 1 Summary of Data'!AB$42:AB$44,'Pt 1 Summary of Data'!AB$46,'Pt 1 Summary of Data'!AB$49)+IF('Pt 1 Summary of Data'!$L$6="No",IF(MAX('Pt 1 Summary of Data'!AB$47:AB$48)=0,MIN('Pt 1 Summary of Data'!AB$47:AB$48),MAX('Pt 1 Summary of Data'!AB$47:AB$48)),SUM('Pt 1 Summary of Data'!AB$47:AB$48))-AA$50</f>
        <v>0</v>
      </c>
      <c r="AB24" s="530">
        <f t="shared" ref="AB24" si="12">SUM(Y24:AA24)</f>
        <v>0</v>
      </c>
      <c r="AC24" s="246"/>
      <c r="AD24" s="247"/>
      <c r="AE24" s="247"/>
      <c r="AF24" s="244"/>
      <c r="AG24" s="246"/>
      <c r="AH24" s="247"/>
      <c r="AI24" s="247"/>
      <c r="AJ24" s="244"/>
      <c r="AK24" s="246"/>
      <c r="AL24" s="247"/>
      <c r="AM24" s="141">
        <f>SUM('Pt 1 Summary of Data'!AO$42:AO$44,'Pt 1 Summary of Data'!AO$46,'Pt 1 Summary of Data'!AO$49)+SUM('Pt 1 Summary of Data'!AQ$42:AQ$44,'Pt 1 Summary of Data'!AQ$46,'Pt 1 Summary of Data'!AQ$49)-SUM('Pt 1 Summary of Data'!AR$42:AR$44,'Pt 1 Summary of Data'!AR$46,'Pt 1 Summary of Data'!AR$49)+IF('Pt 1 Summary of Data'!$L$6="No",IF(MAX('Pt 1 Summary of Data'!AO$47:AO$48)=0,MIN('Pt 1 Summary of Data'!AO$47:AO$48),MAX('Pt 1 Summary of Data'!AO$47:AO$48))+IF(MAX('Pt 1 Summary of Data'!AQ$47:AQ$48)=0,MIN('Pt 1 Summary of Data'!AQ$47:AQ$48),MAX('Pt 1 Summary of Data'!AQ$47:AQ$48))-IF(MAX('Pt 1 Summary of Data'!AR$47:AR$48)=0,MIN('Pt 1 Summary of Data'!AR$47:AR$48),MAX('Pt 1 Summary of Data'!AR$47:AR$48)),SUM('Pt 1 Summary of Data'!AO$47:AO$48)+SUM('Pt 1 Summary of Data'!AQ$47:AQ$48)-SUM('Pt 1 Summary of Data'!AR$47:AR$48))-AM$50</f>
        <v>0</v>
      </c>
      <c r="AN24" s="529">
        <f t="shared" ref="AN24" si="13">IF(AM$28&lt;75000,AL24+AM24,AM24)</f>
        <v>0</v>
      </c>
    </row>
    <row r="25" spans="1:40">
      <c r="B25" s="30"/>
      <c r="C25" s="16">
        <v>2.2999999999999998</v>
      </c>
      <c r="D25" s="499" t="s">
        <v>156</v>
      </c>
      <c r="E25" s="536">
        <f ca="1">E$23-E$24+IF('Pt 1 Summary of Data'!$I$10="Massachusetts",I$23-I$24,0)</f>
        <v>0</v>
      </c>
      <c r="F25" s="531">
        <f ca="1">F$23-F$24+IF('Pt 1 Summary of Data'!$I$10="Massachusetts",J$23-J$24,0)</f>
        <v>0</v>
      </c>
      <c r="G25" s="531">
        <f ca="1">G$23-G$24+IF('Pt 1 Summary of Data'!$I$10="Massachusetts",K$23-K$24,0)</f>
        <v>0</v>
      </c>
      <c r="H25" s="529">
        <f ca="1">H$23-H$24+IF('Pt 1 Summary of Data'!$I$10="Massachusetts",L$23-L$24,0)</f>
        <v>0</v>
      </c>
      <c r="I25" s="536">
        <f ca="1">I$23-I$24+IF('Pt 1 Summary of Data'!$I$10="Massachusetts",E$23-E$24,0)</f>
        <v>0</v>
      </c>
      <c r="J25" s="531">
        <f ca="1">J$23-J$24+IF('Pt 1 Summary of Data'!$I$10="Massachusetts",F$23-F$24,0)</f>
        <v>0</v>
      </c>
      <c r="K25" s="531">
        <f ca="1">K$23-K$24+IF('Pt 1 Summary of Data'!$I$10="Massachusetts",G$23-G$24,0)</f>
        <v>0</v>
      </c>
      <c r="L25" s="529">
        <f ca="1">L$23-L$24+IF('Pt 1 Summary of Data'!$I$10="Massachusetts",H$23-H$24,0)</f>
        <v>0</v>
      </c>
      <c r="M25" s="536">
        <f t="shared" ref="M25:P25" si="14">M$23-M$24</f>
        <v>0</v>
      </c>
      <c r="N25" s="531">
        <f t="shared" si="14"/>
        <v>0</v>
      </c>
      <c r="O25" s="531">
        <f t="shared" si="14"/>
        <v>0</v>
      </c>
      <c r="P25" s="529">
        <f t="shared" si="14"/>
        <v>0</v>
      </c>
      <c r="Q25" s="536">
        <f ca="1">Q$23-Q$24+IF('Pt 1 Summary of Data'!$I$10="Massachusetts",U$23-U$24,0)</f>
        <v>0</v>
      </c>
      <c r="R25" s="531">
        <f ca="1">R$23-R$24+IF('Pt 1 Summary of Data'!$I$10="Massachusetts",V$23-V$24,0)</f>
        <v>0</v>
      </c>
      <c r="S25" s="531">
        <f ca="1">S$23-S$24+IF('Pt 1 Summary of Data'!$I$10="Massachusetts",W$23-W$24,0)</f>
        <v>0</v>
      </c>
      <c r="T25" s="529">
        <f ca="1">T$23-T$24+IF('Pt 1 Summary of Data'!$I$10="Massachusetts",X$23-X$24,0)</f>
        <v>0</v>
      </c>
      <c r="U25" s="536">
        <f ca="1">U$23-U$24+IF('Pt 1 Summary of Data'!$I$10="Massachusetts",Q$23-Q$24,0)</f>
        <v>0</v>
      </c>
      <c r="V25" s="531">
        <f ca="1">V$23-V$24+IF('Pt 1 Summary of Data'!$I$10="Massachusetts",R$23-R$24,0)</f>
        <v>0</v>
      </c>
      <c r="W25" s="531">
        <f ca="1">W$23-W$24+IF('Pt 1 Summary of Data'!$I$10="Massachusetts",S$23-S$24,0)</f>
        <v>0</v>
      </c>
      <c r="X25" s="529">
        <f ca="1">X$23-X$24+IF('Pt 1 Summary of Data'!$I$10="Massachusetts",T$23-T$24,0)</f>
        <v>0</v>
      </c>
      <c r="Y25" s="536">
        <f t="shared" ref="Y25:AB25" si="15">Y$23-Y$24</f>
        <v>0</v>
      </c>
      <c r="Z25" s="531">
        <f t="shared" si="15"/>
        <v>0</v>
      </c>
      <c r="AA25" s="531">
        <f t="shared" si="15"/>
        <v>0</v>
      </c>
      <c r="AB25" s="529">
        <f t="shared" si="15"/>
        <v>0</v>
      </c>
      <c r="AC25" s="246"/>
      <c r="AD25" s="247"/>
      <c r="AE25" s="247"/>
      <c r="AF25" s="562"/>
      <c r="AG25" s="246"/>
      <c r="AH25" s="247"/>
      <c r="AI25" s="247"/>
      <c r="AJ25" s="562"/>
      <c r="AK25" s="246"/>
      <c r="AL25" s="247"/>
      <c r="AM25" s="247"/>
      <c r="AN25" s="529">
        <f>AN$23-AN$24</f>
        <v>0</v>
      </c>
    </row>
    <row r="26" spans="1:40">
      <c r="B26" s="281"/>
      <c r="C26" s="299"/>
      <c r="D26" s="504"/>
      <c r="E26" s="300"/>
      <c r="F26" s="292"/>
      <c r="G26" s="292"/>
      <c r="H26" s="301"/>
      <c r="I26" s="300"/>
      <c r="J26" s="292"/>
      <c r="K26" s="292"/>
      <c r="L26" s="301"/>
      <c r="M26" s="300"/>
      <c r="N26" s="292"/>
      <c r="O26" s="292"/>
      <c r="P26" s="301"/>
      <c r="Q26" s="300"/>
      <c r="R26" s="292"/>
      <c r="S26" s="292"/>
      <c r="T26" s="301"/>
      <c r="U26" s="300"/>
      <c r="V26" s="292"/>
      <c r="W26" s="292"/>
      <c r="X26" s="301"/>
      <c r="Y26" s="300"/>
      <c r="Z26" s="292"/>
      <c r="AA26" s="292"/>
      <c r="AB26" s="301"/>
      <c r="AC26" s="300"/>
      <c r="AD26" s="292"/>
      <c r="AE26" s="292"/>
      <c r="AF26" s="301"/>
      <c r="AG26" s="300"/>
      <c r="AH26" s="292"/>
      <c r="AI26" s="292"/>
      <c r="AJ26" s="301"/>
      <c r="AK26" s="300"/>
      <c r="AL26" s="292"/>
      <c r="AM26" s="292"/>
      <c r="AN26" s="301"/>
    </row>
    <row r="27" spans="1:40">
      <c r="B27" s="29" t="s">
        <v>3</v>
      </c>
      <c r="C27" s="505" t="s">
        <v>42</v>
      </c>
      <c r="D27" s="506"/>
      <c r="E27" s="302"/>
      <c r="F27" s="289"/>
      <c r="G27" s="289"/>
      <c r="H27" s="303"/>
      <c r="I27" s="302"/>
      <c r="J27" s="289"/>
      <c r="K27" s="289"/>
      <c r="L27" s="303"/>
      <c r="M27" s="302"/>
      <c r="N27" s="289"/>
      <c r="O27" s="289"/>
      <c r="P27" s="303"/>
      <c r="Q27" s="302"/>
      <c r="R27" s="289"/>
      <c r="S27" s="289"/>
      <c r="T27" s="303"/>
      <c r="U27" s="302"/>
      <c r="V27" s="289"/>
      <c r="W27" s="289"/>
      <c r="X27" s="303"/>
      <c r="Y27" s="302"/>
      <c r="Z27" s="289"/>
      <c r="AA27" s="289"/>
      <c r="AB27" s="303"/>
      <c r="AC27" s="302"/>
      <c r="AD27" s="289"/>
      <c r="AE27" s="289"/>
      <c r="AF27" s="303"/>
      <c r="AG27" s="302"/>
      <c r="AH27" s="289"/>
      <c r="AI27" s="289"/>
      <c r="AJ27" s="303"/>
      <c r="AK27" s="302"/>
      <c r="AL27" s="289"/>
      <c r="AM27" s="289"/>
      <c r="AN27" s="303"/>
    </row>
    <row r="28" spans="1:40">
      <c r="B28" s="30"/>
      <c r="C28" s="16">
        <v>3.1</v>
      </c>
      <c r="D28" s="499" t="s">
        <v>377</v>
      </c>
      <c r="E28" s="492"/>
      <c r="F28" s="268"/>
      <c r="G28" s="248">
        <f ca="1">'Pt 1 Summary of Data'!G$76/12+'Pt 1 Summary of Data'!I$76/12-'Pt 1 Summary of Data'!J$76/12+IF('Pt 1 Summary of Data'!$I$10="Massachusetts",'Pt 1 Summary of Data'!L$76/12+'Pt 1 Summary of Data'!N$76/12-'Pt 1 Summary of Data'!O$76/12,0)</f>
        <v>0</v>
      </c>
      <c r="H28" s="528">
        <f ca="1">SUM($E$28:$G$28)+IF(AND('Pt 1 Summary of Data'!$I$10="Massachusetts",SUM($E$28:$F$28)&lt;&gt;SUM($I$28:$J$28)),SUM($I$28:$J$28),0)</f>
        <v>0</v>
      </c>
      <c r="I28" s="492"/>
      <c r="J28" s="268"/>
      <c r="K28" s="248">
        <f ca="1">'Pt 1 Summary of Data'!L$76/12+'Pt 1 Summary of Data'!N$76/12-'Pt 1 Summary of Data'!O$76/12+IF('Pt 1 Summary of Data'!$I$10="Massachusetts",'Pt 1 Summary of Data'!G$76/12+'Pt 1 Summary of Data'!I$76/12-'Pt 1 Summary of Data'!J$76/12,0)</f>
        <v>0</v>
      </c>
      <c r="L28" s="528">
        <f ca="1">SUM($I$28:$K$28)+IF(AND('Pt 1 Summary of Data'!$I$10="Massachusetts",SUM($E$28:$F$28)&lt;&gt;SUM($I$28:$J$28)),SUM($E$28:$F$28),0)</f>
        <v>0</v>
      </c>
      <c r="M28" s="492"/>
      <c r="N28" s="268"/>
      <c r="O28" s="248">
        <f>'Pt 1 Summary of Data'!Q$76/12+'Pt 1 Summary of Data'!S$76/12-'Pt 1 Summary of Data'!T$76/12</f>
        <v>0</v>
      </c>
      <c r="P28" s="528">
        <f>SUM(M28:O28)</f>
        <v>0</v>
      </c>
      <c r="Q28" s="492"/>
      <c r="R28" s="268"/>
      <c r="S28" s="248">
        <f ca="1">'Pt 1 Summary of Data'!V$76/12+IF('Pt 1 Summary of Data'!$I$10="Massachusetts",'Pt 1 Summary of Data'!Y$76/12,0)</f>
        <v>0</v>
      </c>
      <c r="T28" s="528">
        <f ca="1">SUM($Q$28:$S$28)+IF(AND('Pt 1 Summary of Data'!$I$10="Massachusetts",SUM($Q$28:$R$28)&lt;&gt;SUM($U$28:$V$28)),SUM($U$28:$V$28),0)</f>
        <v>0</v>
      </c>
      <c r="U28" s="492"/>
      <c r="V28" s="268"/>
      <c r="W28" s="248">
        <f ca="1">'Pt 1 Summary of Data'!Y$76/12+IF('Pt 1 Summary of Data'!$I$10="Massachusetts",'Pt 1 Summary of Data'!V$76/12,0)</f>
        <v>0</v>
      </c>
      <c r="X28" s="528">
        <f ca="1">SUM($U$28:$W$28)+IF(AND('Pt 1 Summary of Data'!$I$10="Massachusetts",SUM($Q$28:$R$28)&lt;&gt;SUM($U$28:$V$28)),SUM($Q$28:$R$28),0)</f>
        <v>0</v>
      </c>
      <c r="Y28" s="492"/>
      <c r="Z28" s="268"/>
      <c r="AA28" s="248">
        <f>'Pt 1 Summary of Data'!AB$76/12</f>
        <v>0</v>
      </c>
      <c r="AB28" s="528">
        <f>SUM(Y28:AA28)</f>
        <v>0</v>
      </c>
      <c r="AC28" s="267"/>
      <c r="AD28" s="497"/>
      <c r="AE28" s="563"/>
      <c r="AF28" s="564"/>
      <c r="AG28" s="267"/>
      <c r="AH28" s="497"/>
      <c r="AI28" s="563"/>
      <c r="AJ28" s="564"/>
      <c r="AK28" s="267"/>
      <c r="AL28" s="497"/>
      <c r="AM28" s="248">
        <f>'Pt 1 Summary of Data'!AO$76/12+'Pt 1 Summary of Data'!AQ$76/12-'Pt 1 Summary of Data'!AR$76/12</f>
        <v>0</v>
      </c>
      <c r="AN28" s="528">
        <f t="shared" ref="AN28" si="16">IF(AM$28&lt;75000,AL28+AM28,AM28)</f>
        <v>0</v>
      </c>
    </row>
    <row r="29" spans="1:40">
      <c r="B29" s="30"/>
      <c r="C29" s="16">
        <v>3.2</v>
      </c>
      <c r="D29" s="499" t="s">
        <v>157</v>
      </c>
      <c r="E29" s="269"/>
      <c r="F29" s="265"/>
      <c r="G29" s="265"/>
      <c r="H29" s="527">
        <f ca="1">IF(OR(H$28&lt;1000,H$28&gt;=75000,AND(E$28&gt;=1000,F$28&gt;=1000,G$28&gt;=1000,E$36&lt;E$42,F$36&lt;F$42,G$36&lt;G$42)),0,VLOOKUP(H$28,Tables!$A$6:$B$13,2)+((H$28-VLOOKUP(H$28,Tables!$A$6:$B$13,1))*(OFFSET(INDEX(Tables!$A$6:$A$13,MATCH(H$28,Tables!$A$6:$A$13)),1,1)-VLOOKUP(H$28,Tables!$A$6:$B$13,2))/(OFFSET(INDEX(Tables!$A$6:$A$13,MATCH(H$28,Tables!$A$6:$A$13)),1,0)-VLOOKUP(H$28,Tables!$A$6:$B$13,1))))</f>
        <v>0</v>
      </c>
      <c r="I29" s="269"/>
      <c r="J29" s="265"/>
      <c r="K29" s="265"/>
      <c r="L29" s="527">
        <f ca="1">IF(OR(L$28&lt;1000,L$28&gt;=75000,AND(I$28&gt;=1000,J$28&gt;=1000,K$28&gt;=1000,I$36&lt;I$42,J$36&lt;J$42,K$36&lt;K$42)),0,VLOOKUP(L$28,Tables!$A$6:$B$13,2)+((L$28-VLOOKUP(L$28,Tables!$A$6:$B$13,1))*(OFFSET(INDEX(Tables!$A$6:$A$13,MATCH(L$28,Tables!$A$6:$A$13)),1,1)-VLOOKUP(L$28,Tables!$A$6:$B$13,2))/(OFFSET(INDEX(Tables!$A$6:$A$13,MATCH(L$28,Tables!$A$6:$A$13)),1,0)-VLOOKUP(L$28,Tables!$A$6:$B$13,1))))</f>
        <v>0</v>
      </c>
      <c r="M29" s="269"/>
      <c r="N29" s="265"/>
      <c r="O29" s="265"/>
      <c r="P29" s="527">
        <f ca="1">IF(OR(P$28&lt;1000,P$28&gt;=75000,AND(M$28&gt;=1000,N$28&gt;=1000,O$28&gt;=1000,M$36&lt;M$42,N$36&lt;N$42,O$36&lt;O$42)),0,VLOOKUP(P$28,Tables!$A$6:$B$13,2)+((P$28-VLOOKUP(P$28,Tables!$A$6:$B$13,1))*(OFFSET(INDEX(Tables!$A$6:$A$13,MATCH(P$28,Tables!$A$6:$A$13)),1,1)-VLOOKUP(P$28,Tables!$A$6:$B$13,2))/(OFFSET(INDEX(Tables!$A$6:$A$13,MATCH(P$28,Tables!$A$6:$A$13)),1,0)-VLOOKUP(P$28,Tables!$A$6:$B$13,1))))</f>
        <v>0</v>
      </c>
      <c r="Q29" s="269"/>
      <c r="R29" s="265"/>
      <c r="S29" s="265"/>
      <c r="T29" s="527">
        <f ca="1">IF(OR(T$28&lt;1000,T$28&gt;=75000,AND(Q$28&gt;=1000,R$28&gt;=1000,S$28&gt;=1000,Q$37&lt;Q$42,R$37&lt;R$42,S$37&lt;S$42)),0,VLOOKUP(T$28,Tables!$A$6:$B$13,2)+((T$28-VLOOKUP(T$28,Tables!$A$6:$B$13,1))*(OFFSET(INDEX(Tables!$A$6:$A$13,MATCH(T$28,Tables!$A$6:$A$13)),1,1)-VLOOKUP(T$28,Tables!$A$6:$B$13,2))/(OFFSET(INDEX(Tables!$A$6:$A$13,MATCH(T$28,Tables!$A$6:$A$13)),1,0)-VLOOKUP(T$28,Tables!$A$6:$B$13,1))))</f>
        <v>0</v>
      </c>
      <c r="U29" s="269"/>
      <c r="V29" s="265"/>
      <c r="W29" s="265"/>
      <c r="X29" s="527">
        <f ca="1">IF(OR(X$28&lt;1000,X$28&gt;=75000,AND(U$28&gt;=1000,V$28&gt;=1000,W$28&gt;=1000,U$37&lt;U$42,V$37&lt;V$42,W$37&lt;W$42)),0,VLOOKUP(X$28,Tables!$A$6:$B$13,2)+((X$28-VLOOKUP(X$28,Tables!$A$6:$B$13,1))*(OFFSET(INDEX(Tables!$A$6:$A$13,MATCH(X$28,Tables!$A$6:$A$13)),1,1)-VLOOKUP(X$28,Tables!$A$6:$B$13,2))/(OFFSET(INDEX(Tables!$A$6:$A$13,MATCH(X$28,Tables!$A$6:$A$13)),1,0)-VLOOKUP(X$28,Tables!$A$6:$B$13,1))))</f>
        <v>0</v>
      </c>
      <c r="Y29" s="269"/>
      <c r="Z29" s="265"/>
      <c r="AA29" s="265"/>
      <c r="AB29" s="527">
        <f ca="1">IF(OR(AB$28&lt;1000,AB$28&gt;=75000,AND(Y$28&gt;=1000,Z$28&gt;=1000,AA$28&gt;=1000,Y$37&lt;Y$42,Z$37&lt;Z$42,AA$37&lt;AA$42)),0,VLOOKUP(AB$28,Tables!$A$6:$B$13,2)+((AB$28-VLOOKUP(AB$28,Tables!$A$6:$B$13,1))*(OFFSET(INDEX(Tables!$A$6:$A$13,MATCH(AB$28,Tables!$A$6:$A$13)),1,1)-VLOOKUP(AB$28,Tables!$A$6:$B$13,2))/(OFFSET(INDEX(Tables!$A$6:$A$13,MATCH(AB$28,Tables!$A$6:$A$13)),1,0)-VLOOKUP(AB$28,Tables!$A$6:$B$13,1))))</f>
        <v>0</v>
      </c>
      <c r="AC29" s="269"/>
      <c r="AD29" s="265"/>
      <c r="AE29" s="265"/>
      <c r="AF29" s="272"/>
      <c r="AG29" s="269"/>
      <c r="AH29" s="265"/>
      <c r="AI29" s="265"/>
      <c r="AJ29" s="272"/>
      <c r="AK29" s="269"/>
      <c r="AL29" s="265"/>
      <c r="AM29" s="265"/>
      <c r="AN29" s="527">
        <f ca="1">IF(OR(AN$28&lt;1000,AN$28&gt;=75000),0,VLOOKUP(AN$28,Tables!$A$6:$B$13,2)+((AN$28-VLOOKUP(AN$28,Tables!$A$6:$B$13,1))*(OFFSET(INDEX(Tables!$A$6:$A$13,MATCH(AN$28,Tables!$A$6:$A$13)),1,1)-VLOOKUP(AN$28,Tables!$A$6:$B$13,2))/(OFFSET(INDEX(Tables!$A$6:$A$13,MATCH(AN$28,Tables!$A$6:$A$13)),1,0)-VLOOKUP(AN$28,Tables!$A$6:$B$13,1))))</f>
        <v>0</v>
      </c>
    </row>
    <row r="30" spans="1:40">
      <c r="B30" s="30"/>
      <c r="C30" s="16">
        <v>3.3</v>
      </c>
      <c r="D30" s="502" t="s">
        <v>378</v>
      </c>
      <c r="E30" s="259"/>
      <c r="F30" s="260"/>
      <c r="G30" s="249"/>
      <c r="H30" s="461"/>
      <c r="I30" s="259"/>
      <c r="J30" s="260"/>
      <c r="K30" s="249"/>
      <c r="L30" s="461"/>
      <c r="M30" s="259"/>
      <c r="N30" s="260"/>
      <c r="O30" s="249"/>
      <c r="P30" s="461"/>
      <c r="Q30" s="259"/>
      <c r="R30" s="260"/>
      <c r="S30" s="249"/>
      <c r="T30" s="461"/>
      <c r="U30" s="259"/>
      <c r="V30" s="260"/>
      <c r="W30" s="249"/>
      <c r="X30" s="461"/>
      <c r="Y30" s="259"/>
      <c r="Z30" s="260"/>
      <c r="AA30" s="249"/>
      <c r="AB30" s="461"/>
      <c r="AC30" s="259"/>
      <c r="AD30" s="260"/>
      <c r="AE30" s="249"/>
      <c r="AF30" s="565"/>
      <c r="AG30" s="259"/>
      <c r="AH30" s="260"/>
      <c r="AI30" s="249"/>
      <c r="AJ30" s="565"/>
      <c r="AK30" s="259"/>
      <c r="AL30" s="260"/>
      <c r="AM30" s="249"/>
      <c r="AN30" s="461"/>
    </row>
    <row r="31" spans="1:40" s="28" customFormat="1">
      <c r="A31" s="151"/>
      <c r="B31" s="30"/>
      <c r="C31" s="16">
        <v>3.4</v>
      </c>
      <c r="D31" s="499" t="s">
        <v>158</v>
      </c>
      <c r="E31" s="270"/>
      <c r="F31" s="271"/>
      <c r="G31" s="251"/>
      <c r="H31" s="526">
        <f ca="1">IF(H$30&lt;2500,1,(MIN(VLOOKUP(H$30,Tables!$A$19:$B$22,2)+((H$30-VLOOKUP(H$30,Tables!$A$19:$B$22,1))*(OFFSET(INDEX(Tables!$A$19:$A$22,MATCH(H$30,Tables!$A$19:$A$22)),1,1)-VLOOKUP(H$30,Tables!$A$19:$B$22,2))/(OFFSET(INDEX(Tables!$A$19:$A$22,MATCH(H$30,Tables!$A$19:$A$22)),1,0)-VLOOKUP(H$30,Tables!$A$19:$B$22,1))),1.736)))</f>
        <v>1</v>
      </c>
      <c r="I31" s="270"/>
      <c r="J31" s="271"/>
      <c r="K31" s="251"/>
      <c r="L31" s="525">
        <f ca="1">IF(L$30&lt;2500,1,(MIN(VLOOKUP(L$30,Tables!$A$19:$B$22,2)+((L$30-VLOOKUP(L$30,Tables!$A$19:$B$22,1))*(OFFSET(INDEX(Tables!$A$19:$A$22,MATCH(L$30,Tables!$A$19:$A$22)),1,1)-VLOOKUP(L$30,Tables!$A$19:$B$22,2))/(OFFSET(INDEX(Tables!$A$19:$A$22,MATCH(L$30,Tables!$A$19:$A$22)),1,0)-VLOOKUP(L$30,Tables!$A$19:$B$22,1))),1.736)))</f>
        <v>1</v>
      </c>
      <c r="M31" s="270"/>
      <c r="N31" s="271"/>
      <c r="O31" s="251"/>
      <c r="P31" s="526">
        <f ca="1">IF(P$30&lt;2500,1,(MIN(VLOOKUP(P$30,Tables!$A$19:$B$22,2)+((P$30-VLOOKUP(P$30,Tables!$A$19:$B$22,1))*(OFFSET(INDEX(Tables!$A$19:$A$22,MATCH(P$30,Tables!$A$19:$A$22)),1,1)-VLOOKUP(P$30,Tables!$A$19:$B$22,2))/(OFFSET(INDEX(Tables!$A$19:$A$22,MATCH(P$30,Tables!$A$19:$A$22)),1,0)-VLOOKUP(P$30,Tables!$A$19:$B$22,1))),1.736)))</f>
        <v>1</v>
      </c>
      <c r="Q31" s="270"/>
      <c r="R31" s="271"/>
      <c r="S31" s="251"/>
      <c r="T31" s="526">
        <f ca="1">IF(T$30&lt;2500,1,(MIN(VLOOKUP(T$30,Tables!$A$19:$B$22,2)+((T$30-VLOOKUP(T$30,Tables!$A$19:$B$22,1))*(OFFSET(INDEX(Tables!$A$19:$A$22,MATCH(T$30,Tables!$A$19:$A$22)),1,1)-VLOOKUP(T$30,Tables!$A$19:$B$22,2))/(OFFSET(INDEX(Tables!$A$19:$A$22,MATCH(T$30,Tables!$A$19:$A$22)),1,0)-VLOOKUP(T$30,Tables!$A$19:$B$22,1))),1.736)))</f>
        <v>1</v>
      </c>
      <c r="U31" s="270"/>
      <c r="V31" s="271"/>
      <c r="W31" s="251"/>
      <c r="X31" s="526">
        <f ca="1">IF(X$30&lt;2500,1,(MIN(VLOOKUP(X$30,Tables!$A$19:$B$22,2)+((X$30-VLOOKUP(X$30,Tables!$A$19:$B$22,1))*(OFFSET(INDEX(Tables!$A$19:$A$22,MATCH(X$30,Tables!$A$19:$A$22)),1,1)-VLOOKUP(X$30,Tables!$A$19:$B$22,2))/(OFFSET(INDEX(Tables!$A$19:$A$22,MATCH(X$30,Tables!$A$19:$A$22)),1,0)-VLOOKUP(X$30,Tables!$A$19:$B$22,1))),1.736)))</f>
        <v>1</v>
      </c>
      <c r="Y31" s="270"/>
      <c r="Z31" s="271"/>
      <c r="AA31" s="251"/>
      <c r="AB31" s="526">
        <f ca="1">IF(AB$30&lt;2500,1,(MIN(VLOOKUP(AB$30,Tables!$A$19:$B$22,2)+((AB$30-VLOOKUP(AB$30,Tables!$A$19:$B$22,1))*(OFFSET(INDEX(Tables!$A$19:$A$22,MATCH(AB$30,Tables!$A$19:$A$22)),1,1)-VLOOKUP(AB$30,Tables!$A$19:$B$22,2))/(OFFSET(INDEX(Tables!$A$19:$A$22,MATCH(AB$30,Tables!$A$19:$A$22)),1,0)-VLOOKUP(AB$30,Tables!$A$19:$B$22,1))),1.736)))</f>
        <v>1</v>
      </c>
      <c r="AC31" s="270"/>
      <c r="AD31" s="271"/>
      <c r="AE31" s="251"/>
      <c r="AF31" s="566"/>
      <c r="AG31" s="270"/>
      <c r="AH31" s="271"/>
      <c r="AI31" s="251"/>
      <c r="AJ31" s="566"/>
      <c r="AK31" s="270"/>
      <c r="AL31" s="271"/>
      <c r="AM31" s="251"/>
      <c r="AN31" s="526">
        <f ca="1">IF(AN$30&lt;2500,1,(MIN(VLOOKUP(AN$30,Tables!$A$19:$B$22,2)+((AN$30-VLOOKUP(AN$30,Tables!$A$19:$B$22,1))*(OFFSET(INDEX(Tables!$A$19:$A$22,MATCH(AN$30,Tables!$A$19:$A$22)),1,1)-VLOOKUP(AN$30,Tables!$A$19:$B$22,2))/(OFFSET(INDEX(Tables!$A$19:$A$22,MATCH(AN$30,Tables!$A$19:$A$22)),1,0)-VLOOKUP(AN$30,Tables!$A$19:$B$22,1))),1.736)))</f>
        <v>1</v>
      </c>
    </row>
    <row r="32" spans="1:40">
      <c r="B32" s="30"/>
      <c r="C32" s="16">
        <v>3.5</v>
      </c>
      <c r="D32" s="499" t="s">
        <v>379</v>
      </c>
      <c r="E32" s="269"/>
      <c r="F32" s="265"/>
      <c r="G32" s="250"/>
      <c r="H32" s="532">
        <f ca="1">IF(OR(H$28&lt;1000,H$28&gt;=75000),0,H$29*H$31)</f>
        <v>0</v>
      </c>
      <c r="I32" s="269"/>
      <c r="J32" s="265"/>
      <c r="K32" s="250"/>
      <c r="L32" s="532">
        <f ca="1">IF(OR(L$28&lt;1000,L$28&gt;=75000),0,L$29*L$31)</f>
        <v>0</v>
      </c>
      <c r="M32" s="269"/>
      <c r="N32" s="265"/>
      <c r="O32" s="250"/>
      <c r="P32" s="532">
        <f>IF(OR(P$28&lt;1000,P$28&gt;=75000),0,P$29*P$31)</f>
        <v>0</v>
      </c>
      <c r="Q32" s="269"/>
      <c r="R32" s="265"/>
      <c r="S32" s="250"/>
      <c r="T32" s="532">
        <f ca="1">IF(OR(T$28&lt;1000,T$28&gt;=75000),0,T$29*T$31)</f>
        <v>0</v>
      </c>
      <c r="U32" s="269"/>
      <c r="V32" s="265"/>
      <c r="W32" s="250"/>
      <c r="X32" s="532">
        <f ca="1">IF(OR(X$28&lt;1000,X$28&gt;=75000),0,X$29*X$31)</f>
        <v>0</v>
      </c>
      <c r="Y32" s="269"/>
      <c r="Z32" s="265"/>
      <c r="AA32" s="250"/>
      <c r="AB32" s="532">
        <f>IF(OR(AB$28&lt;1000,AB$28&gt;=75000),0,AB$29*AB$31)</f>
        <v>0</v>
      </c>
      <c r="AC32" s="269"/>
      <c r="AD32" s="265"/>
      <c r="AE32" s="250"/>
      <c r="AF32" s="252"/>
      <c r="AG32" s="269"/>
      <c r="AH32" s="265"/>
      <c r="AI32" s="250"/>
      <c r="AJ32" s="252"/>
      <c r="AK32" s="269"/>
      <c r="AL32" s="265"/>
      <c r="AM32" s="250"/>
      <c r="AN32" s="532">
        <f>IF(OR(AN$28&lt;1000,AN$28&gt;=75000),0,AN$29*AN$31)</f>
        <v>0</v>
      </c>
    </row>
    <row r="33" spans="2:40">
      <c r="B33" s="281"/>
      <c r="C33" s="507"/>
      <c r="D33" s="504"/>
      <c r="E33" s="291"/>
      <c r="F33" s="292"/>
      <c r="G33" s="285"/>
      <c r="H33" s="286"/>
      <c r="I33" s="291"/>
      <c r="J33" s="292"/>
      <c r="K33" s="285"/>
      <c r="L33" s="286"/>
      <c r="M33" s="291"/>
      <c r="N33" s="292"/>
      <c r="O33" s="285"/>
      <c r="P33" s="286"/>
      <c r="Q33" s="291"/>
      <c r="R33" s="292"/>
      <c r="S33" s="285"/>
      <c r="T33" s="286"/>
      <c r="U33" s="291"/>
      <c r="V33" s="292"/>
      <c r="W33" s="285"/>
      <c r="X33" s="286"/>
      <c r="Y33" s="291"/>
      <c r="Z33" s="292"/>
      <c r="AA33" s="285"/>
      <c r="AB33" s="286"/>
      <c r="AC33" s="291"/>
      <c r="AD33" s="292"/>
      <c r="AE33" s="285"/>
      <c r="AF33" s="286"/>
      <c r="AG33" s="291"/>
      <c r="AH33" s="292"/>
      <c r="AI33" s="285"/>
      <c r="AJ33" s="286"/>
      <c r="AK33" s="291"/>
      <c r="AL33" s="292"/>
      <c r="AM33" s="285"/>
      <c r="AN33" s="286"/>
    </row>
    <row r="34" spans="2:40">
      <c r="B34" s="29" t="s">
        <v>4</v>
      </c>
      <c r="C34" s="508" t="s">
        <v>160</v>
      </c>
      <c r="D34" s="509"/>
      <c r="E34" s="287"/>
      <c r="F34" s="289"/>
      <c r="G34" s="289"/>
      <c r="H34" s="293"/>
      <c r="I34" s="287"/>
      <c r="J34" s="289"/>
      <c r="K34" s="289"/>
      <c r="L34" s="293"/>
      <c r="M34" s="287"/>
      <c r="N34" s="289"/>
      <c r="O34" s="289"/>
      <c r="P34" s="293"/>
      <c r="Q34" s="287"/>
      <c r="R34" s="289"/>
      <c r="S34" s="289"/>
      <c r="T34" s="293"/>
      <c r="U34" s="287"/>
      <c r="V34" s="289"/>
      <c r="W34" s="289"/>
      <c r="X34" s="293"/>
      <c r="Y34" s="287"/>
      <c r="Z34" s="289"/>
      <c r="AA34" s="289"/>
      <c r="AB34" s="293"/>
      <c r="AC34" s="287"/>
      <c r="AD34" s="289"/>
      <c r="AE34" s="289"/>
      <c r="AF34" s="293"/>
      <c r="AG34" s="287"/>
      <c r="AH34" s="289"/>
      <c r="AI34" s="289"/>
      <c r="AJ34" s="293"/>
      <c r="AK34" s="287"/>
      <c r="AL34" s="289"/>
      <c r="AM34" s="289"/>
      <c r="AN34" s="293"/>
    </row>
    <row r="35" spans="2:40">
      <c r="B35" s="30"/>
      <c r="C35" s="24">
        <v>4.0999999999999996</v>
      </c>
      <c r="D35" s="502" t="s">
        <v>87</v>
      </c>
      <c r="E35" s="294"/>
      <c r="F35" s="295"/>
      <c r="G35" s="296"/>
      <c r="H35" s="297"/>
      <c r="I35" s="298"/>
      <c r="J35" s="295"/>
      <c r="K35" s="296"/>
      <c r="L35" s="297"/>
      <c r="M35" s="298"/>
      <c r="N35" s="295"/>
      <c r="O35" s="296"/>
      <c r="P35" s="297"/>
      <c r="Q35" s="298"/>
      <c r="R35" s="295"/>
      <c r="S35" s="296"/>
      <c r="T35" s="297"/>
      <c r="U35" s="298"/>
      <c r="V35" s="295"/>
      <c r="W35" s="296"/>
      <c r="X35" s="297"/>
      <c r="Y35" s="298"/>
      <c r="Z35" s="295"/>
      <c r="AA35" s="296"/>
      <c r="AB35" s="297"/>
      <c r="AC35" s="298"/>
      <c r="AD35" s="295"/>
      <c r="AE35" s="296"/>
      <c r="AF35" s="297"/>
      <c r="AG35" s="298"/>
      <c r="AH35" s="295"/>
      <c r="AI35" s="296"/>
      <c r="AJ35" s="297"/>
      <c r="AK35" s="294"/>
      <c r="AL35" s="295"/>
      <c r="AM35" s="296"/>
      <c r="AN35" s="297"/>
    </row>
    <row r="36" spans="2:40">
      <c r="B36" s="30"/>
      <c r="C36" s="24"/>
      <c r="D36" s="499" t="s">
        <v>191</v>
      </c>
      <c r="E36" s="537" t="str">
        <f ca="1">IF(OR(E$28&lt;1000,E$25&lt;=0),"",E$19/E$25)</f>
        <v/>
      </c>
      <c r="F36" s="538" t="str">
        <f t="shared" ref="F36:O36" ca="1" si="17">IF(OR(F$28&lt;1000,F$25&lt;=0),"",F$19/F$25)</f>
        <v/>
      </c>
      <c r="G36" s="539" t="str">
        <f t="shared" ca="1" si="17"/>
        <v/>
      </c>
      <c r="H36" s="532" t="str">
        <f ca="1">IF(OR(H$28&lt;1000,H$25=0),"",H$19/H$25)</f>
        <v/>
      </c>
      <c r="I36" s="537" t="str">
        <f t="shared" ca="1" si="17"/>
        <v/>
      </c>
      <c r="J36" s="538" t="str">
        <f t="shared" ca="1" si="17"/>
        <v/>
      </c>
      <c r="K36" s="539" t="str">
        <f t="shared" ca="1" si="17"/>
        <v/>
      </c>
      <c r="L36" s="532" t="str">
        <f ca="1">IF(OR(L$28&lt;1000,L$25=0),"",L$19/L$25)</f>
        <v/>
      </c>
      <c r="M36" s="537" t="str">
        <f t="shared" si="17"/>
        <v/>
      </c>
      <c r="N36" s="538" t="str">
        <f t="shared" si="17"/>
        <v/>
      </c>
      <c r="O36" s="539" t="str">
        <f t="shared" si="17"/>
        <v/>
      </c>
      <c r="P36" s="532" t="str">
        <f>IF(OR(P$28&lt;1000,P$25=0),"",P$19/P$25)</f>
        <v/>
      </c>
      <c r="Q36" s="264"/>
      <c r="R36" s="265"/>
      <c r="S36" s="250"/>
      <c r="T36" s="252"/>
      <c r="U36" s="264"/>
      <c r="V36" s="265"/>
      <c r="W36" s="250"/>
      <c r="X36" s="252"/>
      <c r="Y36" s="264"/>
      <c r="Z36" s="265"/>
      <c r="AA36" s="250"/>
      <c r="AB36" s="253"/>
      <c r="AC36" s="264"/>
      <c r="AD36" s="265"/>
      <c r="AE36" s="250"/>
      <c r="AF36" s="253"/>
      <c r="AG36" s="264"/>
      <c r="AH36" s="265"/>
      <c r="AI36" s="250"/>
      <c r="AJ36" s="253"/>
      <c r="AK36" s="269"/>
      <c r="AL36" s="265"/>
      <c r="AM36" s="250"/>
      <c r="AN36" s="252"/>
    </row>
    <row r="37" spans="2:40" ht="24.9">
      <c r="B37" s="30"/>
      <c r="C37" s="24"/>
      <c r="D37" s="499" t="s">
        <v>380</v>
      </c>
      <c r="E37" s="264"/>
      <c r="F37" s="265"/>
      <c r="G37" s="265"/>
      <c r="H37" s="272"/>
      <c r="I37" s="264"/>
      <c r="J37" s="265"/>
      <c r="K37" s="265"/>
      <c r="L37" s="272"/>
      <c r="M37" s="264"/>
      <c r="N37" s="265"/>
      <c r="O37" s="265"/>
      <c r="P37" s="272"/>
      <c r="Q37" s="537" t="str">
        <f ca="1">IF(OR(Q$28&lt;1000,Q$25&lt;=0),"",Q$20/Q$25)</f>
        <v/>
      </c>
      <c r="R37" s="538" t="str">
        <f t="shared" ref="R37:W37" ca="1" si="18">IF(OR(R$28&lt;1000,R$25&lt;=0),"",R$20/R$25)</f>
        <v/>
      </c>
      <c r="S37" s="539" t="str">
        <f t="shared" ca="1" si="18"/>
        <v/>
      </c>
      <c r="T37" s="527" t="str">
        <f ca="1">IF(OR(T$28&lt;1000,T$25=0),"",T$20/T$25)</f>
        <v/>
      </c>
      <c r="U37" s="537" t="str">
        <f ca="1">IF(OR(U$28&lt;1000,U$25&lt;=0),"",U$20/U$25)</f>
        <v/>
      </c>
      <c r="V37" s="538" t="str">
        <f t="shared" ca="1" si="18"/>
        <v/>
      </c>
      <c r="W37" s="539" t="str">
        <f t="shared" ca="1" si="18"/>
        <v/>
      </c>
      <c r="X37" s="527" t="str">
        <f ca="1">IF(OR(X$28&lt;1000,X$25=0),"",X$20/X$25)</f>
        <v/>
      </c>
      <c r="Y37" s="537" t="str">
        <f>IF(OR(Y$28&lt;1000,Y$25&lt;=0),"",Y$20/Y$25)</f>
        <v/>
      </c>
      <c r="Z37" s="538" t="str">
        <f t="shared" ref="Z37:AA37" si="19">IF(OR(Z$28&lt;1000,Z$25&lt;=0),"",Z$20/Z$25)</f>
        <v/>
      </c>
      <c r="AA37" s="539" t="str">
        <f t="shared" si="19"/>
        <v/>
      </c>
      <c r="AB37" s="527" t="str">
        <f>IF(OR(AB$28&lt;1000,AB$25=0),"",AB$20/AB$25)</f>
        <v/>
      </c>
      <c r="AC37" s="269"/>
      <c r="AD37" s="265"/>
      <c r="AE37" s="250"/>
      <c r="AF37" s="272"/>
      <c r="AG37" s="269"/>
      <c r="AH37" s="265"/>
      <c r="AI37" s="250"/>
      <c r="AJ37" s="272"/>
      <c r="AK37" s="264"/>
      <c r="AL37" s="265"/>
      <c r="AM37" s="265"/>
      <c r="AN37" s="527" t="str">
        <f>IF(OR(AN$28&lt;1000,AN$25=0),"",AN$20/AN$25)</f>
        <v/>
      </c>
    </row>
    <row r="38" spans="2:40">
      <c r="B38" s="30"/>
      <c r="C38" s="24">
        <v>4.2</v>
      </c>
      <c r="D38" s="502" t="s">
        <v>193</v>
      </c>
      <c r="E38" s="264"/>
      <c r="F38" s="265"/>
      <c r="G38" s="250"/>
      <c r="H38" s="532">
        <f ca="1">H$32</f>
        <v>0</v>
      </c>
      <c r="I38" s="264"/>
      <c r="J38" s="265"/>
      <c r="K38" s="250"/>
      <c r="L38" s="532">
        <f ca="1">L$32</f>
        <v>0</v>
      </c>
      <c r="M38" s="264"/>
      <c r="N38" s="265"/>
      <c r="O38" s="250"/>
      <c r="P38" s="532">
        <f>P$32</f>
        <v>0</v>
      </c>
      <c r="Q38" s="264"/>
      <c r="R38" s="265"/>
      <c r="S38" s="250"/>
      <c r="T38" s="532">
        <f ca="1">T$32</f>
        <v>0</v>
      </c>
      <c r="U38" s="264"/>
      <c r="V38" s="265"/>
      <c r="W38" s="250"/>
      <c r="X38" s="532">
        <f ca="1">X$32</f>
        <v>0</v>
      </c>
      <c r="Y38" s="264"/>
      <c r="Z38" s="265"/>
      <c r="AA38" s="250"/>
      <c r="AB38" s="532">
        <f>AB$32</f>
        <v>0</v>
      </c>
      <c r="AC38" s="264"/>
      <c r="AD38" s="265"/>
      <c r="AE38" s="250"/>
      <c r="AF38" s="252"/>
      <c r="AG38" s="264"/>
      <c r="AH38" s="265"/>
      <c r="AI38" s="250"/>
      <c r="AJ38" s="252"/>
      <c r="AK38" s="264"/>
      <c r="AL38" s="265"/>
      <c r="AM38" s="250"/>
      <c r="AN38" s="532">
        <f>AN$32</f>
        <v>0</v>
      </c>
    </row>
    <row r="39" spans="2:40" ht="13.1">
      <c r="B39" s="30"/>
      <c r="C39" s="82">
        <v>4.3</v>
      </c>
      <c r="D39" s="510" t="s">
        <v>381</v>
      </c>
      <c r="E39" s="264"/>
      <c r="F39" s="265"/>
      <c r="G39" s="250"/>
      <c r="H39" s="532" t="str">
        <f ca="1">IF(H$36="","",ROUND(H$36+MAX(0,H$38),3))</f>
        <v/>
      </c>
      <c r="I39" s="264"/>
      <c r="J39" s="265"/>
      <c r="K39" s="250"/>
      <c r="L39" s="532" t="str">
        <f ca="1">IF(L$36="","",ROUND(L$36+MAX(0,L$38),3))</f>
        <v/>
      </c>
      <c r="M39" s="264"/>
      <c r="N39" s="265"/>
      <c r="O39" s="250"/>
      <c r="P39" s="532" t="str">
        <f>IF(P$36="","",ROUND(P$36+MAX(0,P$38),3))</f>
        <v/>
      </c>
      <c r="Q39" s="264"/>
      <c r="R39" s="265"/>
      <c r="S39" s="250"/>
      <c r="T39" s="532" t="str">
        <f ca="1">IF(T$37="","",ROUND(T$37+MAX(0,T$38),3))</f>
        <v/>
      </c>
      <c r="U39" s="264"/>
      <c r="V39" s="265"/>
      <c r="W39" s="250"/>
      <c r="X39" s="532" t="str">
        <f ca="1">IF(X$37="","",ROUND(X$37+MAX(0,X$38),3))</f>
        <v/>
      </c>
      <c r="Y39" s="264"/>
      <c r="Z39" s="265"/>
      <c r="AA39" s="250"/>
      <c r="AB39" s="532" t="str">
        <f>IF(AB$37="","",ROUND(AB$37+MAX(0,AB$38),3))</f>
        <v/>
      </c>
      <c r="AC39" s="264"/>
      <c r="AD39" s="265"/>
      <c r="AE39" s="250"/>
      <c r="AF39" s="252"/>
      <c r="AG39" s="264"/>
      <c r="AH39" s="265"/>
      <c r="AI39" s="250"/>
      <c r="AJ39" s="252"/>
      <c r="AK39" s="264"/>
      <c r="AL39" s="265"/>
      <c r="AM39" s="250"/>
      <c r="AN39" s="532" t="str">
        <f>IF(AN$37="","",ROUND(AN$37+MAX(0,AN$38),3))</f>
        <v/>
      </c>
    </row>
    <row r="40" spans="2:40" s="27" customFormat="1">
      <c r="B40" s="281"/>
      <c r="C40" s="282"/>
      <c r="D40" s="504"/>
      <c r="E40" s="283"/>
      <c r="F40" s="284"/>
      <c r="G40" s="285"/>
      <c r="H40" s="286"/>
      <c r="I40" s="283"/>
      <c r="J40" s="284"/>
      <c r="K40" s="285"/>
      <c r="L40" s="286"/>
      <c r="M40" s="283"/>
      <c r="N40" s="284"/>
      <c r="O40" s="285"/>
      <c r="P40" s="286"/>
      <c r="Q40" s="283"/>
      <c r="R40" s="284"/>
      <c r="S40" s="285"/>
      <c r="T40" s="286"/>
      <c r="U40" s="283"/>
      <c r="V40" s="284"/>
      <c r="W40" s="285"/>
      <c r="X40" s="286"/>
      <c r="Y40" s="283"/>
      <c r="Z40" s="284"/>
      <c r="AA40" s="285"/>
      <c r="AB40" s="286"/>
      <c r="AC40" s="283"/>
      <c r="AD40" s="284"/>
      <c r="AE40" s="285"/>
      <c r="AF40" s="286"/>
      <c r="AG40" s="283"/>
      <c r="AH40" s="284"/>
      <c r="AI40" s="285"/>
      <c r="AJ40" s="286"/>
      <c r="AK40" s="283"/>
      <c r="AL40" s="284"/>
      <c r="AM40" s="285"/>
      <c r="AN40" s="286"/>
    </row>
    <row r="41" spans="2:40" s="27" customFormat="1">
      <c r="B41" s="31" t="s">
        <v>5</v>
      </c>
      <c r="C41" s="32" t="s">
        <v>159</v>
      </c>
      <c r="D41" s="506"/>
      <c r="E41" s="287"/>
      <c r="F41" s="288"/>
      <c r="G41" s="288"/>
      <c r="H41" s="289"/>
      <c r="I41" s="287"/>
      <c r="J41" s="288"/>
      <c r="K41" s="288"/>
      <c r="L41" s="289"/>
      <c r="M41" s="287"/>
      <c r="N41" s="288"/>
      <c r="O41" s="288"/>
      <c r="P41" s="289"/>
      <c r="Q41" s="287"/>
      <c r="R41" s="288"/>
      <c r="S41" s="288"/>
      <c r="T41" s="289"/>
      <c r="U41" s="287"/>
      <c r="V41" s="288"/>
      <c r="W41" s="288"/>
      <c r="X41" s="290"/>
      <c r="Y41" s="287"/>
      <c r="Z41" s="288"/>
      <c r="AA41" s="288"/>
      <c r="AB41" s="289"/>
      <c r="AC41" s="287"/>
      <c r="AD41" s="288"/>
      <c r="AE41" s="288"/>
      <c r="AF41" s="289"/>
      <c r="AG41" s="287"/>
      <c r="AH41" s="288"/>
      <c r="AI41" s="288"/>
      <c r="AJ41" s="289"/>
      <c r="AK41" s="287"/>
      <c r="AL41" s="288"/>
      <c r="AM41" s="288"/>
      <c r="AN41" s="290"/>
    </row>
    <row r="42" spans="2:40">
      <c r="B42" s="30"/>
      <c r="C42" s="24">
        <v>5.0999999999999996</v>
      </c>
      <c r="D42" s="502" t="s">
        <v>88</v>
      </c>
      <c r="E42" s="494"/>
      <c r="F42" s="493"/>
      <c r="G42" s="493"/>
      <c r="H42" s="539">
        <f ca="1">G42</f>
        <v>0</v>
      </c>
      <c r="I42" s="494"/>
      <c r="J42" s="493"/>
      <c r="K42" s="493"/>
      <c r="L42" s="539">
        <f ca="1">K42</f>
        <v>0</v>
      </c>
      <c r="M42" s="494"/>
      <c r="N42" s="493"/>
      <c r="O42" s="493"/>
      <c r="P42" s="539">
        <f>O42</f>
        <v>0</v>
      </c>
      <c r="Q42" s="494"/>
      <c r="R42" s="493"/>
      <c r="S42" s="493"/>
      <c r="T42" s="539">
        <f>S42</f>
        <v>0</v>
      </c>
      <c r="U42" s="494"/>
      <c r="V42" s="493"/>
      <c r="W42" s="493"/>
      <c r="X42" s="539">
        <f>W42</f>
        <v>0</v>
      </c>
      <c r="Y42" s="494"/>
      <c r="Z42" s="493"/>
      <c r="AA42" s="493"/>
      <c r="AB42" s="539">
        <f>AA42</f>
        <v>0</v>
      </c>
      <c r="AC42" s="264"/>
      <c r="AD42" s="265"/>
      <c r="AE42" s="265"/>
      <c r="AF42" s="250"/>
      <c r="AG42" s="264"/>
      <c r="AH42" s="265"/>
      <c r="AI42" s="265"/>
      <c r="AJ42" s="250"/>
      <c r="AK42" s="264"/>
      <c r="AL42" s="265"/>
      <c r="AM42" s="265"/>
      <c r="AN42" s="254"/>
    </row>
    <row r="43" spans="2:40" s="27" customFormat="1">
      <c r="B43" s="31"/>
      <c r="C43" s="24">
        <v>5.2</v>
      </c>
      <c r="D43" s="502" t="s">
        <v>192</v>
      </c>
      <c r="E43" s="264"/>
      <c r="F43" s="265"/>
      <c r="G43" s="265"/>
      <c r="H43" s="539" t="str">
        <f ca="1">H$39</f>
        <v/>
      </c>
      <c r="I43" s="264"/>
      <c r="J43" s="265"/>
      <c r="K43" s="265"/>
      <c r="L43" s="539" t="str">
        <f ca="1">L$39</f>
        <v/>
      </c>
      <c r="M43" s="264"/>
      <c r="N43" s="265"/>
      <c r="O43" s="265"/>
      <c r="P43" s="539" t="str">
        <f>P$39</f>
        <v/>
      </c>
      <c r="Q43" s="264"/>
      <c r="R43" s="265"/>
      <c r="S43" s="265"/>
      <c r="T43" s="539" t="str">
        <f ca="1">T$39</f>
        <v/>
      </c>
      <c r="U43" s="264"/>
      <c r="V43" s="265"/>
      <c r="W43" s="265"/>
      <c r="X43" s="523" t="str">
        <f ca="1">X$39</f>
        <v/>
      </c>
      <c r="Y43" s="264"/>
      <c r="Z43" s="265"/>
      <c r="AA43" s="265"/>
      <c r="AB43" s="539" t="str">
        <f>AB$39</f>
        <v/>
      </c>
      <c r="AC43" s="264"/>
      <c r="AD43" s="265"/>
      <c r="AE43" s="265"/>
      <c r="AF43" s="250"/>
      <c r="AG43" s="264"/>
      <c r="AH43" s="265"/>
      <c r="AI43" s="265"/>
      <c r="AJ43" s="250"/>
      <c r="AK43" s="264"/>
      <c r="AL43" s="265"/>
      <c r="AM43" s="265"/>
      <c r="AN43" s="523" t="str">
        <f>AN$39</f>
        <v/>
      </c>
    </row>
    <row r="44" spans="2:40">
      <c r="B44" s="30"/>
      <c r="C44" s="24">
        <v>5.3</v>
      </c>
      <c r="D44" s="511" t="s">
        <v>352</v>
      </c>
      <c r="E44" s="266"/>
      <c r="F44" s="260"/>
      <c r="G44" s="260"/>
      <c r="H44" s="524" t="str">
        <f ca="1">IF(H$28&lt;1000,"",MAX(0,G$23-G$24))</f>
        <v/>
      </c>
      <c r="I44" s="266"/>
      <c r="J44" s="260"/>
      <c r="K44" s="260"/>
      <c r="L44" s="524" t="str">
        <f ca="1">IF(L$28&lt;1000,"",MAX(0,K$23-K$24))</f>
        <v/>
      </c>
      <c r="M44" s="266"/>
      <c r="N44" s="260"/>
      <c r="O44" s="260"/>
      <c r="P44" s="524" t="str">
        <f>IF(P$28&lt;1000,"",MAX(0,O$23-O$24))</f>
        <v/>
      </c>
      <c r="Q44" s="266"/>
      <c r="R44" s="260"/>
      <c r="S44" s="260"/>
      <c r="T44" s="524" t="str">
        <f ca="1">IF(T$28&lt;1000,"",MAX(0,S$23-S$24))</f>
        <v/>
      </c>
      <c r="U44" s="266"/>
      <c r="V44" s="260"/>
      <c r="W44" s="260"/>
      <c r="X44" s="522" t="str">
        <f ca="1">IF(X$28&lt;1000,"",MAX(0,W$23-W$24))</f>
        <v/>
      </c>
      <c r="Y44" s="266"/>
      <c r="Z44" s="260"/>
      <c r="AA44" s="260"/>
      <c r="AB44" s="524" t="str">
        <f>IF(AB$28&lt;1000,"",MAX(0,AA$23-AA$24))</f>
        <v/>
      </c>
      <c r="AC44" s="266"/>
      <c r="AD44" s="260"/>
      <c r="AE44" s="260"/>
      <c r="AF44" s="249"/>
      <c r="AG44" s="266"/>
      <c r="AH44" s="260"/>
      <c r="AI44" s="260"/>
      <c r="AJ44" s="249"/>
      <c r="AK44" s="266"/>
      <c r="AL44" s="260"/>
      <c r="AM44" s="260"/>
      <c r="AN44" s="522" t="str">
        <f>IF(AN$28&lt;1000,"",MAX(0,AM$23-AM$24))</f>
        <v/>
      </c>
    </row>
    <row r="45" spans="2:40" ht="26.2">
      <c r="B45" s="30"/>
      <c r="C45" s="82">
        <v>5.4</v>
      </c>
      <c r="D45" s="512" t="s">
        <v>382</v>
      </c>
      <c r="E45" s="266"/>
      <c r="F45" s="260"/>
      <c r="G45" s="260"/>
      <c r="H45" s="524">
        <f ca="1">IF(OR(H$28&lt;1000,H$25&lt;=0),0,MAX(0,H$42-H$43)*H$44)</f>
        <v>0</v>
      </c>
      <c r="I45" s="266"/>
      <c r="J45" s="260"/>
      <c r="K45" s="260"/>
      <c r="L45" s="524">
        <f ca="1">IF(OR(L$28&lt;1000,L$25&lt;=0),0,MAX(0,L$42-L$43)*L$44)</f>
        <v>0</v>
      </c>
      <c r="M45" s="266"/>
      <c r="N45" s="260"/>
      <c r="O45" s="260"/>
      <c r="P45" s="524">
        <f>IF(OR(P$28&lt;1000,P$25&lt;=0),0,MAX(0,P$42-P$43)*P$44)</f>
        <v>0</v>
      </c>
      <c r="Q45" s="266"/>
      <c r="R45" s="260"/>
      <c r="S45" s="260"/>
      <c r="T45" s="524">
        <f ca="1">IF(OR(T$28&lt;1000,T$25&lt;=0),0,MAX(0,T$42-T$43)*T$44)</f>
        <v>0</v>
      </c>
      <c r="U45" s="266"/>
      <c r="V45" s="260"/>
      <c r="W45" s="260"/>
      <c r="X45" s="522">
        <f ca="1">IF(OR(X$28&lt;1000,X$25&lt;=0),0,MAX(0,X$42-X$43)*X$44)</f>
        <v>0</v>
      </c>
      <c r="Y45" s="266"/>
      <c r="Z45" s="260"/>
      <c r="AA45" s="260"/>
      <c r="AB45" s="524">
        <f>IF(OR(AB$28&lt;1000,AB$25&lt;=0),0,MAX(0,AB$42-AB$43)*AB$44)</f>
        <v>0</v>
      </c>
      <c r="AC45" s="266"/>
      <c r="AD45" s="260"/>
      <c r="AE45" s="260"/>
      <c r="AF45" s="249"/>
      <c r="AG45" s="266"/>
      <c r="AH45" s="260"/>
      <c r="AI45" s="260"/>
      <c r="AJ45" s="249"/>
      <c r="AK45" s="266"/>
      <c r="AL45" s="260"/>
      <c r="AM45" s="260"/>
      <c r="AN45" s="522">
        <f>IF(OR(AN$28&lt;1000,AN$25&lt;=0),0,MAX(0,AN$42-AN$43)*AN$44)</f>
        <v>0</v>
      </c>
    </row>
    <row r="46" spans="2:40" s="27" customFormat="1">
      <c r="B46" s="281"/>
      <c r="C46" s="282"/>
      <c r="D46" s="513"/>
      <c r="E46" s="283"/>
      <c r="F46" s="284"/>
      <c r="G46" s="285"/>
      <c r="H46" s="286"/>
      <c r="I46" s="283"/>
      <c r="J46" s="284"/>
      <c r="K46" s="285"/>
      <c r="L46" s="286"/>
      <c r="M46" s="283"/>
      <c r="N46" s="284"/>
      <c r="O46" s="285"/>
      <c r="P46" s="286"/>
      <c r="Q46" s="283"/>
      <c r="R46" s="284"/>
      <c r="S46" s="285"/>
      <c r="T46" s="286"/>
      <c r="U46" s="283"/>
      <c r="V46" s="284"/>
      <c r="W46" s="285"/>
      <c r="X46" s="286"/>
      <c r="Y46" s="283"/>
      <c r="Z46" s="284"/>
      <c r="AA46" s="285"/>
      <c r="AB46" s="286"/>
      <c r="AC46" s="283"/>
      <c r="AD46" s="284"/>
      <c r="AE46" s="285"/>
      <c r="AF46" s="286"/>
      <c r="AG46" s="283"/>
      <c r="AH46" s="284"/>
      <c r="AI46" s="285"/>
      <c r="AJ46" s="286"/>
      <c r="AK46" s="283"/>
      <c r="AL46" s="284"/>
      <c r="AM46" s="285"/>
      <c r="AN46" s="286"/>
    </row>
    <row r="47" spans="2:40" s="27" customFormat="1">
      <c r="B47" s="31" t="s">
        <v>186</v>
      </c>
      <c r="C47" s="24" t="s">
        <v>405</v>
      </c>
      <c r="D47" s="499"/>
      <c r="E47" s="287"/>
      <c r="F47" s="288"/>
      <c r="G47" s="288"/>
      <c r="H47" s="289"/>
      <c r="I47" s="287"/>
      <c r="J47" s="288"/>
      <c r="K47" s="288"/>
      <c r="L47" s="289"/>
      <c r="M47" s="287"/>
      <c r="N47" s="288"/>
      <c r="O47" s="288"/>
      <c r="P47" s="289"/>
      <c r="Q47" s="287"/>
      <c r="R47" s="288"/>
      <c r="S47" s="288"/>
      <c r="T47" s="289"/>
      <c r="U47" s="287"/>
      <c r="V47" s="288"/>
      <c r="W47" s="288"/>
      <c r="X47" s="290"/>
      <c r="Y47" s="287"/>
      <c r="Z47" s="288"/>
      <c r="AA47" s="288"/>
      <c r="AB47" s="289"/>
      <c r="AC47" s="287"/>
      <c r="AD47" s="288"/>
      <c r="AE47" s="288"/>
      <c r="AF47" s="289"/>
      <c r="AG47" s="287"/>
      <c r="AH47" s="288"/>
      <c r="AI47" s="288"/>
      <c r="AJ47" s="290"/>
      <c r="AK47" s="287"/>
      <c r="AL47" s="288"/>
      <c r="AM47" s="288"/>
      <c r="AN47" s="290"/>
    </row>
    <row r="48" spans="2:40" s="27" customFormat="1">
      <c r="B48" s="31"/>
      <c r="C48" s="24">
        <v>6.1</v>
      </c>
      <c r="D48" s="499" t="s">
        <v>371</v>
      </c>
      <c r="E48" s="294"/>
      <c r="F48" s="295"/>
      <c r="G48" s="296"/>
      <c r="H48" s="297"/>
      <c r="I48" s="298"/>
      <c r="J48" s="295"/>
      <c r="K48" s="296"/>
      <c r="L48" s="297"/>
      <c r="M48" s="298"/>
      <c r="N48" s="295"/>
      <c r="O48" s="296"/>
      <c r="P48" s="297"/>
      <c r="Q48" s="298"/>
      <c r="R48" s="295"/>
      <c r="S48" s="296"/>
      <c r="T48" s="297"/>
      <c r="U48" s="298"/>
      <c r="V48" s="295"/>
      <c r="W48" s="296"/>
      <c r="X48" s="297"/>
      <c r="Y48" s="298"/>
      <c r="Z48" s="295"/>
      <c r="AA48" s="296"/>
      <c r="AB48" s="297"/>
      <c r="AC48" s="298"/>
      <c r="AD48" s="295"/>
      <c r="AE48" s="296"/>
      <c r="AF48" s="297"/>
      <c r="AG48" s="298"/>
      <c r="AH48" s="295"/>
      <c r="AI48" s="296"/>
      <c r="AJ48" s="297"/>
      <c r="AK48" s="294"/>
      <c r="AL48" s="295"/>
      <c r="AM48" s="296"/>
      <c r="AN48" s="297"/>
    </row>
    <row r="49" spans="2:40" ht="24.9">
      <c r="B49" s="30"/>
      <c r="C49" s="24"/>
      <c r="D49" s="499" t="s">
        <v>372</v>
      </c>
      <c r="E49" s="266"/>
      <c r="F49" s="498"/>
      <c r="G49" s="64"/>
      <c r="H49" s="272"/>
      <c r="I49" s="498"/>
      <c r="J49" s="498"/>
      <c r="K49" s="62"/>
      <c r="L49" s="272"/>
      <c r="M49" s="266"/>
      <c r="N49" s="498"/>
      <c r="O49" s="62"/>
      <c r="P49" s="272"/>
      <c r="Q49" s="266"/>
      <c r="R49" s="498"/>
      <c r="S49" s="62"/>
      <c r="T49" s="272"/>
      <c r="U49" s="266"/>
      <c r="V49" s="498"/>
      <c r="W49" s="62"/>
      <c r="X49" s="272"/>
      <c r="Y49" s="266"/>
      <c r="Z49" s="498"/>
      <c r="AA49" s="62"/>
      <c r="AB49" s="272"/>
      <c r="AC49" s="266"/>
      <c r="AD49" s="498"/>
      <c r="AE49" s="498"/>
      <c r="AF49" s="253"/>
      <c r="AG49" s="266"/>
      <c r="AH49" s="498"/>
      <c r="AI49" s="498"/>
      <c r="AJ49" s="253"/>
      <c r="AK49" s="266"/>
      <c r="AL49" s="498"/>
      <c r="AM49" s="62"/>
      <c r="AN49" s="272"/>
    </row>
    <row r="50" spans="2:40" ht="24.9">
      <c r="B50" s="30"/>
      <c r="C50" s="24"/>
      <c r="D50" s="499" t="s">
        <v>373</v>
      </c>
      <c r="E50" s="266"/>
      <c r="F50" s="498"/>
      <c r="G50" s="64"/>
      <c r="H50" s="272"/>
      <c r="I50" s="498"/>
      <c r="J50" s="498"/>
      <c r="K50" s="62"/>
      <c r="L50" s="272"/>
      <c r="M50" s="266"/>
      <c r="N50" s="498"/>
      <c r="O50" s="62"/>
      <c r="P50" s="272"/>
      <c r="Q50" s="266"/>
      <c r="R50" s="498"/>
      <c r="S50" s="62"/>
      <c r="T50" s="272"/>
      <c r="U50" s="266"/>
      <c r="V50" s="498"/>
      <c r="W50" s="62"/>
      <c r="X50" s="272"/>
      <c r="Y50" s="266"/>
      <c r="Z50" s="498"/>
      <c r="AA50" s="62"/>
      <c r="AB50" s="272"/>
      <c r="AC50" s="266"/>
      <c r="AD50" s="498"/>
      <c r="AE50" s="498"/>
      <c r="AF50" s="253"/>
      <c r="AG50" s="266"/>
      <c r="AH50" s="498"/>
      <c r="AI50" s="498"/>
      <c r="AJ50" s="253"/>
      <c r="AK50" s="266"/>
      <c r="AL50" s="498"/>
      <c r="AM50" s="62"/>
      <c r="AN50" s="272"/>
    </row>
    <row r="51" spans="2:40" s="27" customFormat="1">
      <c r="B51" s="31"/>
      <c r="C51" s="24">
        <v>6.2</v>
      </c>
      <c r="D51" s="499" t="s">
        <v>394</v>
      </c>
      <c r="E51" s="514"/>
      <c r="F51" s="515"/>
      <c r="G51" s="516"/>
      <c r="H51" s="517"/>
      <c r="I51" s="515"/>
      <c r="J51" s="515"/>
      <c r="K51" s="515"/>
      <c r="L51" s="518"/>
      <c r="M51" s="514"/>
      <c r="N51" s="515"/>
      <c r="O51" s="515"/>
      <c r="P51" s="518"/>
      <c r="Q51" s="514"/>
      <c r="R51" s="515"/>
      <c r="S51" s="515"/>
      <c r="T51" s="518"/>
      <c r="U51" s="514"/>
      <c r="V51" s="515"/>
      <c r="W51" s="515"/>
      <c r="X51" s="518"/>
      <c r="Y51" s="514"/>
      <c r="Z51" s="515"/>
      <c r="AA51" s="515"/>
      <c r="AB51" s="518"/>
      <c r="AC51" s="514"/>
      <c r="AD51" s="515"/>
      <c r="AE51" s="515"/>
      <c r="AF51" s="519"/>
      <c r="AG51" s="514"/>
      <c r="AH51" s="515"/>
      <c r="AI51" s="515"/>
      <c r="AJ51" s="519"/>
      <c r="AK51" s="514"/>
      <c r="AL51" s="515"/>
      <c r="AM51" s="515"/>
      <c r="AN51" s="517"/>
    </row>
    <row r="52" spans="2:40">
      <c r="B52" s="30"/>
      <c r="C52" s="24"/>
      <c r="D52" s="499" t="s">
        <v>395</v>
      </c>
      <c r="E52" s="266"/>
      <c r="F52" s="498"/>
      <c r="G52" s="520"/>
      <c r="H52" s="272"/>
      <c r="I52" s="498"/>
      <c r="J52" s="498"/>
      <c r="K52" s="520"/>
      <c r="L52" s="521"/>
      <c r="M52" s="266"/>
      <c r="N52" s="498"/>
      <c r="O52" s="498"/>
      <c r="P52" s="521"/>
      <c r="Q52" s="266"/>
      <c r="R52" s="498"/>
      <c r="S52" s="498"/>
      <c r="T52" s="521"/>
      <c r="U52" s="266"/>
      <c r="V52" s="498"/>
      <c r="W52" s="498"/>
      <c r="X52" s="521"/>
      <c r="Y52" s="266"/>
      <c r="Z52" s="498"/>
      <c r="AA52" s="498"/>
      <c r="AB52" s="521"/>
      <c r="AC52" s="266"/>
      <c r="AD52" s="498"/>
      <c r="AE52" s="498"/>
      <c r="AF52" s="253"/>
      <c r="AG52" s="266"/>
      <c r="AH52" s="498"/>
      <c r="AI52" s="498"/>
      <c r="AJ52" s="253"/>
      <c r="AK52" s="266"/>
      <c r="AL52" s="498"/>
      <c r="AM52" s="498"/>
      <c r="AN52" s="272"/>
    </row>
    <row r="53" spans="2:40">
      <c r="B53" s="30"/>
      <c r="C53" s="24"/>
      <c r="D53" s="499" t="s">
        <v>396</v>
      </c>
      <c r="E53" s="266"/>
      <c r="F53" s="498"/>
      <c r="G53" s="64"/>
      <c r="H53" s="272"/>
      <c r="I53" s="498"/>
      <c r="J53" s="498"/>
      <c r="K53" s="62"/>
      <c r="L53" s="521"/>
      <c r="M53" s="266"/>
      <c r="N53" s="498"/>
      <c r="O53" s="498"/>
      <c r="P53" s="521"/>
      <c r="Q53" s="266"/>
      <c r="R53" s="498"/>
      <c r="S53" s="498"/>
      <c r="T53" s="521"/>
      <c r="U53" s="266"/>
      <c r="V53" s="498"/>
      <c r="W53" s="498"/>
      <c r="X53" s="521"/>
      <c r="Y53" s="266"/>
      <c r="Z53" s="498"/>
      <c r="AA53" s="498"/>
      <c r="AB53" s="521"/>
      <c r="AC53" s="266"/>
      <c r="AD53" s="498"/>
      <c r="AE53" s="498"/>
      <c r="AF53" s="253"/>
      <c r="AG53" s="266"/>
      <c r="AH53" s="498"/>
      <c r="AI53" s="498"/>
      <c r="AJ53" s="253"/>
      <c r="AK53" s="266"/>
      <c r="AL53" s="498"/>
      <c r="AM53" s="498"/>
      <c r="AN53" s="272"/>
    </row>
    <row r="54" spans="2:40">
      <c r="B54" s="30"/>
      <c r="C54" s="24"/>
      <c r="D54" s="499" t="s">
        <v>397</v>
      </c>
      <c r="E54" s="266"/>
      <c r="F54" s="498"/>
      <c r="G54" s="64"/>
      <c r="H54" s="272"/>
      <c r="I54" s="498"/>
      <c r="J54" s="498"/>
      <c r="K54" s="62"/>
      <c r="L54" s="521"/>
      <c r="M54" s="266"/>
      <c r="N54" s="498"/>
      <c r="O54" s="498"/>
      <c r="P54" s="521"/>
      <c r="Q54" s="266"/>
      <c r="R54" s="498"/>
      <c r="S54" s="498"/>
      <c r="T54" s="521"/>
      <c r="U54" s="266"/>
      <c r="V54" s="498"/>
      <c r="W54" s="498"/>
      <c r="X54" s="521"/>
      <c r="Y54" s="266"/>
      <c r="Z54" s="498"/>
      <c r="AA54" s="498"/>
      <c r="AB54" s="521"/>
      <c r="AC54" s="266"/>
      <c r="AD54" s="498"/>
      <c r="AE54" s="498"/>
      <c r="AF54" s="253"/>
      <c r="AG54" s="266"/>
      <c r="AH54" s="498"/>
      <c r="AI54" s="498"/>
      <c r="AJ54" s="253"/>
      <c r="AK54" s="266"/>
      <c r="AL54" s="498"/>
      <c r="AM54" s="498"/>
      <c r="AN54" s="272"/>
    </row>
    <row r="55" spans="2:40">
      <c r="B55" s="30"/>
      <c r="C55" s="24"/>
      <c r="D55" s="499" t="s">
        <v>398</v>
      </c>
      <c r="E55" s="266"/>
      <c r="F55" s="498"/>
      <c r="G55" s="64"/>
      <c r="H55" s="272"/>
      <c r="I55" s="498"/>
      <c r="J55" s="498"/>
      <c r="K55" s="62"/>
      <c r="L55" s="521"/>
      <c r="M55" s="266"/>
      <c r="N55" s="498"/>
      <c r="O55" s="498"/>
      <c r="P55" s="521"/>
      <c r="Q55" s="266"/>
      <c r="R55" s="498"/>
      <c r="S55" s="498"/>
      <c r="T55" s="521"/>
      <c r="U55" s="266"/>
      <c r="V55" s="498"/>
      <c r="W55" s="498"/>
      <c r="X55" s="521"/>
      <c r="Y55" s="266"/>
      <c r="Z55" s="498"/>
      <c r="AA55" s="498"/>
      <c r="AB55" s="521"/>
      <c r="AC55" s="266"/>
      <c r="AD55" s="498"/>
      <c r="AE55" s="498"/>
      <c r="AF55" s="253"/>
      <c r="AG55" s="266"/>
      <c r="AH55" s="498"/>
      <c r="AI55" s="498"/>
      <c r="AJ55" s="253"/>
      <c r="AK55" s="266"/>
      <c r="AL55" s="498"/>
      <c r="AM55" s="498"/>
      <c r="AN55" s="272"/>
    </row>
    <row r="56" spans="2:40">
      <c r="B56" s="30"/>
      <c r="C56" s="24"/>
      <c r="D56" s="499" t="s">
        <v>399</v>
      </c>
      <c r="E56" s="266"/>
      <c r="F56" s="498"/>
      <c r="G56" s="64"/>
      <c r="H56" s="272"/>
      <c r="I56" s="498"/>
      <c r="J56" s="498"/>
      <c r="K56" s="62"/>
      <c r="L56" s="521"/>
      <c r="M56" s="266"/>
      <c r="N56" s="498"/>
      <c r="O56" s="498"/>
      <c r="P56" s="521"/>
      <c r="Q56" s="266"/>
      <c r="R56" s="498"/>
      <c r="S56" s="498"/>
      <c r="T56" s="521"/>
      <c r="U56" s="266"/>
      <c r="V56" s="498"/>
      <c r="W56" s="498"/>
      <c r="X56" s="521"/>
      <c r="Y56" s="266"/>
      <c r="Z56" s="498"/>
      <c r="AA56" s="498"/>
      <c r="AB56" s="521"/>
      <c r="AC56" s="266"/>
      <c r="AD56" s="498"/>
      <c r="AE56" s="498"/>
      <c r="AF56" s="253"/>
      <c r="AG56" s="266"/>
      <c r="AH56" s="498"/>
      <c r="AI56" s="498"/>
      <c r="AJ56" s="253"/>
      <c r="AK56" s="266"/>
      <c r="AL56" s="498"/>
      <c r="AM56" s="498"/>
      <c r="AN56" s="272"/>
    </row>
    <row r="57" spans="2:40">
      <c r="B57" s="30"/>
      <c r="C57" s="24"/>
      <c r="D57" s="499" t="s">
        <v>406</v>
      </c>
      <c r="E57" s="266"/>
      <c r="F57" s="498"/>
      <c r="G57" s="64"/>
      <c r="H57" s="272"/>
      <c r="I57" s="498"/>
      <c r="J57" s="498"/>
      <c r="K57" s="62"/>
      <c r="L57" s="521"/>
      <c r="M57" s="266"/>
      <c r="N57" s="498"/>
      <c r="O57" s="498"/>
      <c r="P57" s="521"/>
      <c r="Q57" s="266"/>
      <c r="R57" s="498"/>
      <c r="S57" s="498"/>
      <c r="T57" s="521"/>
      <c r="U57" s="266"/>
      <c r="V57" s="498"/>
      <c r="W57" s="498"/>
      <c r="X57" s="521"/>
      <c r="Y57" s="266"/>
      <c r="Z57" s="498"/>
      <c r="AA57" s="498"/>
      <c r="AB57" s="521"/>
      <c r="AC57" s="266"/>
      <c r="AD57" s="498"/>
      <c r="AE57" s="498"/>
      <c r="AF57" s="253"/>
      <c r="AG57" s="266"/>
      <c r="AH57" s="498"/>
      <c r="AI57" s="498"/>
      <c r="AJ57" s="253"/>
      <c r="AK57" s="266"/>
      <c r="AL57" s="498"/>
      <c r="AM57" s="498"/>
      <c r="AN57" s="272"/>
    </row>
    <row r="58" spans="2:40" ht="13.1" thickBot="1">
      <c r="B58" s="274"/>
      <c r="C58" s="275"/>
      <c r="D58" s="276"/>
      <c r="E58" s="277"/>
      <c r="F58" s="278"/>
      <c r="G58" s="278"/>
      <c r="H58" s="279"/>
      <c r="I58" s="277"/>
      <c r="J58" s="278"/>
      <c r="K58" s="278"/>
      <c r="L58" s="279"/>
      <c r="M58" s="277"/>
      <c r="N58" s="278"/>
      <c r="O58" s="278"/>
      <c r="P58" s="279"/>
      <c r="Q58" s="277"/>
      <c r="R58" s="278"/>
      <c r="S58" s="278"/>
      <c r="T58" s="279"/>
      <c r="U58" s="277"/>
      <c r="V58" s="278"/>
      <c r="W58" s="278"/>
      <c r="X58" s="280"/>
      <c r="Y58" s="277"/>
      <c r="Z58" s="278"/>
      <c r="AA58" s="278"/>
      <c r="AB58" s="279"/>
      <c r="AC58" s="277"/>
      <c r="AD58" s="278"/>
      <c r="AE58" s="278"/>
      <c r="AF58" s="279"/>
      <c r="AG58" s="277"/>
      <c r="AH58" s="278"/>
      <c r="AI58" s="278"/>
      <c r="AJ58" s="280"/>
      <c r="AK58" s="277"/>
      <c r="AL58" s="278"/>
      <c r="AM58" s="278"/>
      <c r="AN58" s="280"/>
    </row>
    <row r="59" spans="2:40">
      <c r="J59" s="7"/>
      <c r="Q59" s="72"/>
    </row>
    <row r="60" spans="2:40" ht="13.1">
      <c r="B60" s="113"/>
      <c r="C60" s="548" t="s">
        <v>201</v>
      </c>
      <c r="D60" s="548"/>
      <c r="E60" s="548"/>
      <c r="AK60" s="9"/>
    </row>
    <row r="61" spans="2:40" ht="12.8" customHeight="1">
      <c r="B61" s="113"/>
      <c r="C61" s="548"/>
      <c r="D61" s="568" t="s">
        <v>202</v>
      </c>
      <c r="E61" s="568"/>
    </row>
    <row r="62" spans="2:40" ht="13.1">
      <c r="B62" s="113"/>
      <c r="C62" s="548"/>
      <c r="D62" s="548" t="s">
        <v>400</v>
      </c>
      <c r="E62" s="547"/>
    </row>
    <row r="63" spans="2:40" ht="13.1">
      <c r="B63" s="112"/>
      <c r="C63" s="548"/>
      <c r="D63" s="548" t="s">
        <v>401</v>
      </c>
      <c r="E63" s="547"/>
    </row>
    <row r="64" spans="2:40" ht="12.8" customHeight="1">
      <c r="B64" s="67"/>
      <c r="C64" s="546"/>
      <c r="D64" s="568" t="s">
        <v>402</v>
      </c>
      <c r="E64" s="568"/>
    </row>
    <row r="65" spans="3:4" ht="12.8" customHeight="1">
      <c r="C65" s="460"/>
      <c r="D65" s="460"/>
    </row>
    <row r="68" spans="3:4">
      <c r="D68" s="5"/>
    </row>
    <row r="69" spans="3:4" ht="13.1">
      <c r="D69" s="114"/>
    </row>
  </sheetData>
  <mergeCells count="33">
    <mergeCell ref="B6:D6"/>
    <mergeCell ref="B8:D8"/>
    <mergeCell ref="L8:M8"/>
    <mergeCell ref="F8:G8"/>
    <mergeCell ref="F2:G2"/>
    <mergeCell ref="F4:G4"/>
    <mergeCell ref="I2:J2"/>
    <mergeCell ref="L6:M6"/>
    <mergeCell ref="I4:J4"/>
    <mergeCell ref="L4:M4"/>
    <mergeCell ref="F6:G6"/>
    <mergeCell ref="I6:J6"/>
    <mergeCell ref="Q11:T11"/>
    <mergeCell ref="U11:X11"/>
    <mergeCell ref="Y11:AB11"/>
    <mergeCell ref="Q10:AB10"/>
    <mergeCell ref="I8:J8"/>
    <mergeCell ref="D64:E64"/>
    <mergeCell ref="D61:E61"/>
    <mergeCell ref="AL2:AM2"/>
    <mergeCell ref="AL4:AM4"/>
    <mergeCell ref="AL6:AM6"/>
    <mergeCell ref="AL8:AM8"/>
    <mergeCell ref="AK11:AN11"/>
    <mergeCell ref="AK10:AN10"/>
    <mergeCell ref="B12:D13"/>
    <mergeCell ref="AC10:AJ10"/>
    <mergeCell ref="AC11:AF11"/>
    <mergeCell ref="AG11:AJ11"/>
    <mergeCell ref="E11:H11"/>
    <mergeCell ref="I11:L11"/>
    <mergeCell ref="M11:P11"/>
    <mergeCell ref="E10:P10"/>
  </mergeCells>
  <phoneticPr fontId="25" type="noConversion"/>
  <conditionalFormatting sqref="V30 I24:I25 E23:G24 I23:K24 M23:O24 Q23:S24 U23:W24 Y23:AA24">
    <cfRule type="cellIs" dxfId="8" priority="31" stopIfTrue="1" operator="lessThan">
      <formula>0</formula>
    </cfRule>
  </conditionalFormatting>
  <conditionalFormatting sqref="AK23:AN24">
    <cfRule type="cellIs" dxfId="7" priority="29" stopIfTrue="1" operator="lessThan">
      <formula>0</formula>
    </cfRule>
  </conditionalFormatting>
  <conditionalFormatting sqref="M25">
    <cfRule type="cellIs" dxfId="6" priority="28" stopIfTrue="1" operator="lessThan">
      <formula>0</formula>
    </cfRule>
  </conditionalFormatting>
  <conditionalFormatting sqref="U25">
    <cfRule type="cellIs" dxfId="5" priority="27" stopIfTrue="1" operator="lessThan">
      <formula>0</formula>
    </cfRule>
  </conditionalFormatting>
  <conditionalFormatting sqref="Y25">
    <cfRule type="cellIs" dxfId="4" priority="26" stopIfTrue="1" operator="lessThan">
      <formula>0</formula>
    </cfRule>
  </conditionalFormatting>
  <conditionalFormatting sqref="AG23:AI24">
    <cfRule type="cellIs" dxfId="3" priority="4" stopIfTrue="1" operator="lessThan">
      <formula>0</formula>
    </cfRule>
  </conditionalFormatting>
  <conditionalFormatting sqref="AG25">
    <cfRule type="cellIs" dxfId="2" priority="3" stopIfTrue="1" operator="lessThan">
      <formula>0</formula>
    </cfRule>
  </conditionalFormatting>
  <conditionalFormatting sqref="AC23:AE24">
    <cfRule type="cellIs" dxfId="1" priority="2" stopIfTrue="1" operator="lessThan">
      <formula>0</formula>
    </cfRule>
  </conditionalFormatting>
  <conditionalFormatting sqref="AC25">
    <cfRule type="cellIs" dxfId="0" priority="1" stopIfTrue="1" operator="lessThan">
      <formula>0</formula>
    </cfRule>
  </conditionalFormatting>
  <pageMargins left="0.2" right="0.2" top="0.35" bottom="0.25" header="0.2" footer="0.2"/>
  <pageSetup paperSize="5" scale="60" fitToWidth="2" orientation="landscape" r:id="rId1"/>
  <headerFooter alignWithMargins="0">
    <oddFooter>&amp;L&amp;F &amp;C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2"/>
  </sheetPr>
  <dimension ref="A3:R63"/>
  <sheetViews>
    <sheetView workbookViewId="0"/>
  </sheetViews>
  <sheetFormatPr defaultColWidth="9.125" defaultRowHeight="12.45"/>
  <cols>
    <col min="1" max="1" width="27.625" style="115" bestFit="1" customWidth="1"/>
    <col min="2" max="6" width="20" style="115" customWidth="1"/>
    <col min="7" max="7" width="9.125" style="115"/>
    <col min="8" max="8" width="30.75" style="139" customWidth="1"/>
    <col min="9" max="14" width="6.75" style="139" customWidth="1"/>
    <col min="15" max="15" width="9.125" style="115"/>
    <col min="16" max="16" width="14.375" style="115" bestFit="1" customWidth="1"/>
    <col min="17" max="16384" width="9.125" style="115"/>
  </cols>
  <sheetData>
    <row r="3" spans="1:18">
      <c r="A3" s="632" t="s">
        <v>203</v>
      </c>
      <c r="B3" s="632"/>
      <c r="C3" s="400"/>
      <c r="D3" s="400"/>
      <c r="E3" s="400"/>
      <c r="F3" s="400"/>
      <c r="H3" s="116" t="s">
        <v>204</v>
      </c>
      <c r="I3" s="406"/>
      <c r="J3" s="407"/>
      <c r="K3" s="408"/>
      <c r="L3" s="409"/>
      <c r="M3" s="408"/>
      <c r="N3" s="409"/>
      <c r="P3" s="117" t="s">
        <v>205</v>
      </c>
      <c r="R3" s="117" t="s">
        <v>206</v>
      </c>
    </row>
    <row r="4" spans="1:18">
      <c r="A4" s="633" t="s">
        <v>207</v>
      </c>
      <c r="B4" s="633"/>
      <c r="C4" s="401"/>
      <c r="D4" s="401"/>
      <c r="E4" s="401"/>
      <c r="F4" s="401"/>
      <c r="H4" s="116" t="s">
        <v>208</v>
      </c>
      <c r="I4" s="410"/>
      <c r="J4" s="411"/>
      <c r="K4" s="410"/>
      <c r="L4" s="411"/>
      <c r="M4" s="410"/>
      <c r="N4" s="411"/>
      <c r="P4" s="115" t="s">
        <v>209</v>
      </c>
      <c r="R4" s="117" t="s">
        <v>210</v>
      </c>
    </row>
    <row r="5" spans="1:18">
      <c r="A5" s="118" t="s">
        <v>211</v>
      </c>
      <c r="B5" s="119" t="s">
        <v>212</v>
      </c>
      <c r="C5" s="402"/>
      <c r="D5" s="402"/>
      <c r="E5" s="402"/>
      <c r="F5" s="402"/>
      <c r="H5" s="120" t="s">
        <v>215</v>
      </c>
      <c r="I5" s="412"/>
      <c r="J5" s="413"/>
      <c r="K5" s="412"/>
      <c r="L5" s="413"/>
      <c r="M5" s="412"/>
      <c r="N5" s="413"/>
      <c r="P5" s="121">
        <v>2011</v>
      </c>
      <c r="R5" s="122" t="s">
        <v>214</v>
      </c>
    </row>
    <row r="6" spans="1:18">
      <c r="A6" s="123">
        <v>0</v>
      </c>
      <c r="B6" s="124">
        <v>0</v>
      </c>
      <c r="C6" s="403"/>
      <c r="D6" s="403"/>
      <c r="E6" s="403"/>
      <c r="F6" s="403"/>
      <c r="H6" s="125" t="s">
        <v>213</v>
      </c>
      <c r="I6" s="412"/>
      <c r="J6" s="413"/>
      <c r="K6" s="412"/>
      <c r="L6" s="413"/>
      <c r="M6" s="412"/>
      <c r="N6" s="413"/>
      <c r="P6" s="126">
        <v>2012</v>
      </c>
      <c r="R6" s="127" t="s">
        <v>216</v>
      </c>
    </row>
    <row r="7" spans="1:18">
      <c r="A7" s="123">
        <v>1000</v>
      </c>
      <c r="B7" s="124">
        <v>8.3000000000000004E-2</v>
      </c>
      <c r="C7" s="403"/>
      <c r="D7" s="403"/>
      <c r="E7" s="403"/>
      <c r="F7" s="403"/>
      <c r="H7" s="125" t="s">
        <v>218</v>
      </c>
      <c r="I7" s="412"/>
      <c r="J7" s="413"/>
      <c r="K7" s="412"/>
      <c r="L7" s="413"/>
      <c r="M7" s="412"/>
      <c r="N7" s="413"/>
      <c r="P7" s="126">
        <v>2013</v>
      </c>
    </row>
    <row r="8" spans="1:18">
      <c r="A8" s="123">
        <v>2500</v>
      </c>
      <c r="B8" s="124">
        <v>5.1999999999999998E-2</v>
      </c>
      <c r="C8" s="403"/>
      <c r="D8" s="403"/>
      <c r="E8" s="403"/>
      <c r="F8" s="403"/>
      <c r="H8" s="125" t="s">
        <v>219</v>
      </c>
      <c r="I8" s="412"/>
      <c r="J8" s="413"/>
      <c r="K8" s="412"/>
      <c r="L8" s="413"/>
      <c r="M8" s="412"/>
      <c r="N8" s="413"/>
      <c r="P8" s="126">
        <v>2014</v>
      </c>
    </row>
    <row r="9" spans="1:18">
      <c r="A9" s="123">
        <v>5000</v>
      </c>
      <c r="B9" s="124">
        <v>3.6999999999999998E-2</v>
      </c>
      <c r="C9" s="403"/>
      <c r="D9" s="403"/>
      <c r="E9" s="403"/>
      <c r="F9" s="403"/>
      <c r="H9" s="125" t="s">
        <v>217</v>
      </c>
      <c r="I9" s="412"/>
      <c r="J9" s="413"/>
      <c r="K9" s="412"/>
      <c r="L9" s="413"/>
      <c r="M9" s="412"/>
      <c r="N9" s="413"/>
      <c r="P9" s="126">
        <v>2015</v>
      </c>
    </row>
    <row r="10" spans="1:18">
      <c r="A10" s="123">
        <v>10000</v>
      </c>
      <c r="B10" s="124">
        <v>2.5999999999999999E-2</v>
      </c>
      <c r="C10" s="403"/>
      <c r="D10" s="403"/>
      <c r="E10" s="403"/>
      <c r="F10" s="403"/>
      <c r="H10" s="125" t="s">
        <v>220</v>
      </c>
      <c r="I10" s="412"/>
      <c r="J10" s="413"/>
      <c r="K10" s="412"/>
      <c r="L10" s="413"/>
      <c r="M10" s="412"/>
      <c r="N10" s="413"/>
      <c r="P10" s="126">
        <v>2016</v>
      </c>
    </row>
    <row r="11" spans="1:18">
      <c r="A11" s="123">
        <v>25000</v>
      </c>
      <c r="B11" s="124">
        <v>1.6E-2</v>
      </c>
      <c r="C11" s="403"/>
      <c r="D11" s="403"/>
      <c r="E11" s="403"/>
      <c r="F11" s="403"/>
      <c r="H11" s="125" t="s">
        <v>221</v>
      </c>
      <c r="I11" s="412"/>
      <c r="J11" s="413"/>
      <c r="K11" s="412"/>
      <c r="L11" s="413"/>
      <c r="M11" s="412"/>
      <c r="N11" s="413"/>
      <c r="P11" s="126">
        <v>2017</v>
      </c>
    </row>
    <row r="12" spans="1:18">
      <c r="A12" s="123">
        <v>50000</v>
      </c>
      <c r="B12" s="124">
        <v>1.2E-2</v>
      </c>
      <c r="C12" s="403"/>
      <c r="D12" s="403"/>
      <c r="E12" s="403"/>
      <c r="F12" s="403"/>
      <c r="H12" s="125" t="s">
        <v>222</v>
      </c>
      <c r="I12" s="412"/>
      <c r="J12" s="413"/>
      <c r="K12" s="412"/>
      <c r="L12" s="413"/>
      <c r="M12" s="412"/>
      <c r="N12" s="413"/>
      <c r="P12" s="126">
        <v>2018</v>
      </c>
    </row>
    <row r="13" spans="1:18">
      <c r="A13" s="128">
        <v>75000</v>
      </c>
      <c r="B13" s="129">
        <v>0</v>
      </c>
      <c r="C13" s="403"/>
      <c r="D13" s="403"/>
      <c r="E13" s="403"/>
      <c r="F13" s="403"/>
      <c r="H13" s="125" t="s">
        <v>223</v>
      </c>
      <c r="I13" s="412"/>
      <c r="J13" s="413"/>
      <c r="K13" s="412"/>
      <c r="L13" s="413"/>
      <c r="M13" s="412"/>
      <c r="N13" s="413"/>
      <c r="P13" s="126">
        <v>2019</v>
      </c>
    </row>
    <row r="14" spans="1:18">
      <c r="H14" s="125" t="s">
        <v>225</v>
      </c>
      <c r="I14" s="412"/>
      <c r="J14" s="413"/>
      <c r="K14" s="412"/>
      <c r="L14" s="413"/>
      <c r="M14" s="412"/>
      <c r="N14" s="413"/>
      <c r="P14" s="126">
        <v>2020</v>
      </c>
    </row>
    <row r="15" spans="1:18">
      <c r="H15" s="125" t="s">
        <v>224</v>
      </c>
      <c r="I15" s="412"/>
      <c r="J15" s="413"/>
      <c r="K15" s="412"/>
      <c r="L15" s="413"/>
      <c r="M15" s="412"/>
      <c r="N15" s="413"/>
      <c r="P15" s="126">
        <v>2021</v>
      </c>
    </row>
    <row r="16" spans="1:18">
      <c r="A16" s="632" t="s">
        <v>226</v>
      </c>
      <c r="B16" s="632"/>
      <c r="C16" s="400"/>
      <c r="D16" s="400"/>
      <c r="E16" s="400"/>
      <c r="F16" s="400"/>
      <c r="H16" s="125" t="s">
        <v>227</v>
      </c>
      <c r="I16" s="412"/>
      <c r="J16" s="413"/>
      <c r="K16" s="412"/>
      <c r="L16" s="413"/>
      <c r="M16" s="412"/>
      <c r="N16" s="413"/>
      <c r="P16" s="126">
        <v>2022</v>
      </c>
    </row>
    <row r="17" spans="1:16">
      <c r="A17" s="634" t="s">
        <v>228</v>
      </c>
      <c r="B17" s="634"/>
      <c r="C17" s="402"/>
      <c r="D17" s="402"/>
      <c r="E17" s="402"/>
      <c r="F17" s="402"/>
      <c r="H17" s="125" t="s">
        <v>229</v>
      </c>
      <c r="I17" s="412"/>
      <c r="J17" s="413"/>
      <c r="K17" s="412"/>
      <c r="L17" s="413"/>
      <c r="M17" s="412"/>
      <c r="N17" s="413"/>
      <c r="P17" s="126">
        <v>2023</v>
      </c>
    </row>
    <row r="18" spans="1:16">
      <c r="A18" s="130" t="s">
        <v>230</v>
      </c>
      <c r="B18" s="119" t="s">
        <v>231</v>
      </c>
      <c r="C18" s="402"/>
      <c r="D18" s="402"/>
      <c r="E18" s="402"/>
      <c r="F18" s="402"/>
      <c r="H18" s="125" t="s">
        <v>233</v>
      </c>
      <c r="I18" s="412"/>
      <c r="J18" s="413"/>
      <c r="K18" s="412"/>
      <c r="L18" s="413"/>
      <c r="M18" s="412"/>
      <c r="N18" s="413"/>
      <c r="P18" s="126">
        <v>2024</v>
      </c>
    </row>
    <row r="19" spans="1:16">
      <c r="A19" s="131">
        <v>0</v>
      </c>
      <c r="B19" s="132">
        <v>1</v>
      </c>
      <c r="C19" s="404"/>
      <c r="D19" s="404"/>
      <c r="E19" s="404"/>
      <c r="F19" s="404"/>
      <c r="H19" s="125" t="s">
        <v>234</v>
      </c>
      <c r="I19" s="412"/>
      <c r="J19" s="413"/>
      <c r="K19" s="412"/>
      <c r="L19" s="413"/>
      <c r="M19" s="412"/>
      <c r="N19" s="413"/>
      <c r="P19" s="126">
        <v>2025</v>
      </c>
    </row>
    <row r="20" spans="1:16">
      <c r="A20" s="133">
        <v>2500</v>
      </c>
      <c r="B20" s="134">
        <v>1.1639999999999999</v>
      </c>
      <c r="C20" s="402"/>
      <c r="D20" s="402"/>
      <c r="E20" s="402"/>
      <c r="F20" s="402"/>
      <c r="H20" s="125" t="s">
        <v>236</v>
      </c>
      <c r="I20" s="412"/>
      <c r="J20" s="413"/>
      <c r="K20" s="412"/>
      <c r="L20" s="413"/>
      <c r="M20" s="412"/>
      <c r="N20" s="413"/>
      <c r="P20" s="126">
        <v>2026</v>
      </c>
    </row>
    <row r="21" spans="1:16">
      <c r="A21" s="133">
        <v>5000</v>
      </c>
      <c r="B21" s="134">
        <v>1.4019999999999999</v>
      </c>
      <c r="C21" s="402"/>
      <c r="D21" s="402"/>
      <c r="E21" s="402"/>
      <c r="F21" s="402"/>
      <c r="H21" s="125" t="s">
        <v>237</v>
      </c>
      <c r="I21" s="412"/>
      <c r="J21" s="413"/>
      <c r="K21" s="412"/>
      <c r="L21" s="413"/>
      <c r="M21" s="412"/>
      <c r="N21" s="413"/>
      <c r="P21" s="126">
        <v>2027</v>
      </c>
    </row>
    <row r="22" spans="1:16">
      <c r="A22" s="135">
        <v>10000</v>
      </c>
      <c r="B22" s="136">
        <v>1.736</v>
      </c>
      <c r="C22" s="402"/>
      <c r="D22" s="402"/>
      <c r="E22" s="402"/>
      <c r="F22" s="402"/>
      <c r="H22" s="125" t="s">
        <v>238</v>
      </c>
      <c r="I22" s="412"/>
      <c r="J22" s="413"/>
      <c r="K22" s="412"/>
      <c r="L22" s="413"/>
      <c r="M22" s="412"/>
      <c r="N22" s="413"/>
      <c r="P22" s="126">
        <v>2028</v>
      </c>
    </row>
    <row r="23" spans="1:16">
      <c r="H23" s="125" t="s">
        <v>235</v>
      </c>
      <c r="I23" s="412"/>
      <c r="J23" s="413"/>
      <c r="K23" s="412"/>
      <c r="L23" s="413"/>
      <c r="M23" s="412"/>
      <c r="N23" s="413"/>
      <c r="P23" s="126">
        <v>2029</v>
      </c>
    </row>
    <row r="24" spans="1:16">
      <c r="H24" s="125" t="s">
        <v>239</v>
      </c>
      <c r="I24" s="412"/>
      <c r="J24" s="413"/>
      <c r="K24" s="412"/>
      <c r="L24" s="413"/>
      <c r="M24" s="412"/>
      <c r="N24" s="413"/>
      <c r="P24" s="126">
        <v>2030</v>
      </c>
    </row>
    <row r="25" spans="1:16">
      <c r="H25" s="125" t="s">
        <v>240</v>
      </c>
      <c r="I25" s="412"/>
      <c r="J25" s="413"/>
      <c r="K25" s="412"/>
      <c r="L25" s="413"/>
      <c r="M25" s="412"/>
      <c r="N25" s="413"/>
      <c r="P25" s="126">
        <v>2031</v>
      </c>
    </row>
    <row r="26" spans="1:16">
      <c r="H26" s="125" t="s">
        <v>241</v>
      </c>
      <c r="I26" s="412"/>
      <c r="J26" s="413"/>
      <c r="K26" s="412"/>
      <c r="L26" s="413"/>
      <c r="M26" s="412"/>
      <c r="N26" s="413"/>
      <c r="P26" s="126">
        <v>2032</v>
      </c>
    </row>
    <row r="27" spans="1:16">
      <c r="H27" s="125" t="s">
        <v>244</v>
      </c>
      <c r="I27" s="412"/>
      <c r="J27" s="413"/>
      <c r="K27" s="412"/>
      <c r="L27" s="413"/>
      <c r="M27" s="412"/>
      <c r="N27" s="413"/>
      <c r="P27" s="126">
        <v>2033</v>
      </c>
    </row>
    <row r="28" spans="1:16">
      <c r="H28" s="125" t="s">
        <v>243</v>
      </c>
      <c r="I28" s="412"/>
      <c r="J28" s="413"/>
      <c r="K28" s="412"/>
      <c r="L28" s="413"/>
      <c r="M28" s="412"/>
      <c r="N28" s="413"/>
      <c r="P28" s="126">
        <v>2034</v>
      </c>
    </row>
    <row r="29" spans="1:16">
      <c r="H29" s="125" t="s">
        <v>242</v>
      </c>
      <c r="I29" s="412"/>
      <c r="J29" s="413"/>
      <c r="K29" s="412"/>
      <c r="L29" s="413"/>
      <c r="M29" s="412"/>
      <c r="N29" s="413"/>
      <c r="P29" s="126">
        <v>2035</v>
      </c>
    </row>
    <row r="30" spans="1:16">
      <c r="H30" s="125" t="s">
        <v>245</v>
      </c>
      <c r="I30" s="412"/>
      <c r="J30" s="413"/>
      <c r="K30" s="412"/>
      <c r="L30" s="413"/>
      <c r="M30" s="412"/>
      <c r="N30" s="413"/>
      <c r="P30" s="126">
        <v>2036</v>
      </c>
    </row>
    <row r="31" spans="1:16">
      <c r="H31" s="125" t="s">
        <v>246</v>
      </c>
      <c r="I31" s="412"/>
      <c r="J31" s="413"/>
      <c r="K31" s="412"/>
      <c r="L31" s="413"/>
      <c r="M31" s="412"/>
      <c r="N31" s="413"/>
      <c r="P31" s="126">
        <v>2037</v>
      </c>
    </row>
    <row r="32" spans="1:16">
      <c r="H32" s="125" t="s">
        <v>249</v>
      </c>
      <c r="I32" s="412"/>
      <c r="J32" s="413"/>
      <c r="K32" s="412"/>
      <c r="L32" s="413"/>
      <c r="M32" s="412"/>
      <c r="N32" s="413"/>
      <c r="P32" s="126">
        <v>2038</v>
      </c>
    </row>
    <row r="33" spans="8:16">
      <c r="H33" s="125" t="s">
        <v>247</v>
      </c>
      <c r="I33" s="412"/>
      <c r="J33" s="413"/>
      <c r="K33" s="412"/>
      <c r="L33" s="413"/>
      <c r="M33" s="412"/>
      <c r="N33" s="413"/>
      <c r="P33" s="126">
        <v>2039</v>
      </c>
    </row>
    <row r="34" spans="8:16">
      <c r="H34" s="125" t="s">
        <v>250</v>
      </c>
      <c r="I34" s="412"/>
      <c r="J34" s="413"/>
      <c r="K34" s="412"/>
      <c r="L34" s="413"/>
      <c r="M34" s="412"/>
      <c r="N34" s="413"/>
      <c r="P34" s="126">
        <v>2040</v>
      </c>
    </row>
    <row r="35" spans="8:16">
      <c r="H35" s="125" t="s">
        <v>248</v>
      </c>
      <c r="I35" s="412"/>
      <c r="J35" s="413"/>
      <c r="K35" s="412"/>
      <c r="L35" s="413"/>
      <c r="M35" s="412"/>
      <c r="N35" s="413"/>
      <c r="P35" s="126">
        <v>2041</v>
      </c>
    </row>
    <row r="36" spans="8:16">
      <c r="H36" s="125" t="s">
        <v>253</v>
      </c>
      <c r="I36" s="412"/>
      <c r="J36" s="413"/>
      <c r="K36" s="412"/>
      <c r="L36" s="413"/>
      <c r="M36" s="412"/>
      <c r="N36" s="413"/>
      <c r="P36" s="126">
        <v>2042</v>
      </c>
    </row>
    <row r="37" spans="8:16">
      <c r="H37" s="125" t="s">
        <v>257</v>
      </c>
      <c r="I37" s="412"/>
      <c r="J37" s="413"/>
      <c r="K37" s="412"/>
      <c r="L37" s="413"/>
      <c r="M37" s="412"/>
      <c r="N37" s="413"/>
      <c r="P37" s="126">
        <v>2043</v>
      </c>
    </row>
    <row r="38" spans="8:16">
      <c r="H38" s="125" t="s">
        <v>254</v>
      </c>
      <c r="I38" s="412"/>
      <c r="J38" s="413"/>
      <c r="K38" s="412"/>
      <c r="L38" s="413"/>
      <c r="M38" s="412"/>
      <c r="N38" s="413"/>
      <c r="P38" s="126">
        <v>2044</v>
      </c>
    </row>
    <row r="39" spans="8:16">
      <c r="H39" s="125" t="s">
        <v>255</v>
      </c>
      <c r="I39" s="412"/>
      <c r="J39" s="413"/>
      <c r="K39" s="412"/>
      <c r="L39" s="413"/>
      <c r="M39" s="412"/>
      <c r="N39" s="413"/>
      <c r="P39" s="126">
        <v>2045</v>
      </c>
    </row>
    <row r="40" spans="8:16">
      <c r="H40" s="125" t="s">
        <v>256</v>
      </c>
      <c r="I40" s="412"/>
      <c r="J40" s="413"/>
      <c r="K40" s="412"/>
      <c r="L40" s="413"/>
      <c r="M40" s="412"/>
      <c r="N40" s="413"/>
      <c r="P40" s="126">
        <v>2046</v>
      </c>
    </row>
    <row r="41" spans="8:16">
      <c r="H41" s="125" t="s">
        <v>258</v>
      </c>
      <c r="I41" s="412"/>
      <c r="J41" s="413"/>
      <c r="K41" s="412"/>
      <c r="L41" s="413"/>
      <c r="M41" s="412"/>
      <c r="N41" s="413"/>
      <c r="P41" s="126">
        <v>2047</v>
      </c>
    </row>
    <row r="42" spans="8:16">
      <c r="H42" s="125" t="s">
        <v>251</v>
      </c>
      <c r="I42" s="412"/>
      <c r="J42" s="413"/>
      <c r="K42" s="412"/>
      <c r="L42" s="413"/>
      <c r="M42" s="412"/>
      <c r="N42" s="413"/>
      <c r="P42" s="126">
        <v>2048</v>
      </c>
    </row>
    <row r="43" spans="8:16">
      <c r="H43" s="125" t="s">
        <v>252</v>
      </c>
      <c r="I43" s="412"/>
      <c r="J43" s="413"/>
      <c r="K43" s="412"/>
      <c r="L43" s="413"/>
      <c r="M43" s="412"/>
      <c r="N43" s="413"/>
      <c r="P43" s="126">
        <v>2049</v>
      </c>
    </row>
    <row r="44" spans="8:16">
      <c r="H44" s="125" t="s">
        <v>259</v>
      </c>
      <c r="I44" s="412"/>
      <c r="J44" s="413"/>
      <c r="K44" s="412"/>
      <c r="L44" s="413"/>
      <c r="M44" s="412"/>
      <c r="N44" s="413"/>
      <c r="P44" s="126">
        <v>2050</v>
      </c>
    </row>
    <row r="45" spans="8:16">
      <c r="H45" s="125" t="s">
        <v>260</v>
      </c>
      <c r="I45" s="412"/>
      <c r="J45" s="413"/>
      <c r="K45" s="412"/>
      <c r="L45" s="413"/>
      <c r="M45" s="412"/>
      <c r="N45" s="413"/>
      <c r="P45" s="126">
        <v>2051</v>
      </c>
    </row>
    <row r="46" spans="8:16">
      <c r="H46" s="125" t="s">
        <v>261</v>
      </c>
      <c r="I46" s="412"/>
      <c r="J46" s="413"/>
      <c r="K46" s="412"/>
      <c r="L46" s="413"/>
      <c r="M46" s="412"/>
      <c r="N46" s="413"/>
      <c r="P46" s="126">
        <v>2052</v>
      </c>
    </row>
    <row r="47" spans="8:16">
      <c r="H47" s="125" t="s">
        <v>262</v>
      </c>
      <c r="I47" s="412"/>
      <c r="J47" s="413"/>
      <c r="K47" s="412"/>
      <c r="L47" s="413"/>
      <c r="M47" s="412"/>
      <c r="N47" s="413"/>
      <c r="P47" s="126">
        <v>2053</v>
      </c>
    </row>
    <row r="48" spans="8:16">
      <c r="H48" s="125" t="s">
        <v>263</v>
      </c>
      <c r="I48" s="412"/>
      <c r="J48" s="413"/>
      <c r="K48" s="412"/>
      <c r="L48" s="413"/>
      <c r="M48" s="412"/>
      <c r="N48" s="413"/>
      <c r="P48" s="126">
        <v>2054</v>
      </c>
    </row>
    <row r="49" spans="8:16">
      <c r="H49" s="125" t="s">
        <v>264</v>
      </c>
      <c r="I49" s="412"/>
      <c r="J49" s="413"/>
      <c r="K49" s="412"/>
      <c r="L49" s="413"/>
      <c r="M49" s="412"/>
      <c r="N49" s="413"/>
      <c r="P49" s="126">
        <v>2055</v>
      </c>
    </row>
    <row r="50" spans="8:16">
      <c r="H50" s="125" t="s">
        <v>265</v>
      </c>
      <c r="I50" s="412"/>
      <c r="J50" s="413"/>
      <c r="K50" s="412"/>
      <c r="L50" s="413"/>
      <c r="M50" s="412"/>
      <c r="N50" s="413"/>
      <c r="P50" s="126">
        <v>2056</v>
      </c>
    </row>
    <row r="51" spans="8:16">
      <c r="H51" s="125" t="s">
        <v>266</v>
      </c>
      <c r="I51" s="412"/>
      <c r="J51" s="413"/>
      <c r="K51" s="412"/>
      <c r="L51" s="413"/>
      <c r="M51" s="412"/>
      <c r="N51" s="413"/>
      <c r="P51" s="126">
        <v>2057</v>
      </c>
    </row>
    <row r="52" spans="8:16">
      <c r="H52" s="125" t="s">
        <v>267</v>
      </c>
      <c r="I52" s="412"/>
      <c r="J52" s="413"/>
      <c r="K52" s="412"/>
      <c r="L52" s="413"/>
      <c r="M52" s="412"/>
      <c r="N52" s="413"/>
      <c r="P52" s="126">
        <v>2058</v>
      </c>
    </row>
    <row r="53" spans="8:16">
      <c r="H53" s="125" t="s">
        <v>268</v>
      </c>
      <c r="I53" s="412"/>
      <c r="J53" s="413"/>
      <c r="K53" s="412"/>
      <c r="L53" s="413"/>
      <c r="M53" s="412"/>
      <c r="N53" s="413"/>
      <c r="P53" s="126">
        <v>2059</v>
      </c>
    </row>
    <row r="54" spans="8:16">
      <c r="H54" s="125" t="s">
        <v>269</v>
      </c>
      <c r="I54" s="412"/>
      <c r="J54" s="413"/>
      <c r="K54" s="412"/>
      <c r="L54" s="413"/>
      <c r="M54" s="412"/>
      <c r="N54" s="413"/>
      <c r="P54" s="137">
        <v>2060</v>
      </c>
    </row>
    <row r="55" spans="8:16">
      <c r="H55" s="125" t="s">
        <v>270</v>
      </c>
      <c r="I55" s="412"/>
      <c r="J55" s="413"/>
      <c r="K55" s="412"/>
      <c r="L55" s="413"/>
      <c r="M55" s="412"/>
      <c r="N55" s="413"/>
    </row>
    <row r="56" spans="8:16">
      <c r="H56" s="125" t="s">
        <v>273</v>
      </c>
      <c r="I56" s="412"/>
      <c r="J56" s="413"/>
      <c r="K56" s="412"/>
      <c r="L56" s="413"/>
      <c r="M56" s="412"/>
      <c r="N56" s="413"/>
    </row>
    <row r="57" spans="8:16">
      <c r="H57" s="125" t="s">
        <v>272</v>
      </c>
      <c r="I57" s="412"/>
      <c r="J57" s="413"/>
      <c r="K57" s="412"/>
      <c r="L57" s="413"/>
      <c r="M57" s="412"/>
      <c r="N57" s="413"/>
    </row>
    <row r="58" spans="8:16">
      <c r="H58" s="125" t="s">
        <v>271</v>
      </c>
      <c r="I58" s="412"/>
      <c r="J58" s="413"/>
      <c r="K58" s="412"/>
      <c r="L58" s="413"/>
      <c r="M58" s="412"/>
      <c r="N58" s="413"/>
    </row>
    <row r="59" spans="8:16">
      <c r="H59" s="125" t="s">
        <v>274</v>
      </c>
      <c r="I59" s="412"/>
      <c r="J59" s="413"/>
      <c r="K59" s="412"/>
      <c r="L59" s="413"/>
      <c r="M59" s="412"/>
      <c r="N59" s="413"/>
    </row>
    <row r="60" spans="8:16">
      <c r="H60" s="125" t="s">
        <v>276</v>
      </c>
      <c r="I60" s="412"/>
      <c r="J60" s="413"/>
      <c r="K60" s="412"/>
      <c r="L60" s="413"/>
      <c r="M60" s="412"/>
      <c r="N60" s="413"/>
    </row>
    <row r="61" spans="8:16">
      <c r="H61" s="125" t="s">
        <v>275</v>
      </c>
      <c r="I61" s="412"/>
      <c r="J61" s="413"/>
      <c r="K61" s="412"/>
      <c r="L61" s="413"/>
      <c r="M61" s="412"/>
      <c r="N61" s="413"/>
    </row>
    <row r="62" spans="8:16">
      <c r="H62" s="138" t="s">
        <v>277</v>
      </c>
      <c r="I62" s="414"/>
      <c r="J62" s="415"/>
      <c r="K62" s="414"/>
      <c r="L62" s="415"/>
      <c r="M62" s="414"/>
      <c r="N62" s="415"/>
    </row>
    <row r="63" spans="8:16">
      <c r="H63" s="457" t="s">
        <v>232</v>
      </c>
      <c r="I63" s="405"/>
      <c r="J63" s="405"/>
      <c r="K63" s="405"/>
      <c r="L63" s="405"/>
      <c r="M63" s="405"/>
      <c r="N63" s="405"/>
    </row>
  </sheetData>
  <sortState ref="H5:N62">
    <sortCondition ref="H5:H62"/>
  </sortState>
  <mergeCells count="4">
    <mergeCell ref="A3:B3"/>
    <mergeCell ref="A4:B4"/>
    <mergeCell ref="A16:B16"/>
    <mergeCell ref="A17:B17"/>
  </mergeCells>
  <pageMargins left="0.2" right="0.2" top="0.25" bottom="0.55000000000000004" header="0.2" footer="0.1"/>
  <pageSetup scale="80" orientation="portrait" r:id="rId1"/>
  <headerFooter alignWithMargins="0">
    <oddFooter>&amp;L&amp;F&amp;CPage &amp;P of &amp;N&amp;R[&amp;A]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Start Here</vt:lpstr>
      <vt:lpstr>Formula Reference</vt:lpstr>
      <vt:lpstr>Pt 1 Summary of Data</vt:lpstr>
      <vt:lpstr>Pt 2 Premium and Claims</vt:lpstr>
      <vt:lpstr>Pt 4 MLR and Rebate Calculation</vt:lpstr>
      <vt:lpstr>Tables</vt:lpstr>
      <vt:lpstr>'Pt 1 Summary of Data'!Print_Area</vt:lpstr>
      <vt:lpstr>'Pt 2 Premium and Claims'!Print_Area</vt:lpstr>
      <vt:lpstr>'Pt 4 MLR and Rebate Calculation'!Print_Area</vt:lpstr>
      <vt:lpstr>'Formula Reference'!Print_Titles</vt:lpstr>
      <vt:lpstr>'Pt 1 Summary of Data'!Print_Titles</vt:lpstr>
      <vt:lpstr>'Pt 2 Premium and Claims'!Print_Titles</vt:lpstr>
      <vt:lpstr>'Pt 4 MLR and Rebate Calculation'!Print_Titles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2014-05-13T13:12:33Z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1698029728</vt:i4>
  </property>
  <property fmtid="{D5CDD505-2E9C-101B-9397-08002B2CF9AE}" pid="3" name="_NewReviewCycle">
    <vt:lpwstr/>
  </property>
  <property fmtid="{D5CDD505-2E9C-101B-9397-08002B2CF9AE}" pid="4" name="_PreviousAdHocReviewCycleID">
    <vt:i4>-289366016</vt:i4>
  </property>
</Properties>
</file>