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codeName="{8C4F1C90-05EB-6A55-5F09-09C24B55AC0B}"/>
  <workbookPr codeName="ThisWorkbook" defaultThemeVersion="124226"/>
  <bookViews>
    <workbookView xWindow="-223" yWindow="5171" windowWidth="18118" windowHeight="5695" tabRatio="836"/>
  </bookViews>
  <sheets>
    <sheet name="Start Here" sheetId="27" r:id="rId1"/>
    <sheet name="Formula Reference" sheetId="28" r:id="rId2"/>
    <sheet name="Company Information" sheetId="26" r:id="rId3"/>
    <sheet name="Pt 1 Summary of Data" sheetId="4" r:id="rId4"/>
    <sheet name="Pt 2 Premium and Claims" sheetId="18" r:id="rId5"/>
    <sheet name="Pt 3 MLR and Rebate Calculation" sheetId="10" r:id="rId6"/>
    <sheet name="Pt 4 Rebate Disbursement" sheetId="16" r:id="rId7"/>
    <sheet name="Pt 5 Additional Responses" sheetId="22" r:id="rId8"/>
    <sheet name="Attestation" sheetId="24" r:id="rId9"/>
    <sheet name="Reference Tables" sheetId="25" r:id="rId10"/>
  </sheets>
  <definedNames>
    <definedName name="ColumnTitleRegion1.B7.B18.6">'Pt 5 Additional Responses'!$B$7</definedName>
    <definedName name="ColumnTitleRegion2.B21.B32.6">'Pt 5 Additional Responses'!$B$21</definedName>
    <definedName name="ColumnTitleRegion4.L2.L52.9">'Reference Tables'!$L$2</definedName>
    <definedName name="ColumnTitleRegion5.N2.N4.9">'Reference Tables'!$N$2</definedName>
    <definedName name="_xlnm.Print_Area" localSheetId="8">Attestation!$A$1:$N$9</definedName>
    <definedName name="_xlnm.Print_Area" localSheetId="3">'Pt 1 Summary of Data'!$D$4:$AV$63</definedName>
    <definedName name="_xlnm.Print_Area" localSheetId="4">'Pt 2 Premium and Claims'!$D$4:$AV$60</definedName>
    <definedName name="_xlnm.Print_Area" localSheetId="5">'Pt 3 MLR and Rebate Calculation'!$C$4:$AN$70</definedName>
    <definedName name="_xlnm.Print_Area" localSheetId="6">'Pt 4 Rebate Disbursement'!$B$4:$K$25</definedName>
    <definedName name="_xlnm.Print_Titles" localSheetId="1">'Formula Reference'!$1:$2</definedName>
    <definedName name="_xlnm.Print_Titles" localSheetId="3">'Pt 1 Summary of Data'!$B:$C,'Pt 1 Summary of Data'!$3:$3</definedName>
    <definedName name="_xlnm.Print_Titles" localSheetId="4">'Pt 2 Premium and Claims'!$B:$C,'Pt 2 Premium and Claims'!$3:$3</definedName>
    <definedName name="_xlnm.Print_Titles" localSheetId="5">'Pt 3 MLR and Rebate Calculation'!$B:$B,'Pt 3 MLR and Rebate Calculation'!$3:$3</definedName>
    <definedName name="_xlnm.Print_Titles" localSheetId="6">'Pt 4 Rebate Disbursement'!$B:$B,'Pt 4 Rebate Disbursement'!$3:$3</definedName>
    <definedName name="TitleRegion1.A2.B48.2">'Formula Reference'!$A$2</definedName>
    <definedName name="TitleRegion1.A3.B11.9">'Reference Tables'!$A$3</definedName>
    <definedName name="TitleRegion1.B3.AW62.4" comment="Line Description">'Pt 1 Summary of Data'!$B$3</definedName>
    <definedName name="TitleRegion1.B3.C18.3" comment="Line Description">'Company Information'!$B$3</definedName>
    <definedName name="TitleRegion2.A16.B20.9">'Reference Tables'!$A$16</definedName>
    <definedName name="TitleRegion2.B3.AW58.5" comment="Line Description">'Pt 2 Premium and Claims'!$B$3</definedName>
    <definedName name="TitleRegion3.B3.AN63.6" comment="Line Description">'Pt 3 MLR and Rebate Calculation'!$B$3</definedName>
    <definedName name="TitleRegion3.B35.C47.6">'Pt 5 Additional Responses'!$B$35</definedName>
    <definedName name="TitleRegion3.D2.J61.9">'Reference Tables'!$D$2</definedName>
    <definedName name="TitleRegion4.B3.K22.7" comment="Line Description">'Pt 4 Rebate Disbursement'!$B$3</definedName>
    <definedName name="TitleRegion4.B49.C59.6">'Pt 5 Additional Responses'!$B$49</definedName>
    <definedName name="YES_NO_LIST">'Reference Tables'!$N$3:$N$4</definedName>
  </definedNames>
  <calcPr calcId="145621" calcMode="manual" calcCompleted="0" calcOnSave="0"/>
</workbook>
</file>

<file path=xl/calcChain.xml><?xml version="1.0" encoding="utf-8"?>
<calcChain xmlns="http://schemas.openxmlformats.org/spreadsheetml/2006/main">
  <c r="L27" i="10" l="1"/>
  <c r="G27" i="10"/>
  <c r="W37" i="10" l="1"/>
  <c r="X37" i="10" s="1"/>
  <c r="S37" i="10"/>
  <c r="T37" i="10" s="1"/>
  <c r="X17" i="10"/>
  <c r="W17" i="10"/>
  <c r="V17" i="10"/>
  <c r="U17" i="10"/>
  <c r="T17" i="10"/>
  <c r="S17" i="10"/>
  <c r="R17" i="10"/>
  <c r="Q17" i="10"/>
  <c r="W13" i="10"/>
  <c r="V13" i="10"/>
  <c r="U13" i="10"/>
  <c r="S13" i="10"/>
  <c r="R13" i="10"/>
  <c r="Q13" i="10"/>
  <c r="S49" i="10" l="1"/>
  <c r="T13" i="10" s="1"/>
  <c r="R49" i="10"/>
  <c r="Q49" i="10"/>
  <c r="W49" i="10"/>
  <c r="V49" i="10"/>
  <c r="U49" i="10"/>
  <c r="J49" i="10"/>
  <c r="I49" i="10"/>
  <c r="H49" i="10"/>
  <c r="E49" i="10"/>
  <c r="D49" i="10"/>
  <c r="C49" i="10"/>
  <c r="X13" i="10" l="1"/>
  <c r="F8" i="10"/>
  <c r="P60" i="4"/>
  <c r="Q60" i="4"/>
  <c r="R60" i="4"/>
  <c r="S60" i="4"/>
  <c r="T60" i="4"/>
  <c r="U60" i="4"/>
  <c r="V60" i="4"/>
  <c r="W60" i="4"/>
  <c r="X60" i="4"/>
  <c r="Y60" i="4"/>
  <c r="Z60" i="4"/>
  <c r="AA60" i="4"/>
  <c r="AB60" i="4"/>
  <c r="AC60" i="4"/>
  <c r="AN60" i="4"/>
  <c r="AO60" i="4"/>
  <c r="AP60" i="4"/>
  <c r="AQ60" i="4"/>
  <c r="AR60" i="4"/>
  <c r="AS60" i="4"/>
  <c r="AT60" i="4"/>
  <c r="AU60" i="4"/>
  <c r="AV60" i="4"/>
  <c r="E16" i="10" l="1"/>
  <c r="C16" i="26" l="1"/>
  <c r="F4" i="16" l="1"/>
  <c r="E4" i="16"/>
  <c r="D4" i="16"/>
  <c r="C4" i="16"/>
  <c r="G4" i="16"/>
  <c r="H4" i="16"/>
  <c r="K4" i="16"/>
  <c r="K49" i="10"/>
  <c r="F49" i="10"/>
  <c r="AM37" i="10"/>
  <c r="AN37" i="10" s="1"/>
  <c r="AN40" i="10"/>
  <c r="AA37" i="10"/>
  <c r="AB37" i="10" s="1"/>
  <c r="AB40" i="10"/>
  <c r="X40" i="10"/>
  <c r="T40" i="10"/>
  <c r="P40" i="10"/>
  <c r="O37" i="10"/>
  <c r="K40" i="10"/>
  <c r="X49" i="10" l="1"/>
  <c r="T49" i="10"/>
  <c r="AB41" i="10"/>
  <c r="AN38" i="10"/>
  <c r="AN41" i="10" s="1"/>
  <c r="P37" i="10"/>
  <c r="F40" i="10"/>
  <c r="AL17" i="10"/>
  <c r="AL45" i="10" s="1"/>
  <c r="AM16" i="10"/>
  <c r="AN16" i="10" s="1"/>
  <c r="Z17" i="10"/>
  <c r="Z45" i="10" s="1"/>
  <c r="Y17" i="10"/>
  <c r="Y45" i="10" s="1"/>
  <c r="AA16" i="10"/>
  <c r="AB16" i="10" s="1"/>
  <c r="W16" i="10"/>
  <c r="S16" i="10"/>
  <c r="O16" i="10"/>
  <c r="N17" i="10"/>
  <c r="M17" i="10"/>
  <c r="L16" i="10"/>
  <c r="J16" i="10"/>
  <c r="K16" i="10" s="1"/>
  <c r="G16" i="10"/>
  <c r="AL13" i="10"/>
  <c r="Z13" i="10"/>
  <c r="Y13" i="10"/>
  <c r="N12" i="10"/>
  <c r="M12" i="10"/>
  <c r="J11" i="10"/>
  <c r="K11" i="10" s="1"/>
  <c r="J10" i="10"/>
  <c r="K10" i="10" s="1"/>
  <c r="L10" i="10"/>
  <c r="E11" i="10"/>
  <c r="F11" i="10" s="1"/>
  <c r="G10" i="10"/>
  <c r="G9" i="10"/>
  <c r="E10" i="10"/>
  <c r="F10" i="10" s="1"/>
  <c r="E9" i="10"/>
  <c r="O60" i="4"/>
  <c r="N60" i="4"/>
  <c r="M60" i="4"/>
  <c r="L60" i="4"/>
  <c r="K60" i="4"/>
  <c r="J60" i="4"/>
  <c r="I60" i="4"/>
  <c r="H60" i="4"/>
  <c r="G60" i="4"/>
  <c r="F60" i="4"/>
  <c r="E60" i="4"/>
  <c r="D60" i="4"/>
  <c r="AS22" i="4"/>
  <c r="S22" i="4"/>
  <c r="AU5" i="4"/>
  <c r="AT5" i="4"/>
  <c r="AS5" i="4"/>
  <c r="AR5" i="4"/>
  <c r="AM15" i="10" s="1"/>
  <c r="AQ5" i="4"/>
  <c r="AP5" i="4"/>
  <c r="AO5" i="4"/>
  <c r="AN5" i="4"/>
  <c r="AC5" i="4"/>
  <c r="AB5" i="4"/>
  <c r="AA7" i="10" s="1"/>
  <c r="AB7" i="10" s="1"/>
  <c r="AA5" i="4"/>
  <c r="Z5" i="4"/>
  <c r="Y5" i="4"/>
  <c r="W7" i="10" s="1"/>
  <c r="X7" i="10" s="1"/>
  <c r="X5" i="4"/>
  <c r="W5" i="4"/>
  <c r="V5" i="4"/>
  <c r="S7" i="10" s="1"/>
  <c r="T7" i="10" s="1"/>
  <c r="U5" i="4"/>
  <c r="T5" i="4"/>
  <c r="S5" i="4"/>
  <c r="R5" i="4"/>
  <c r="Q5" i="4"/>
  <c r="P5" i="4"/>
  <c r="O5" i="4"/>
  <c r="N5" i="4"/>
  <c r="M5" i="4"/>
  <c r="L5" i="4"/>
  <c r="K5" i="4"/>
  <c r="J5" i="4"/>
  <c r="I5" i="4"/>
  <c r="F5" i="4"/>
  <c r="G5" i="4"/>
  <c r="H5" i="4"/>
  <c r="E5" i="4"/>
  <c r="D5" i="4"/>
  <c r="AU55" i="18"/>
  <c r="AU22" i="4" s="1"/>
  <c r="AT55" i="18"/>
  <c r="AT22" i="4" s="1"/>
  <c r="AS55" i="18"/>
  <c r="AR55" i="18"/>
  <c r="AR22" i="4" s="1"/>
  <c r="AQ55" i="18"/>
  <c r="AQ22" i="4" s="1"/>
  <c r="AP55" i="18"/>
  <c r="AP22" i="4" s="1"/>
  <c r="AO55" i="18"/>
  <c r="AO22" i="4" s="1"/>
  <c r="AN55" i="18"/>
  <c r="AN22" i="4" s="1"/>
  <c r="AC55" i="18"/>
  <c r="AC22" i="4" s="1"/>
  <c r="AB55" i="18"/>
  <c r="AB22" i="4" s="1"/>
  <c r="AA55" i="18"/>
  <c r="AA22" i="4" s="1"/>
  <c r="Z55" i="18"/>
  <c r="Z22" i="4" s="1"/>
  <c r="Y55" i="18"/>
  <c r="Y22" i="4" s="1"/>
  <c r="X55" i="18"/>
  <c r="X22" i="4" s="1"/>
  <c r="W55" i="18"/>
  <c r="W22" i="4" s="1"/>
  <c r="V55" i="18"/>
  <c r="V22" i="4" s="1"/>
  <c r="U55" i="18"/>
  <c r="U22" i="4" s="1"/>
  <c r="T55" i="18"/>
  <c r="T22" i="4" s="1"/>
  <c r="S55" i="18"/>
  <c r="R55" i="18"/>
  <c r="R22" i="4" s="1"/>
  <c r="Q55" i="18"/>
  <c r="Q22" i="4" s="1"/>
  <c r="P55" i="18"/>
  <c r="P22" i="4" s="1"/>
  <c r="AU54" i="18"/>
  <c r="AU12" i="4" s="1"/>
  <c r="AT54" i="18"/>
  <c r="AT12" i="4" s="1"/>
  <c r="AS54" i="18"/>
  <c r="AS12" i="4" s="1"/>
  <c r="AR54" i="18"/>
  <c r="AR12" i="4" s="1"/>
  <c r="AQ54" i="18"/>
  <c r="AQ12" i="4" s="1"/>
  <c r="AP54" i="18"/>
  <c r="AP12" i="4" s="1"/>
  <c r="AO54" i="18"/>
  <c r="AO12" i="4" s="1"/>
  <c r="AN54" i="18"/>
  <c r="AN12" i="4" s="1"/>
  <c r="AC54" i="18"/>
  <c r="AC12" i="4" s="1"/>
  <c r="AB54" i="18"/>
  <c r="AB12" i="4" s="1"/>
  <c r="AA54" i="18"/>
  <c r="AA12" i="4" s="1"/>
  <c r="Z54" i="18"/>
  <c r="Z12" i="4" s="1"/>
  <c r="Y54" i="18"/>
  <c r="Y12" i="4" s="1"/>
  <c r="X54" i="18"/>
  <c r="X12" i="4" s="1"/>
  <c r="W54" i="18"/>
  <c r="W12" i="4" s="1"/>
  <c r="V54" i="18"/>
  <c r="V12" i="4" s="1"/>
  <c r="U54" i="18"/>
  <c r="U12" i="4" s="1"/>
  <c r="T54" i="18"/>
  <c r="T12" i="4" s="1"/>
  <c r="S54" i="18"/>
  <c r="S12" i="4" s="1"/>
  <c r="R54" i="18"/>
  <c r="R12" i="4" s="1"/>
  <c r="Q54" i="18"/>
  <c r="Q12" i="4" s="1"/>
  <c r="P54" i="18"/>
  <c r="P12" i="4" s="1"/>
  <c r="O55" i="18"/>
  <c r="O22" i="4" s="1"/>
  <c r="O54" i="18"/>
  <c r="O12" i="4" s="1"/>
  <c r="N55" i="18"/>
  <c r="N22" i="4" s="1"/>
  <c r="M55" i="18"/>
  <c r="M22" i="4" s="1"/>
  <c r="L55" i="18"/>
  <c r="L22" i="4" s="1"/>
  <c r="K55" i="18"/>
  <c r="K22" i="4" s="1"/>
  <c r="J55" i="18"/>
  <c r="J22" i="4" s="1"/>
  <c r="N54" i="18"/>
  <c r="N12" i="4" s="1"/>
  <c r="M54" i="18"/>
  <c r="M12" i="4" s="1"/>
  <c r="L54" i="18"/>
  <c r="L12" i="4" s="1"/>
  <c r="K54" i="18"/>
  <c r="K12" i="4" s="1"/>
  <c r="J54" i="18"/>
  <c r="J12" i="4" s="1"/>
  <c r="I55" i="18"/>
  <c r="I22" i="4" s="1"/>
  <c r="I54" i="18"/>
  <c r="I12" i="4" s="1"/>
  <c r="H55" i="18"/>
  <c r="H22" i="4" s="1"/>
  <c r="G55" i="18"/>
  <c r="G22" i="4" s="1"/>
  <c r="F55" i="18"/>
  <c r="F22" i="4" s="1"/>
  <c r="E55" i="18"/>
  <c r="E22" i="4" s="1"/>
  <c r="D55" i="18"/>
  <c r="D22" i="4" s="1"/>
  <c r="H54" i="18"/>
  <c r="H12" i="4" s="1"/>
  <c r="G54" i="18"/>
  <c r="G12" i="4" s="1"/>
  <c r="F54" i="18"/>
  <c r="F12" i="4" s="1"/>
  <c r="E54" i="18"/>
  <c r="E12" i="4" s="1"/>
  <c r="D54" i="18"/>
  <c r="D12" i="4" s="1"/>
  <c r="N44" i="10" l="1"/>
  <c r="M44" i="10"/>
  <c r="O15" i="10"/>
  <c r="P15" i="10" s="1"/>
  <c r="X16" i="10"/>
  <c r="T16" i="10"/>
  <c r="AN51" i="10"/>
  <c r="S6" i="10"/>
  <c r="T6" i="10" s="1"/>
  <c r="W6" i="10"/>
  <c r="AA15" i="10"/>
  <c r="AA17" i="10" s="1"/>
  <c r="P51" i="10"/>
  <c r="L6" i="10"/>
  <c r="G6" i="10"/>
  <c r="J6" i="10"/>
  <c r="O6" i="10"/>
  <c r="AM6" i="10"/>
  <c r="AN6" i="10" s="1"/>
  <c r="E6" i="10"/>
  <c r="F6" i="10" s="1"/>
  <c r="AA6" i="10"/>
  <c r="AB6" i="10" s="1"/>
  <c r="AB13" i="10" s="1"/>
  <c r="W15" i="10"/>
  <c r="X15" i="10" s="1"/>
  <c r="L7" i="10"/>
  <c r="L15" i="10"/>
  <c r="AM7" i="10"/>
  <c r="AN7" i="10" s="1"/>
  <c r="O7" i="10"/>
  <c r="P7" i="10" s="1"/>
  <c r="S15" i="10"/>
  <c r="T15" i="10" s="1"/>
  <c r="E7" i="10"/>
  <c r="F16" i="10"/>
  <c r="E15" i="10"/>
  <c r="J7" i="10"/>
  <c r="J15" i="10"/>
  <c r="G7" i="10"/>
  <c r="G15" i="10"/>
  <c r="P16" i="10"/>
  <c r="AM17" i="10"/>
  <c r="P41" i="10"/>
  <c r="AN15" i="10"/>
  <c r="AN17" i="10" s="1"/>
  <c r="X6" i="10"/>
  <c r="F9" i="10"/>
  <c r="P17" i="10" l="1"/>
  <c r="O17" i="10"/>
  <c r="K7" i="10"/>
  <c r="J12" i="10" s="1"/>
  <c r="L25" i="10"/>
  <c r="L28" i="10"/>
  <c r="L29" i="10"/>
  <c r="L21" i="10"/>
  <c r="G29" i="10"/>
  <c r="G25" i="10"/>
  <c r="G21" i="10"/>
  <c r="G28" i="10"/>
  <c r="F15" i="10"/>
  <c r="E12" i="10" s="1"/>
  <c r="E17" i="10"/>
  <c r="L19" i="10"/>
  <c r="L20" i="10"/>
  <c r="G19" i="10"/>
  <c r="G24" i="10" s="1"/>
  <c r="G20" i="10"/>
  <c r="C12" i="10"/>
  <c r="AA13" i="10"/>
  <c r="R45" i="10"/>
  <c r="F7" i="10"/>
  <c r="K6" i="10"/>
  <c r="K15" i="10"/>
  <c r="AA45" i="10"/>
  <c r="AB38" i="10" s="1"/>
  <c r="AB15" i="10"/>
  <c r="AB17" i="10" s="1"/>
  <c r="AB45" i="10" s="1"/>
  <c r="AB51" i="10"/>
  <c r="AM13" i="10"/>
  <c r="AN13" i="10" s="1"/>
  <c r="AN45" i="10" s="1"/>
  <c r="O12" i="10"/>
  <c r="P12" i="10" s="1"/>
  <c r="P44" i="10" s="1"/>
  <c r="P6" i="10"/>
  <c r="J17" i="10" l="1"/>
  <c r="D17" i="10"/>
  <c r="D44" i="10" s="1"/>
  <c r="D12" i="10"/>
  <c r="L24" i="10"/>
  <c r="H12" i="10"/>
  <c r="H17" i="10"/>
  <c r="K17" i="10"/>
  <c r="F17" i="10"/>
  <c r="I17" i="10"/>
  <c r="J37" i="10"/>
  <c r="K37" i="10" s="1"/>
  <c r="K51" i="10" s="1"/>
  <c r="E37" i="10"/>
  <c r="F37" i="10" s="1"/>
  <c r="C17" i="10"/>
  <c r="C44" i="10" s="1"/>
  <c r="I12" i="10"/>
  <c r="S45" i="10"/>
  <c r="Q45" i="10"/>
  <c r="T45" i="10"/>
  <c r="T46" i="10" s="1"/>
  <c r="T51" i="10"/>
  <c r="T41" i="10"/>
  <c r="F51" i="10"/>
  <c r="L23" i="10"/>
  <c r="L31" i="10" s="1"/>
  <c r="L32" i="10" s="1"/>
  <c r="AM45" i="10"/>
  <c r="O44" i="10"/>
  <c r="P38" i="10" s="1"/>
  <c r="G23" i="10"/>
  <c r="AN46" i="10"/>
  <c r="AN47" i="10" s="1"/>
  <c r="AN50" i="10" s="1"/>
  <c r="AN52" i="10" s="1"/>
  <c r="K11" i="16" s="1"/>
  <c r="P46" i="10"/>
  <c r="P47" i="10" s="1"/>
  <c r="P50" i="10" s="1"/>
  <c r="P52" i="10" s="1"/>
  <c r="E11" i="16" s="1"/>
  <c r="AB46" i="10"/>
  <c r="AB47" i="10" s="1"/>
  <c r="AB50" i="10" s="1"/>
  <c r="AB52" i="10" s="1"/>
  <c r="H11" i="16" s="1"/>
  <c r="G31" i="10" l="1"/>
  <c r="G32" i="10" s="1"/>
  <c r="G33" i="10" s="1"/>
  <c r="T38" i="10"/>
  <c r="F12" i="10"/>
  <c r="H44" i="10"/>
  <c r="K12" i="10"/>
  <c r="K44" i="10" s="1"/>
  <c r="E44" i="10"/>
  <c r="F38" i="10" s="1"/>
  <c r="F41" i="10" s="1"/>
  <c r="T47" i="10"/>
  <c r="T50" i="10" s="1"/>
  <c r="T52" i="10" s="1"/>
  <c r="F11" i="16" s="1"/>
  <c r="F44" i="10"/>
  <c r="F46" i="10" s="1"/>
  <c r="F47" i="10" s="1"/>
  <c r="F50" i="10" s="1"/>
  <c r="F52" i="10" s="1"/>
  <c r="C11" i="16" s="1"/>
  <c r="J44" i="10"/>
  <c r="I44" i="10"/>
  <c r="L26" i="10"/>
  <c r="L30" i="10" s="1"/>
  <c r="L33" i="10"/>
  <c r="G26" i="10"/>
  <c r="G30" i="10" s="1"/>
  <c r="K38" i="10" l="1"/>
  <c r="K41" i="10" s="1"/>
  <c r="K46" i="10" s="1"/>
  <c r="K47" i="10" s="1"/>
  <c r="K50" i="10" s="1"/>
  <c r="K52" i="10" s="1"/>
  <c r="D11" i="16" s="1"/>
  <c r="W45" i="10"/>
  <c r="X51" i="10" l="1"/>
  <c r="X41" i="10"/>
  <c r="V45" i="10"/>
  <c r="U45" i="10" l="1"/>
  <c r="X38" i="10" s="1"/>
  <c r="X45" i="10"/>
  <c r="X46" i="10" l="1"/>
  <c r="X47" i="10" s="1"/>
  <c r="X50" i="10" s="1"/>
  <c r="X52" i="10" s="1"/>
  <c r="G11" i="16" s="1"/>
</calcChain>
</file>

<file path=xl/sharedStrings.xml><?xml version="1.0" encoding="utf-8"?>
<sst xmlns="http://schemas.openxmlformats.org/spreadsheetml/2006/main" count="639" uniqueCount="582">
  <si>
    <t>Pt 2, Ln 2.2</t>
  </si>
  <si>
    <t>Pt 2, Ln 2.4</t>
  </si>
  <si>
    <t>Pt 2, Ln 2.6</t>
  </si>
  <si>
    <t>Pt 2, Ln 2.7</t>
  </si>
  <si>
    <t>Pt 2, Ln 2.13</t>
  </si>
  <si>
    <t>Pt 2, Ln 2.14</t>
  </si>
  <si>
    <t>Pt 1, Ln 2.3</t>
  </si>
  <si>
    <t>Pt 1, Ln 2.4</t>
  </si>
  <si>
    <t>Pt 2, Ln 1.2</t>
  </si>
  <si>
    <t>Pt 2, Ln 1.3</t>
  </si>
  <si>
    <t>Pt 2, Ln 1.9</t>
  </si>
  <si>
    <t>Pt 2, Ln 1.10</t>
  </si>
  <si>
    <t>Pt 1, Ln 1.2</t>
  </si>
  <si>
    <t>Pt 1, Ln 1.3</t>
  </si>
  <si>
    <t>Pt 1, Ln 1.7</t>
  </si>
  <si>
    <t>Pt 1, Ln 6.1</t>
  </si>
  <si>
    <t>Pt 1, Ln 6.2</t>
  </si>
  <si>
    <t>Pt 1, Ln 6.3</t>
  </si>
  <si>
    <t>Pt 1, Ln 8.1</t>
  </si>
  <si>
    <t>Pt 1, Ln 8.2</t>
  </si>
  <si>
    <t>Pt 1, Ln 10.1</t>
  </si>
  <si>
    <t>Pt 1, Ln 10.2</t>
  </si>
  <si>
    <t>Pt 1, Ln 12</t>
  </si>
  <si>
    <t>Pt 1, Ln 13</t>
  </si>
  <si>
    <t>Pt 1 Other, Ln 1</t>
  </si>
  <si>
    <t>Pt 1 Other, Ln 2</t>
  </si>
  <si>
    <t>Pt 1 Other, Ln 3</t>
  </si>
  <si>
    <t>Pt 1 Other, Ln 4</t>
  </si>
  <si>
    <t>Pt 1, Ln 4</t>
  </si>
  <si>
    <t>Pt 2, Ln 3</t>
  </si>
  <si>
    <t>Pt 2, Ln 2.11a</t>
  </si>
  <si>
    <t>Pt 2, Ln 2.11b</t>
  </si>
  <si>
    <t>Pt 2, Ln 2.11c</t>
  </si>
  <si>
    <t>Pt 2, Ln 2.12a</t>
  </si>
  <si>
    <t>Pt 2, Ln 2.12b</t>
  </si>
  <si>
    <t>Business in the State of:</t>
  </si>
  <si>
    <t>NAIC Group Code:</t>
  </si>
  <si>
    <t>Pt 1, Ln 2.2</t>
  </si>
  <si>
    <t>Pt 1, Ln 6.4</t>
  </si>
  <si>
    <t>Pt 1, Ln 14</t>
  </si>
  <si>
    <t>Pt 2, Ln 2.8</t>
  </si>
  <si>
    <t>NAIC Company Code:</t>
  </si>
  <si>
    <t>Pt 2, Ln 2.9</t>
  </si>
  <si>
    <t>Pt 2, Ln 1.5</t>
  </si>
  <si>
    <t>Pt 2, Ln 1.7</t>
  </si>
  <si>
    <t>Company Name:</t>
  </si>
  <si>
    <t>Pt 2, Ln 2.10</t>
  </si>
  <si>
    <t>Pt 2, Ln 2.3</t>
  </si>
  <si>
    <t>Pt 2, Ln 2.5</t>
  </si>
  <si>
    <t>Pt 2, Ln 1.6</t>
  </si>
  <si>
    <t>Domiciliary State:</t>
  </si>
  <si>
    <t>Address:</t>
  </si>
  <si>
    <t>Pt 1, Ln 1.11</t>
  </si>
  <si>
    <t>MLR Reporting Year:</t>
  </si>
  <si>
    <t>DBA / Marketing Name:</t>
  </si>
  <si>
    <t>Pt 1, Ln 1.9</t>
  </si>
  <si>
    <t>Pt 1, Ln 1.10</t>
  </si>
  <si>
    <t>Pt 1, Ln 5.1</t>
  </si>
  <si>
    <t>Pt 1, Ln 5.2</t>
  </si>
  <si>
    <t>Pt 1, Ln 5.3</t>
  </si>
  <si>
    <t>Pt 1, Ln 5.4</t>
  </si>
  <si>
    <t>Pt 1, Ln 5.5</t>
  </si>
  <si>
    <t>Pt 1, Ln 5.6</t>
  </si>
  <si>
    <t>Pt 2, Ln 2.15</t>
  </si>
  <si>
    <t>Name of Affiliate</t>
  </si>
  <si>
    <t>Pt 1, Ln 1.6a</t>
  </si>
  <si>
    <t>1.4b Experience rating refunds associated with premium earned only in the reporting year and paid through 3/31 of the following year</t>
  </si>
  <si>
    <t>2.4b Reserves for claims incurred only during the MLR reporting year, calculated as of 3/31 of the following year</t>
  </si>
  <si>
    <t>2.2b Liability for claims incurred only during the MLR reporting year, calculated as of 3/31 of the following year</t>
  </si>
  <si>
    <t>2.8b Experience rating refunds associated with premium earned only in the reporting year and paid through 3/31 of the following year</t>
  </si>
  <si>
    <t>Pt 1, Ln 16a</t>
  </si>
  <si>
    <t>Pt 1, Ln 16</t>
  </si>
  <si>
    <t>Pt 1, Ln 10.4a</t>
  </si>
  <si>
    <t>2.6a Direct contract reserves 12/31 column</t>
  </si>
  <si>
    <t>2.6b Direct contract reserves 3/31, dual contract, deferred columns</t>
  </si>
  <si>
    <t>2.9b Reserves specific to the MLR reporting year through 3/31 of the following year</t>
  </si>
  <si>
    <t>3.b Amount of de minimis rebates</t>
  </si>
  <si>
    <t>3.c Amount of rebates being paid by premium credit</t>
  </si>
  <si>
    <t>3.d Amount of rebates being paid by lump-sum reimbursement</t>
  </si>
  <si>
    <t>Tax Rate</t>
  </si>
  <si>
    <t>Name of Entity with whom Agreement was made</t>
  </si>
  <si>
    <t>Effective Date of Novation</t>
  </si>
  <si>
    <t>Effective Date of sale or transfer</t>
  </si>
  <si>
    <t>2.a Number of group policyholders being paid a rebate</t>
  </si>
  <si>
    <t>2.b Number of subscribers being paid a rebate</t>
  </si>
  <si>
    <t>2.c Number of group policyholders whose rebate is de minimis</t>
  </si>
  <si>
    <t>2.d Number of subscribers whose rebate is de minimis</t>
  </si>
  <si>
    <t>Attestation Statement</t>
  </si>
  <si>
    <t>____________________________ </t>
  </si>
  <si>
    <t>Chief Executive Officer/President</t>
  </si>
  <si>
    <t>____________________________  </t>
  </si>
  <si>
    <t>Chief Financial Officer</t>
  </si>
  <si>
    <t>2.2a Liability as of 12/31 of MLR reporting year for all claims regardless of incurred date</t>
  </si>
  <si>
    <t>2.4a Reserves as of 12/31 of MLR reporting year for all claims regardless of incurred date</t>
  </si>
  <si>
    <t>2.9a Reserved in MLR reporting year regardless of incurred date</t>
  </si>
  <si>
    <t>2.1b  Claims incurred only during the MLR reporting year, paid through 3/31 of the following year</t>
  </si>
  <si>
    <t>2.11a  Paid medical incentive pools and bonuses MLR Reporting year</t>
  </si>
  <si>
    <t>2.11b  Accrued medical incentive pools and bonuses MLR Reporting year</t>
  </si>
  <si>
    <t>2.11c  Accrued medical incentive pools and bonuses prior year</t>
  </si>
  <si>
    <t>2.12a  Healthcare receivables MLR Reporting year</t>
  </si>
  <si>
    <t>2.12b  Healthcare receivables prior year</t>
  </si>
  <si>
    <t>2.17a  Total fraud reduction expense</t>
  </si>
  <si>
    <t>2.17b  Total fraud recoveries that reduced paid claims in Line 2.1</t>
  </si>
  <si>
    <t>1.4a Experience rating refunds, with all incurred dates, paid in the MLR reporting year</t>
  </si>
  <si>
    <t>Name of Entity to whom business was sold or transferred</t>
  </si>
  <si>
    <t>2.8a Experience rating refunds, with all incurred dates, paid in the MLR reporting year</t>
  </si>
  <si>
    <t>2.1a  Claims paid during the MLR reporting year regardless of incurred date</t>
  </si>
  <si>
    <t>A.M. Best Number:</t>
  </si>
  <si>
    <t>Pt 1, Ln 6.5</t>
  </si>
  <si>
    <t>Life Years</t>
  </si>
  <si>
    <t>Base credibility factor</t>
  </si>
  <si>
    <t>Alaska</t>
  </si>
  <si>
    <t>Yes</t>
  </si>
  <si>
    <t>Alabama</t>
  </si>
  <si>
    <t>No</t>
  </si>
  <si>
    <t>Arkansas</t>
  </si>
  <si>
    <t>American Samoa</t>
  </si>
  <si>
    <t>Arizona</t>
  </si>
  <si>
    <t>California</t>
  </si>
  <si>
    <t>Canada</t>
  </si>
  <si>
    <t>Colorado</t>
  </si>
  <si>
    <t>Connecticut</t>
  </si>
  <si>
    <t>District of Columbia</t>
  </si>
  <si>
    <t>Delaware</t>
  </si>
  <si>
    <t>Florida</t>
  </si>
  <si>
    <t>Georgia</t>
  </si>
  <si>
    <t>Average Health Plan Deductible</t>
  </si>
  <si>
    <t>Deductible factor</t>
  </si>
  <si>
    <t>Grand Total</t>
  </si>
  <si>
    <t>Guam</t>
  </si>
  <si>
    <t>Hawaii</t>
  </si>
  <si>
    <t>Iowa</t>
  </si>
  <si>
    <t>Idaho</t>
  </si>
  <si>
    <t>Illinois</t>
  </si>
  <si>
    <t>Indiana</t>
  </si>
  <si>
    <t>Kansas</t>
  </si>
  <si>
    <t>Kentucky</t>
  </si>
  <si>
    <t>Louisiana</t>
  </si>
  <si>
    <t>Massachusetts</t>
  </si>
  <si>
    <t>Maryland</t>
  </si>
  <si>
    <t>Maine</t>
  </si>
  <si>
    <t>Michigan</t>
  </si>
  <si>
    <t>Minnesota</t>
  </si>
  <si>
    <t>Missouri</t>
  </si>
  <si>
    <t>MP</t>
  </si>
  <si>
    <t>Mississippi</t>
  </si>
  <si>
    <t>Montana</t>
  </si>
  <si>
    <t>North Carolina</t>
  </si>
  <si>
    <t>North Dakota</t>
  </si>
  <si>
    <t>Nebraska</t>
  </si>
  <si>
    <t>New Hampshire</t>
  </si>
  <si>
    <t>New Jersey</t>
  </si>
  <si>
    <t>New Mexico</t>
  </si>
  <si>
    <t>Nevada</t>
  </si>
  <si>
    <t>New York</t>
  </si>
  <si>
    <t>Ohio</t>
  </si>
  <si>
    <t>Oklahoma</t>
  </si>
  <si>
    <t>Oregon</t>
  </si>
  <si>
    <t>Other Territories</t>
  </si>
  <si>
    <t>Pennsylvania</t>
  </si>
  <si>
    <t>Puerto Rico</t>
  </si>
  <si>
    <t>Rhode Island</t>
  </si>
  <si>
    <t>South Carolina</t>
  </si>
  <si>
    <t>South Dakota</t>
  </si>
  <si>
    <t>Tennessee</t>
  </si>
  <si>
    <t>Texas</t>
  </si>
  <si>
    <t>Utah</t>
  </si>
  <si>
    <t>Virginia</t>
  </si>
  <si>
    <t>Virgin Islands</t>
  </si>
  <si>
    <t>Vermont</t>
  </si>
  <si>
    <t>Washington</t>
  </si>
  <si>
    <t>Wisconsin</t>
  </si>
  <si>
    <t>West Virginia</t>
  </si>
  <si>
    <t>Wyoming</t>
  </si>
  <si>
    <t xml:space="preserve">2. If the issuer reported amounts in Part 2 Line 2.15 Blended rate adjustment provide the affiliate(s) name(s) with whom blended rate adjustments were made. </t>
  </si>
  <si>
    <t xml:space="preserve">3. If the issuer reported amounts in the Dual Contract 3/31 Columns provide the affiliate(s) name(s) with whom experience is being reported. </t>
  </si>
  <si>
    <t>5. If the Issuer novated any business in the MLR reporting year effective during the reporting year provide the name of the entity to whom the business was sold or transferred and the date of the sale or transfer.</t>
  </si>
  <si>
    <t>The officers of this reporting issuer being duly sworn, each attest that he/she is the described officer of the reporting issuer, and that this MLR Reporting Form, the Company/Issuer Associations, and any supplemental submission that the issuer includes are full and true statements of all the elements included therein for the MLR reporting year stated above, and that the MLR Reporting Form has been completed in accordance with the Department of Health and Human Services’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Health and Human Services under section 2718 of the Public Health Service Act and implementing regulation.</t>
  </si>
  <si>
    <t xml:space="preserve">4. If the issuer entered into any 100% assumptive reinsurance agreements with a novation during the MLR reporting year, provide the name(s) of the entity(ies) with whom the agreement was (were) made and the effective date of the novation. </t>
  </si>
  <si>
    <t>6. If the issuer has any 100% indemnity reinsurance and administrative agreements effective prior to March 23, 2010, for which the assuming entity is responsible for 100% of the ceding entity's financial risk and takes on all of the administration of the block, report the name(s) of the entity(ies) that is (are) reporting the experience related to such business.</t>
  </si>
  <si>
    <t>4.b Total amount of rebates still owed for the previous MLR reporting year</t>
  </si>
  <si>
    <t>Pt 1, Ln 1.6</t>
  </si>
  <si>
    <t>Pt 1, Ln 1.5</t>
  </si>
  <si>
    <t>4.a Total amount of rebates paid for the previous MLR reporting year</t>
  </si>
  <si>
    <t>4.c Percentage of notices sent timely to individual policy subscribers or group policyholders owed a rebate</t>
  </si>
  <si>
    <t>4.d Percentage of notices sent timely to subscribers of group policies owed a rebate</t>
  </si>
  <si>
    <t>4.e Percentage of rebates paid timely to individual policy subscribers or group policyholders owed a rebate</t>
  </si>
  <si>
    <t>4.f Percentage of rebates paid timely to subscribers of group policies owed a rebate</t>
  </si>
  <si>
    <t>4.g Amount of unclaimed rebates from prior MLR reporting years</t>
  </si>
  <si>
    <t>4.h Describe methods used to locate policyholders/subscribers for prior MLR reporting year's unclaimed rebates:</t>
  </si>
  <si>
    <t>4.i Describe disbursement of prior MLR reporting year's unclaimed rebates:</t>
  </si>
  <si>
    <t>1. If an amount is reported in Part 1 Line 3.2c, Community benefit expenditures, provide the state premium tax rate used to determine the reported amount:</t>
  </si>
  <si>
    <t>Group Affiliation:</t>
  </si>
  <si>
    <t>Federal EIN:</t>
  </si>
  <si>
    <t>Federal Tax Exempt:</t>
  </si>
  <si>
    <t>Not-For-Profit:</t>
  </si>
  <si>
    <t>Merge Markets - Ind/SmGrp:</t>
  </si>
  <si>
    <t>SHCE</t>
  </si>
  <si>
    <t>1. Premium</t>
  </si>
  <si>
    <t>1.1 Total direct premium earned</t>
  </si>
  <si>
    <t>1.2 Federal high risk pools</t>
  </si>
  <si>
    <t>1.3 State high risk pools</t>
  </si>
  <si>
    <t>1.4 Net assumed less ceded reinsurance premium earned (exclude amounts already reported in Line 1.1)</t>
  </si>
  <si>
    <t>1.5 Other adjustments due to MLR calculations - premium</t>
  </si>
  <si>
    <t>1.6 Risk revenue</t>
  </si>
  <si>
    <t>2. Claims</t>
  </si>
  <si>
    <t>2.1 Total incurred claims (MLR Form Part 2, Line 2.16)</t>
  </si>
  <si>
    <t>2.2 Prescription drugs (informational only; already included in total incurred claims above)</t>
  </si>
  <si>
    <t>2.3 Pharmaceutical rebates (informational only; already excluded from total incurred claims above)</t>
  </si>
  <si>
    <t>2.4 State stop loss, market stabilization and claim/census based assessments
(informational only; already excluded from total incurred claims above)</t>
  </si>
  <si>
    <t>2.5 Net assumed less ceded claims incurred (exclude amounts already reported in Line 2.1)</t>
  </si>
  <si>
    <t>2.6 Other adjustments due to MLR calculations – claims incurred</t>
  </si>
  <si>
    <t>2.7 Rebates paid</t>
  </si>
  <si>
    <t>2.8 Estimated rebates unpaid at the end of the previous MLR reporting year</t>
  </si>
  <si>
    <t>2.9 Estimated rebates unpaid at the end of the MLR reporting year</t>
  </si>
  <si>
    <t>2.10 Fee-for-service and co-pay revenue (net of expenses)</t>
  </si>
  <si>
    <t>2.11 Allowable fraud reduction expenses (MLR Form Part 2, Line 2.17)</t>
  </si>
  <si>
    <t>3. Federal and State Taxes and Licensing or Regulatory Fees</t>
  </si>
  <si>
    <t>3.1 Federal taxes and assessments incurred by the reporting issuer during the MLR reporting year</t>
  </si>
  <si>
    <t>3.1a Federal income taxes deductible from premium in MLR calculations</t>
  </si>
  <si>
    <t>3.1b Patient Centered Outcomes Research Institute (PCORI) Fee</t>
  </si>
  <si>
    <t>3.1c Affordable Care Act section 9010 Fee</t>
  </si>
  <si>
    <t>3.1d Other Federal Taxes and assessments deductible from premium</t>
  </si>
  <si>
    <t>3.2 State insurance, premium and other taxes incurred by the reporting issuer during the MLR reporting year (deductible from premium in MLR calculation)</t>
  </si>
  <si>
    <t>3.2a State income, excise, business, and other taxes</t>
  </si>
  <si>
    <t>3.2b State premium taxes</t>
  </si>
  <si>
    <t>3.2c Community benefit expenditures deductible from premium in MLR calculations</t>
  </si>
  <si>
    <t>3.3 Regulatory authority licenses and fees</t>
  </si>
  <si>
    <t>3.3a Federal Transitional Reinsurance Program contributions</t>
  </si>
  <si>
    <t>3.3b Other Federal and State regulatory authority licenses and fees</t>
  </si>
  <si>
    <t>4. Health Care Quality Improvement Expenses Incurred</t>
  </si>
  <si>
    <t>4.1 Improve health outcomes</t>
  </si>
  <si>
    <t>4.2 Activities to prevent hospital readmission</t>
  </si>
  <si>
    <t>4.3 Improve patient safety and reduce medical errors</t>
  </si>
  <si>
    <t>4.4 Wellness and health promotion activities</t>
  </si>
  <si>
    <t>4.5 Health information technology expenses related to improving health care quality</t>
  </si>
  <si>
    <t>4.6 Allowable Implementation ICD-10 expenses (not to exceed 0.3% of premium)</t>
  </si>
  <si>
    <t>5. Non-Claims Costs</t>
  </si>
  <si>
    <t>5.1 Cost containment expenses not included in quality improvement expenses in Section 4</t>
  </si>
  <si>
    <t>5.2 All other claims adjustment expenses</t>
  </si>
  <si>
    <t>5.3 Direct sales salaries and benefits</t>
  </si>
  <si>
    <t>5.4 Agents and brokers fees and commissions</t>
  </si>
  <si>
    <t>5.5 Other taxes</t>
  </si>
  <si>
    <t>5.5b Fines and penalties of regulatory authorities (exclude amounts reported in Line 3.3)</t>
  </si>
  <si>
    <t>5.6 Other general and administrative expenses</t>
  </si>
  <si>
    <t>5.7 Community benefit expenditures (informational only; include amounts reported in Lines 3.2c and 5.6)</t>
  </si>
  <si>
    <t>5.8 ICD-10 implementation expenses (informational only; include amounts reported in Lines 4.6 and 5.6)</t>
  </si>
  <si>
    <t>6. Income from fees of uninsured plans</t>
  </si>
  <si>
    <t>7. Other Indicators or information</t>
  </si>
  <si>
    <t>7.1 Number of policies/certificates</t>
  </si>
  <si>
    <t>7.2 Number of covered lives</t>
  </si>
  <si>
    <t>7.3 Number of groups</t>
  </si>
  <si>
    <t>7.4 Member months</t>
  </si>
  <si>
    <t>7.5 Number of life-years</t>
  </si>
  <si>
    <t>8. Net investment income and other gain / (loss)</t>
  </si>
  <si>
    <t>1.1 Direct premium written</t>
  </si>
  <si>
    <t>1.2 Unearned premium prior year</t>
  </si>
  <si>
    <t>1.3 Unearned premium MLR Reporting year</t>
  </si>
  <si>
    <t>1.4 Experience rating refunds (rate credits) paid</t>
  </si>
  <si>
    <t>1.5 Reserve for experience rating refunds (rate credits) MLR Reporting year</t>
  </si>
  <si>
    <t>1.6 Reserve for experience rating refunds (rate credits) prior year</t>
  </si>
  <si>
    <t>1.7 Premium balances written off</t>
  </si>
  <si>
    <t>1.8 Group conversion charges</t>
  </si>
  <si>
    <t>1.9 Federal Transitional Reinsurance Program payments expected from HHS (as indicated by HHS as of 6/30)</t>
  </si>
  <si>
    <t>1.10 Federal Risk Adjustment Program net payments expected from HHS / (charges payable to HHS) (as indicated by HHS as of 6/30)</t>
  </si>
  <si>
    <t>2.1 Claims Paid</t>
  </si>
  <si>
    <t>2.2 Direct claim liability</t>
  </si>
  <si>
    <t>2.3 Direct claim liability prior year</t>
  </si>
  <si>
    <t>2.4 Direct claim reserves</t>
  </si>
  <si>
    <t>2.5 Direct claim reserves prior year</t>
  </si>
  <si>
    <t>2.6 Direct contract reserves</t>
  </si>
  <si>
    <t>2.7 Direct contract reserves prior year</t>
  </si>
  <si>
    <t>2.8 Experience rating refunds (rate credits) paid</t>
  </si>
  <si>
    <t>2.9 Reserve for experience rating refunds (rate credits)</t>
  </si>
  <si>
    <t>2.10 Reserve for experience rating refunds (rate credits) prior year</t>
  </si>
  <si>
    <t>2.11 Incurred medical incentive pool and bonuses</t>
  </si>
  <si>
    <t xml:space="preserve">2.12 Net healthcare receivables </t>
  </si>
  <si>
    <t>2.13 Contingent benefit and lawsuit reserves</t>
  </si>
  <si>
    <t>2.14 Group conversion charges</t>
  </si>
  <si>
    <t>2.15 Blended rate adjustment</t>
  </si>
  <si>
    <t xml:space="preserve">2.16 Total incurred claims </t>
  </si>
  <si>
    <t>2.17 Allowable fraud reduction expense (the smaller of Lines 2.17a or 2.17b)</t>
  </si>
  <si>
    <t>5.5a Taxes and assessments (exclude amounts reported in Section 3 or Line 9)</t>
  </si>
  <si>
    <t>9. Other Federal income taxes (exclude taxes on Lines 3.1a-d)</t>
  </si>
  <si>
    <t>1.12 Premium ceded under 100% reinsurance (informational only; already excluded from Lines 1.1-1.11)</t>
  </si>
  <si>
    <t>1.13 Premium assumed under 100% reinsurance (informational only; already included in Lines 1.1-1.11)</t>
  </si>
  <si>
    <t>1.1 Adjusted incurred claims as reported on MLR Form for prior year(s)</t>
  </si>
  <si>
    <t xml:space="preserve">1.2 Adjusted incurred claims as of 3/31 of the year following the MLR reporting year </t>
  </si>
  <si>
    <t xml:space="preserve">1.3 Improving Health Care Quality Expenses </t>
  </si>
  <si>
    <t>2.2 Federal and State taxes and licensing or regulatory fees</t>
  </si>
  <si>
    <t>1. Medical Loss Ratio Numerator</t>
  </si>
  <si>
    <t>1.5 Federal Transitional Reinsurance Program payments expected from HHS (as indicated by HHS as of 6/30)</t>
  </si>
  <si>
    <t>1.6 Federal Risk Adjustment Program net payments expected from HHS / (charges payable to HHS) (as indicated by HHS as of 6/30)</t>
  </si>
  <si>
    <t xml:space="preserve">1.8 MLR numerator </t>
  </si>
  <si>
    <t>1.9 MLR numerator Mini-Med and Student Health (using adjustment factor)</t>
  </si>
  <si>
    <t>2. Medical Loss Ratio Denominator</t>
  </si>
  <si>
    <t xml:space="preserve">2.3 MLR Denominator (Lines 2.1 - 2.2) </t>
  </si>
  <si>
    <t>4. Credibility Adjustment</t>
  </si>
  <si>
    <t xml:space="preserve">4.2 Base credibility factor </t>
  </si>
  <si>
    <t xml:space="preserve">4.3 Average deductible </t>
  </si>
  <si>
    <t xml:space="preserve">4.4 Deductible factor </t>
  </si>
  <si>
    <t xml:space="preserve">4.5 Credibility adjustment (Lines 4.2 x 4.4 (do not round)) </t>
  </si>
  <si>
    <t>3. Risk Corridors Calculation</t>
  </si>
  <si>
    <t>5. MLR Calculation (for issuers with at least 1,000 life years in the Total column of Line 4.1)</t>
  </si>
  <si>
    <t>5.1 Preliminary MLR</t>
  </si>
  <si>
    <t>5.3 Credibility-adjusted MLR (Lines 5.1a or 5.1b + 5.2)</t>
  </si>
  <si>
    <t>5.2 Credibility adjustment (Line 4.5, if applicable)</t>
  </si>
  <si>
    <t>6. Rebate Calculation</t>
  </si>
  <si>
    <t>6.1 MLR standard</t>
  </si>
  <si>
    <t>6.2 Credibility-adjusted MLR (Line 5.3)</t>
  </si>
  <si>
    <t>6.3 Adjusted earned premium (Lines 2.1 - 2.2 CY)</t>
  </si>
  <si>
    <t>6.4 Rebate amount if credibility-adjusted MLR is less than MLR standard (Lines (6.1 - 6.2) x 6.3)</t>
  </si>
  <si>
    <t>7. Optional temporary adjustments</t>
  </si>
  <si>
    <t>7.1 ACA assessments on non-calendar year policies (2013 only)</t>
  </si>
  <si>
    <t>7.1a  Deferred portion of 2013 premium collected for 2014 ACA 
         assessments or fees.</t>
  </si>
  <si>
    <t>7.1b  Total Federal and State taxes associated with the deferred premium 
         on Line 7.1a.</t>
  </si>
  <si>
    <t>7.2 Reserved for future use</t>
  </si>
  <si>
    <t>7.2a  Reserved for future use</t>
  </si>
  <si>
    <t>7.2b  Reserved for future use</t>
  </si>
  <si>
    <t>7.2c  Reserved for future use</t>
  </si>
  <si>
    <t>7.2d  Reserved for future use</t>
  </si>
  <si>
    <t>7.2e  Reserved for future use</t>
  </si>
  <si>
    <t>7.2f  Reserved for future use</t>
  </si>
  <si>
    <t>1. Number of policies / certificates  (from Part 1, Line 7.1)</t>
  </si>
  <si>
    <t>2. Number of policyholders/subscribers owed rebates</t>
  </si>
  <si>
    <t>3. Total amount of rebates</t>
  </si>
  <si>
    <t>4. Prior MLR year rebates</t>
  </si>
  <si>
    <t xml:space="preserve">Company Information </t>
  </si>
  <si>
    <t>Part 1 Summary of Data</t>
  </si>
  <si>
    <t>Part 2 Premium and Claims</t>
  </si>
  <si>
    <t>Line Description</t>
  </si>
  <si>
    <t>HIOS Issuer ID:</t>
  </si>
  <si>
    <t>Value</t>
  </si>
  <si>
    <t>40
Government Program Plans 
Total as of 12/31/14</t>
  </si>
  <si>
    <t>41
Other Health Business 
Total as of 12/31/14</t>
  </si>
  <si>
    <t>1
Health Insurance Coverage
INDIVIDUAL
PY2</t>
  </si>
  <si>
    <t>2
Health Insurance Coverage
INDIVIDUAL
PY1</t>
  </si>
  <si>
    <t>3
Health Insurance Coverage
INDIVIDUAL
CY</t>
  </si>
  <si>
    <t xml:space="preserve">4
Health Insurance Coverage
INDIVIDUAL
Total </t>
  </si>
  <si>
    <t>4A
Health Insurance Coverage
INDIVIDUAL
RC</t>
  </si>
  <si>
    <t>5
Health Insurance Coverage
SMALL GROUP
PY2</t>
  </si>
  <si>
    <t>6
Health Insurance Coverage
SMALL GROUP
PY1</t>
  </si>
  <si>
    <t>7
Health Insurance Coverage
SMALL GROUP
CY</t>
  </si>
  <si>
    <t>8
Health Insurance Coverage
SMALL GROUP
Total</t>
  </si>
  <si>
    <t>8A
Health Insurance Coverage
SMALL GROUP
RC</t>
  </si>
  <si>
    <t>9
Health Insurance Coverage
LARGE GROUP
PY2</t>
  </si>
  <si>
    <t>10
Health Insurance Coverage
LARGE GROUP
PY1</t>
  </si>
  <si>
    <t>11
Health Insurance Coverage
LARGE GROUP
CY</t>
  </si>
  <si>
    <t>12
Health Insurance Coverage
LARGE GROUP
Total</t>
  </si>
  <si>
    <t>13
Mini-Med Plans
INDIVIDUAL
PY2</t>
  </si>
  <si>
    <t>14
Mini-Med Plans
INDIVIDUAL
PY1</t>
  </si>
  <si>
    <t>15
Mini-Med Plans
INDIVIDUAL
CY</t>
  </si>
  <si>
    <t xml:space="preserve">16
Mini-Med Plans
INDIVIDUAL
Total </t>
  </si>
  <si>
    <t>17
Mini-Med Plans
SMALL GROUP
PY2</t>
  </si>
  <si>
    <t>18
Mini-Med Plans
SMALL GROUP
PY1</t>
  </si>
  <si>
    <t>19
Mini-Med Plans
SMALL GROUP
CY</t>
  </si>
  <si>
    <t>21
Mini-Med Plans
LARGE GROUP
PY2</t>
  </si>
  <si>
    <t>22
Mini-Med Plans
LARGE GROUP
PY1</t>
  </si>
  <si>
    <t>23
Mini-Med Plans
LARGE GROUP
CY</t>
  </si>
  <si>
    <t>24
Mini-Med Plans
LARGE GROUP
Total</t>
  </si>
  <si>
    <t>25
Expatriate Plans
SMALL GROUP
PY2</t>
  </si>
  <si>
    <t>26
Expatriate Plans
SMALL GROUP
PY1</t>
  </si>
  <si>
    <t>27
Expatriate Plans
SMALL GROUP
CY</t>
  </si>
  <si>
    <t xml:space="preserve">28
Expatriate Plans
SMALL GROUP
Total </t>
  </si>
  <si>
    <t>29
Expatriate Plans
LARGE GROUP
PY2</t>
  </si>
  <si>
    <t>30
Expatriate Plans
LARGE GROUP
PY1</t>
  </si>
  <si>
    <t>31
Expatriate Plans
LARGE GROUP
CY</t>
  </si>
  <si>
    <t>32
Expatriate Plans
LARGE GROUP
Total</t>
  </si>
  <si>
    <t>33
Student Health Plans
INDIVIDUAL
PY2</t>
  </si>
  <si>
    <t>34
Student Health Plans
INDIVIDUAL
PY1</t>
  </si>
  <si>
    <t>35
Student Health Plans
INDIVIDUAL
CY</t>
  </si>
  <si>
    <t>36
Student Health Plans
INDIVIDUAL
Total</t>
  </si>
  <si>
    <t>1
Health Insurance Coverage
INDIVIDUAL</t>
  </si>
  <si>
    <t>2
Health Insurance Coverage
SMALL GROUP</t>
  </si>
  <si>
    <t>3
Health Insurance Coverage
LARGE GROUP</t>
  </si>
  <si>
    <t>4
Mini-Med Plans
INDIVIDUAL</t>
  </si>
  <si>
    <t>5
Mini-Med Plans
SMALL GROUP</t>
  </si>
  <si>
    <t>6
Mini-Med Plans
LARGE GROUP</t>
  </si>
  <si>
    <t>7
Expatriate Plans
SMALL GROUP</t>
  </si>
  <si>
    <t>8
Expatriate Plans
LARGE GROUP</t>
  </si>
  <si>
    <t>9
Student Health Plans
INDIVIDUAL</t>
  </si>
  <si>
    <t>38
Student Health
INDIVIDUAL
Deferred PY1
(Add)</t>
  </si>
  <si>
    <t>1
Health Insurance
INDIVIDUAL
Total as of 12/31/14</t>
  </si>
  <si>
    <t>2
Health Insurance
INDIVIDUAL
Total as of 3/31/15</t>
  </si>
  <si>
    <t>3
Health Insurance
INDIVIDUAL
Dual Contracts
(Included in Total as of 3/31/15)</t>
  </si>
  <si>
    <t>4
Health Insurance
INDIVIDUAL
Deferred PY1
(Add)</t>
  </si>
  <si>
    <t>5
Health Insurance
INDIVIDUAL
Deferred CY
(Subtract)</t>
  </si>
  <si>
    <t>2A
Health Insurance
INDIVIDUAL
[Risk Corridors]
Total as of 3/31/15</t>
  </si>
  <si>
    <t>6
Health Insurance
SMALL GROUP
Total as of 12/31/14</t>
  </si>
  <si>
    <t>7
Health Insurance
SMALL GROUP
Total as of 3/31/15</t>
  </si>
  <si>
    <t>8
Health Insurance
SMALL GROUP
Dual Contracts
(Included in Total as of 3/31/15)</t>
  </si>
  <si>
    <t>9
Health Insurance
SMALL GROUP
Deferred PY1
(Add)</t>
  </si>
  <si>
    <t>10
Health Insurance
SMALL GROUP
Deferred CY
(Subtract)</t>
  </si>
  <si>
    <t>7A
Health Insurance
SMALL GROUP
[Risk Corridors]
Total as of 3/31/15</t>
  </si>
  <si>
    <t>11
Health Insurance
LARGE GROUP
Total as of 12/31/14</t>
  </si>
  <si>
    <t>12
Health Insurance
LARGE GROUP
Total as of 3/31/15</t>
  </si>
  <si>
    <t>13
Health Insurance
LARGE GROUP
Dual Contracts
(Included in Total as of 3/31/15)</t>
  </si>
  <si>
    <t>14
Health Insurance
LARGE GROUP
Deferred PY1
(Add)</t>
  </si>
  <si>
    <t>15
Health Insurance
LARGE GROUP
Deferred CY
(Subtract)</t>
  </si>
  <si>
    <t>16
Mini-Med
INDIVIDUAL
Total as of 12/31/14</t>
  </si>
  <si>
    <t>17
Mini-Med
INDIVIDUAL
Total as of 3/31/15</t>
  </si>
  <si>
    <t>18
Mini-Med
INDIVIDUAL
Dual Contracts
(Included in Total as of 3/31/15)</t>
  </si>
  <si>
    <t>19
Mini-Med
SMALL GROUP
Total as of 12/31/14</t>
  </si>
  <si>
    <t>20
Mini-Med
SMALL GROUP
Total as of 3/31/15</t>
  </si>
  <si>
    <t>21
Mini-Med
SMALL GROUP
Dual Contracts
(Included in Total as of 3/31/15)</t>
  </si>
  <si>
    <t>22
Mini-Med
LARGE GROUP
Total as of 12/31/14</t>
  </si>
  <si>
    <t>23
Mini-Med
LARGE GROUP
Total as of 3/31/15</t>
  </si>
  <si>
    <t>24
Mini-Med
LARGE GROUP
Dual Contracts
(Included in Total as of 3/31/15)</t>
  </si>
  <si>
    <t>25
Expat
SMALL GROUP
Total as of 12/31/14</t>
  </si>
  <si>
    <t>26
Expat
SMALL GROUP
Total as of 3/31/15</t>
  </si>
  <si>
    <t>27
Expat
SMALL GROUP
Dual Contracts
(Included in Total as of 3/31/15)</t>
  </si>
  <si>
    <t>28
Expat
SMALL GROUP
Deferred PY1
(Add)</t>
  </si>
  <si>
    <t>29
Expat
SMALL GROUP
Deferred CY
(Subtract)</t>
  </si>
  <si>
    <t>30
Expat
LARGE GROUP
Total as of 12/31/14</t>
  </si>
  <si>
    <t>31
Expat
LARGE GROUP
Total as of 3/31/15</t>
  </si>
  <si>
    <t>32
Expat
LARGE GROUP
Dual Contracts
(Included in Total as of 3/31/15)</t>
  </si>
  <si>
    <t>33
Expat
LARGE GROUP
Deferred PY1
(Add)</t>
  </si>
  <si>
    <t>34
Expat
LARGE GROUP
Deferred CY
(Subtract)</t>
  </si>
  <si>
    <t>35
Student Health
INDIVIDUAL
Total as of 12/31/14</t>
  </si>
  <si>
    <t>36
Student Health
INDIVIDUAL
Total as of 3/31/15</t>
  </si>
  <si>
    <t>37
Student Health
INDIVIDUAL
Dual Contracts
(Included in Total as of 3/31/15)</t>
  </si>
  <si>
    <t>39
Student Health
INDIVIDUAL
Deferred CY
(Subtract)</t>
  </si>
  <si>
    <t>42
Aggregate 2% Rule
Total as of 12/31/14</t>
  </si>
  <si>
    <t>43
Uninsured Plans
Total as of 12/31/14</t>
  </si>
  <si>
    <t>44
Grand Total
Total as of 12/31/14</t>
  </si>
  <si>
    <t>1.11 Federal Risk Corridors Program net payments / (charges)</t>
  </si>
  <si>
    <t>Pt 3, Col 7, Ln 1.11/2.11/3.11/5.11/6.11</t>
  </si>
  <si>
    <t>20
Mini-Med Plans
SMALL GROUP
Total</t>
  </si>
  <si>
    <t>Part 3 MLR and Rebate Calculation</t>
  </si>
  <si>
    <t>4.1 Life-years</t>
  </si>
  <si>
    <t>Part 4 Rebate Disbursement</t>
  </si>
  <si>
    <t>3.a Total amount of rebates (from Part 3, Line 6.4)</t>
  </si>
  <si>
    <t>Part 5 Additional Responses</t>
  </si>
  <si>
    <t>Table 1 - Base Credibility Adjustment Factors</t>
  </si>
  <si>
    <t>Table 2 - Deductible Factors</t>
  </si>
  <si>
    <t>Table 4 - Reporting Years</t>
  </si>
  <si>
    <t>Table 5 - Yes/No</t>
  </si>
  <si>
    <t>3.7 Risk corridors adjusted target amount (Lines 2.1 - 3.6)</t>
  </si>
  <si>
    <t>3.1 Allowable costs (Lines 1.2 + 1.3 - 1.4 - 1.5 - 1.6)</t>
  </si>
  <si>
    <t>3.3 Ratio of allowable costs to after-tax premium (Lines 3.1 / (2.1 - 2.2))</t>
  </si>
  <si>
    <t>3.5 Profit for risk corridors calculation (the greater of Lines 3.5a or 3.5b)</t>
  </si>
  <si>
    <t>3.6 Allowable administrative costs (the lesser of Lines 3.6a or 3.6b)</t>
  </si>
  <si>
    <t>3.6b  Capped administrative costs ((20% + Line 3.4) x (Lines 2.1 - 2.2) + Line 2.2)</t>
  </si>
  <si>
    <t>3.8 Allowable administrative costs without adjustment
(the lesser of Lines 3.6a or 3.6c)</t>
  </si>
  <si>
    <t>3.9 Risk corridors unadjusted target amount (Lines 2.1 - 3.8)</t>
  </si>
  <si>
    <t>3.10 Unadjusted risk corridors ratio (Lines 3.1 / 3.9)</t>
  </si>
  <si>
    <t>3.6c  Capped administrative costs without adjustment (20% x (Lines 2.1 - 2.2) + Line 2.2)</t>
  </si>
  <si>
    <t>1.7 Federal Risk Corridors Program net payments / (charges)</t>
  </si>
  <si>
    <t>3.11 Risk corridors aggregate amount by market without adjustment (from Risk Corridors Plan Data Form, Part 3 Line 9)</t>
  </si>
  <si>
    <r>
      <t xml:space="preserve">3.12 Risk corridors total payment or charge amount used for MLR calculation </t>
    </r>
    <r>
      <rPr>
        <sz val="10"/>
        <rFont val="Arial"/>
        <family val="2"/>
      </rPr>
      <t>(from Risk Corridors Plan Data Form, Part 3 Line 10)</t>
    </r>
  </si>
  <si>
    <t>3.4 Transitional Adjustment Percentage (if Line 3.3 ≥ 80%)</t>
  </si>
  <si>
    <t>1.4 Advance payments of cost-sharing reductions</t>
  </si>
  <si>
    <t>2.1 Premium earned including Federal and State high risk programs and adjusted for net premium stabilization program payments / (charges)</t>
  </si>
  <si>
    <t>2.18 Advance payments of cost-sharing reductions</t>
  </si>
  <si>
    <t>Step 3.</t>
  </si>
  <si>
    <t xml:space="preserve">Companies may do the MLR and rebate calculations themselves, following the 2014 MLR Annual Reporting Form Filing Instructions.  For the user's convenience, all 2014 MLR and rebate formulas are summarized on the Formula Reference tab of this file.
</t>
  </si>
  <si>
    <t xml:space="preserve">The 2014 MLR Annual Reporting Form does not automatically perform the MLR and rebate calculations.  When a completed form is submitted, CMS' Health Insurance Oversight System (HIOS) will alert companies if their submitted values do not match HIOS calculated values.
</t>
  </si>
  <si>
    <r>
      <rPr>
        <b/>
        <sz val="10"/>
        <rFont val="Arial"/>
        <family val="2"/>
      </rPr>
      <t>Part 1 Line 1.1</t>
    </r>
    <r>
      <rPr>
        <sz val="10"/>
        <rFont val="Arial"/>
        <family val="2"/>
      </rPr>
      <t xml:space="preserve">
(Total direct premium earned)</t>
    </r>
  </si>
  <si>
    <r>
      <rPr>
        <b/>
        <sz val="10"/>
        <rFont val="Arial"/>
        <family val="2"/>
      </rPr>
      <t>Part 1 Line 2.11</t>
    </r>
    <r>
      <rPr>
        <sz val="10"/>
        <rFont val="Arial"/>
        <family val="2"/>
      </rPr>
      <t xml:space="preserve">
(Allowable fraud reduction expense)</t>
    </r>
  </si>
  <si>
    <t>Part 2 Line 2.17</t>
  </si>
  <si>
    <r>
      <rPr>
        <b/>
        <sz val="10"/>
        <rFont val="Arial"/>
        <family val="2"/>
      </rPr>
      <t>Part 1 Line 7.5</t>
    </r>
    <r>
      <rPr>
        <sz val="10"/>
        <rFont val="Arial"/>
        <family val="2"/>
      </rPr>
      <t xml:space="preserve">
(Life-years)</t>
    </r>
  </si>
  <si>
    <t>Part 1 Line 7.4 / 12</t>
  </si>
  <si>
    <r>
      <rPr>
        <b/>
        <sz val="10"/>
        <rFont val="Arial"/>
        <family val="2"/>
      </rPr>
      <t>Part 2 Line 2.16</t>
    </r>
    <r>
      <rPr>
        <sz val="10"/>
        <rFont val="Arial"/>
        <family val="2"/>
      </rPr>
      <t xml:space="preserve">
(Total incurred claims)</t>
    </r>
  </si>
  <si>
    <r>
      <rPr>
        <b/>
        <sz val="10"/>
        <rFont val="Arial"/>
        <family val="2"/>
      </rPr>
      <t>Part 2 Line 2.17</t>
    </r>
    <r>
      <rPr>
        <sz val="10"/>
        <rFont val="Arial"/>
        <family val="2"/>
      </rPr>
      <t xml:space="preserve">
(Allowable fraud reduction expense)</t>
    </r>
  </si>
  <si>
    <t>The lesser of: Part 2 Line 2.17a or 2.17b</t>
  </si>
  <si>
    <t>2014 MLR Annual Reporting Form: Formula Resource</t>
  </si>
  <si>
    <t>2014 Form Line</t>
  </si>
  <si>
    <t>2014 Form Calculation References</t>
  </si>
  <si>
    <t>Part 2 Lines 1.1 + 1.2 – 1.3 – 1.7 + 1.8 + 1.9 + 1.10 + 1.11</t>
  </si>
  <si>
    <t>Part 2 Line 2.16
Please note that on the 2011 MLR Form, this line was equal to Part 2 Lines 2.16 + 2.17</t>
  </si>
  <si>
    <t>Part 3, Line 4.5</t>
  </si>
  <si>
    <t>Part 3, Line 5.3</t>
  </si>
  <si>
    <r>
      <rPr>
        <b/>
        <sz val="10"/>
        <rFont val="Arial"/>
        <family val="2"/>
      </rPr>
      <t>Part 1 Line 2.1</t>
    </r>
    <r>
      <rPr>
        <sz val="10"/>
        <rFont val="Arial"/>
        <family val="2"/>
      </rPr>
      <t xml:space="preserve">
(Total incurred claims)</t>
    </r>
  </si>
  <si>
    <r>
      <rPr>
        <b/>
        <sz val="10"/>
        <rFont val="Arial"/>
        <family val="2"/>
      </rPr>
      <t>Part 3 Line 1.1</t>
    </r>
    <r>
      <rPr>
        <sz val="10"/>
        <rFont val="Arial"/>
        <family val="2"/>
      </rPr>
      <t xml:space="preserve">
(Adjusted incurred claims as reported on MLR Form for prior year(s))</t>
    </r>
  </si>
  <si>
    <r>
      <rPr>
        <b/>
        <sz val="10"/>
        <rFont val="Arial"/>
        <family val="2"/>
      </rPr>
      <t>Part 3 Line 1.2</t>
    </r>
    <r>
      <rPr>
        <sz val="10"/>
        <rFont val="Arial"/>
        <family val="2"/>
      </rPr>
      <t xml:space="preserve">
(Adjusted incurred claims as of 3/31 of the year following the MLR reporting year)</t>
    </r>
  </si>
  <si>
    <r>
      <rPr>
        <b/>
        <sz val="10"/>
        <rFont val="Arial"/>
        <family val="2"/>
      </rPr>
      <t>Part 3 Line 1.3</t>
    </r>
    <r>
      <rPr>
        <sz val="10"/>
        <rFont val="Arial"/>
        <family val="2"/>
      </rPr>
      <t xml:space="preserve">
(Quality improvement expenses)</t>
    </r>
  </si>
  <si>
    <r>
      <rPr>
        <b/>
        <sz val="10"/>
        <rFont val="Arial"/>
        <family val="2"/>
      </rPr>
      <t>Part 3 Line 1.4</t>
    </r>
    <r>
      <rPr>
        <sz val="10"/>
        <rFont val="Arial"/>
        <family val="2"/>
      </rPr>
      <t xml:space="preserve">
(Cost-sharing reduction payments)</t>
    </r>
  </si>
  <si>
    <r>
      <rPr>
        <b/>
        <sz val="10"/>
        <rFont val="Arial"/>
        <family val="2"/>
      </rPr>
      <t>Part 3 Line 1.5</t>
    </r>
    <r>
      <rPr>
        <sz val="10"/>
        <rFont val="Arial"/>
        <family val="2"/>
      </rPr>
      <t xml:space="preserve">
(Federal Transitional Reinsurance Program payments)</t>
    </r>
  </si>
  <si>
    <r>
      <rPr>
        <b/>
        <sz val="10"/>
        <rFont val="Arial"/>
        <family val="2"/>
      </rPr>
      <t>Part 3 Line 1.6</t>
    </r>
    <r>
      <rPr>
        <sz val="10"/>
        <rFont val="Arial"/>
        <family val="2"/>
      </rPr>
      <t xml:space="preserve">
(Federal Risk Adjustment Program payments or charges)</t>
    </r>
  </si>
  <si>
    <r>
      <rPr>
        <b/>
        <sz val="10"/>
        <rFont val="Arial"/>
        <family val="2"/>
      </rPr>
      <t>Part 3 Line 1.7</t>
    </r>
    <r>
      <rPr>
        <sz val="10"/>
        <rFont val="Arial"/>
        <family val="2"/>
      </rPr>
      <t xml:space="preserve">
(Federal Risk Corridors Program payments or charges)</t>
    </r>
  </si>
  <si>
    <r>
      <rPr>
        <b/>
        <sz val="10"/>
        <rFont val="Arial"/>
        <family val="2"/>
      </rPr>
      <t>Part 3 Line 1.8</t>
    </r>
    <r>
      <rPr>
        <sz val="10"/>
        <rFont val="Arial"/>
        <family val="2"/>
      </rPr>
      <t xml:space="preserve">
(MLR numerator)</t>
    </r>
  </si>
  <si>
    <r>
      <rPr>
        <b/>
        <sz val="10"/>
        <rFont val="Arial"/>
        <family val="2"/>
      </rPr>
      <t>Part 3 Line 1.9</t>
    </r>
    <r>
      <rPr>
        <sz val="10"/>
        <rFont val="Arial"/>
        <family val="2"/>
      </rPr>
      <t xml:space="preserve">
(MLR numerator: Mini-Med and Student Health Plans)</t>
    </r>
  </si>
  <si>
    <r>
      <rPr>
        <b/>
        <sz val="10"/>
        <rFont val="Arial"/>
        <family val="2"/>
      </rPr>
      <t>Part 3 Line 2.1</t>
    </r>
    <r>
      <rPr>
        <sz val="10"/>
        <rFont val="Arial"/>
        <family val="2"/>
      </rPr>
      <t xml:space="preserve">
(Premium earned including Federal and State high risk programs)</t>
    </r>
  </si>
  <si>
    <r>
      <rPr>
        <b/>
        <sz val="10"/>
        <rFont val="Arial"/>
        <family val="2"/>
      </rPr>
      <t>Part 3 Line 2.2</t>
    </r>
    <r>
      <rPr>
        <sz val="10"/>
        <rFont val="Arial"/>
        <family val="2"/>
      </rPr>
      <t xml:space="preserve">
(Federal and State taxes and licensing or regulatory fees)</t>
    </r>
  </si>
  <si>
    <r>
      <rPr>
        <b/>
        <sz val="10"/>
        <rFont val="Arial"/>
        <family val="2"/>
      </rPr>
      <t>Part 3 Line 2.3</t>
    </r>
    <r>
      <rPr>
        <sz val="10"/>
        <rFont val="Arial"/>
        <family val="2"/>
      </rPr>
      <t xml:space="preserve">
(MLR denominator)</t>
    </r>
  </si>
  <si>
    <r>
      <rPr>
        <b/>
        <sz val="10"/>
        <rFont val="Arial"/>
        <family val="2"/>
      </rPr>
      <t>Part 3 Line 3.1</t>
    </r>
    <r>
      <rPr>
        <sz val="10"/>
        <rFont val="Arial"/>
        <family val="2"/>
      </rPr>
      <t xml:space="preserve">
(Allowable Costs)</t>
    </r>
  </si>
  <si>
    <r>
      <rPr>
        <b/>
        <sz val="10"/>
        <rFont val="Arial"/>
        <family val="2"/>
      </rPr>
      <t>Part 3 Line 3.2</t>
    </r>
    <r>
      <rPr>
        <sz val="10"/>
        <rFont val="Arial"/>
        <family val="2"/>
      </rPr>
      <t xml:space="preserve">
(Administrative Costs Excluding Taxes)</t>
    </r>
  </si>
  <si>
    <r>
      <rPr>
        <b/>
        <sz val="10"/>
        <rFont val="Arial"/>
        <family val="2"/>
      </rPr>
      <t>Part 3 Line 3.3</t>
    </r>
    <r>
      <rPr>
        <sz val="10"/>
        <rFont val="Arial"/>
        <family val="2"/>
      </rPr>
      <t xml:space="preserve">
(Ratio of Allowable Costs to After-Tax Premium)</t>
    </r>
  </si>
  <si>
    <r>
      <rPr>
        <b/>
        <sz val="10"/>
        <rFont val="Arial"/>
        <family val="2"/>
      </rPr>
      <t>Part 3 Line 3.5a</t>
    </r>
    <r>
      <rPr>
        <sz val="10"/>
        <rFont val="Arial"/>
        <family val="2"/>
      </rPr>
      <t xml:space="preserve">
(Earned Profit for Risk Corridors calculation)</t>
    </r>
  </si>
  <si>
    <r>
      <rPr>
        <b/>
        <sz val="10"/>
        <rFont val="Arial"/>
        <family val="2"/>
      </rPr>
      <t>Part 3 Line 3.5b</t>
    </r>
    <r>
      <rPr>
        <sz val="10"/>
        <rFont val="Arial"/>
        <family val="2"/>
      </rPr>
      <t xml:space="preserve">
(Capped Profit for Risk Corridors calculation)</t>
    </r>
  </si>
  <si>
    <r>
      <rPr>
        <b/>
        <sz val="10"/>
        <rFont val="Arial"/>
        <family val="2"/>
      </rPr>
      <t>Part 3 Line 3.5</t>
    </r>
    <r>
      <rPr>
        <sz val="10"/>
        <rFont val="Arial"/>
        <family val="2"/>
      </rPr>
      <t xml:space="preserve">
(Profit for Risk Corridors calculation)</t>
    </r>
  </si>
  <si>
    <r>
      <rPr>
        <b/>
        <sz val="10"/>
        <rFont val="Arial"/>
        <family val="2"/>
      </rPr>
      <t>Part 3 Line 3.6a</t>
    </r>
    <r>
      <rPr>
        <sz val="10"/>
        <rFont val="Arial"/>
        <family val="2"/>
      </rPr>
      <t xml:space="preserve">
(Profit and administrative costs excluding taxes)</t>
    </r>
  </si>
  <si>
    <r>
      <rPr>
        <b/>
        <sz val="10"/>
        <rFont val="Arial"/>
        <family val="2"/>
      </rPr>
      <t>Part 3 Line 3.6b</t>
    </r>
    <r>
      <rPr>
        <sz val="10"/>
        <rFont val="Arial"/>
        <family val="2"/>
      </rPr>
      <t xml:space="preserve">
(Capped administrative costs)</t>
    </r>
  </si>
  <si>
    <r>
      <rPr>
        <b/>
        <sz val="10"/>
        <rFont val="Arial"/>
        <family val="2"/>
      </rPr>
      <t>Part 3 Line 3.6c</t>
    </r>
    <r>
      <rPr>
        <sz val="10"/>
        <rFont val="Arial"/>
        <family val="2"/>
      </rPr>
      <t xml:space="preserve">
(Capped administrative costs without adjustment)</t>
    </r>
  </si>
  <si>
    <r>
      <rPr>
        <b/>
        <sz val="10"/>
        <rFont val="Arial"/>
        <family val="2"/>
      </rPr>
      <t>Part 3 Line 3.6</t>
    </r>
    <r>
      <rPr>
        <sz val="10"/>
        <rFont val="Arial"/>
        <family val="2"/>
      </rPr>
      <t xml:space="preserve">
(Allowable Administrative Costs)</t>
    </r>
  </si>
  <si>
    <r>
      <rPr>
        <b/>
        <sz val="10"/>
        <rFont val="Arial"/>
        <family val="2"/>
      </rPr>
      <t>Part 3 Line 3.7</t>
    </r>
    <r>
      <rPr>
        <sz val="10"/>
        <rFont val="Arial"/>
        <family val="2"/>
      </rPr>
      <t xml:space="preserve">
(Risk Corridors Adjusted Target Amount)</t>
    </r>
  </si>
  <si>
    <r>
      <rPr>
        <b/>
        <sz val="10"/>
        <rFont val="Arial"/>
        <family val="2"/>
      </rPr>
      <t>Part 3 Line 3.8</t>
    </r>
    <r>
      <rPr>
        <sz val="10"/>
        <rFont val="Arial"/>
        <family val="2"/>
      </rPr>
      <t xml:space="preserve">
(Allowable Administrative Costs without Adjustment)</t>
    </r>
  </si>
  <si>
    <r>
      <rPr>
        <b/>
        <sz val="10"/>
        <rFont val="Arial"/>
        <family val="2"/>
      </rPr>
      <t>Part 3 Line 3.9</t>
    </r>
    <r>
      <rPr>
        <sz val="10"/>
        <rFont val="Arial"/>
        <family val="2"/>
      </rPr>
      <t xml:space="preserve">
(Risk Corridors Undjusted Target Amount)</t>
    </r>
  </si>
  <si>
    <r>
      <rPr>
        <b/>
        <sz val="10"/>
        <rFont val="Arial"/>
        <family val="2"/>
      </rPr>
      <t>Part 3 Line 3.10</t>
    </r>
    <r>
      <rPr>
        <sz val="10"/>
        <rFont val="Arial"/>
        <family val="2"/>
      </rPr>
      <t xml:space="preserve">
(Unadjusted Risk Corridors Ratio)</t>
    </r>
  </si>
  <si>
    <r>
      <rPr>
        <b/>
        <sz val="10"/>
        <rFont val="Arial"/>
        <family val="2"/>
      </rPr>
      <t>Part 3 Line 3.11</t>
    </r>
    <r>
      <rPr>
        <sz val="10"/>
        <rFont val="Arial"/>
        <family val="2"/>
      </rPr>
      <t xml:space="preserve">
(Risk Corridors Aggregate Amount by Market without Adjustment)</t>
    </r>
  </si>
  <si>
    <r>
      <rPr>
        <b/>
        <sz val="10"/>
        <rFont val="Arial"/>
        <family val="2"/>
      </rPr>
      <t>Part 3 Line 3.12</t>
    </r>
    <r>
      <rPr>
        <sz val="10"/>
        <rFont val="Arial"/>
        <family val="2"/>
      </rPr>
      <t xml:space="preserve">
(Risk Corridors Total Payment or Charge Amount Used for MLR calculation)</t>
    </r>
  </si>
  <si>
    <r>
      <rPr>
        <b/>
        <sz val="10"/>
        <rFont val="Arial"/>
        <family val="2"/>
      </rPr>
      <t>Part 3 Line 4.1</t>
    </r>
    <r>
      <rPr>
        <sz val="10"/>
        <rFont val="Arial"/>
        <family val="2"/>
      </rPr>
      <t xml:space="preserve">
(Life-years to determine credibility)</t>
    </r>
  </si>
  <si>
    <r>
      <rPr>
        <b/>
        <sz val="10"/>
        <rFont val="Arial"/>
        <family val="2"/>
      </rPr>
      <t>Part 3 Line 4.2</t>
    </r>
    <r>
      <rPr>
        <sz val="10"/>
        <rFont val="Arial"/>
        <family val="2"/>
      </rPr>
      <t xml:space="preserve">
(Base credibility factor)</t>
    </r>
  </si>
  <si>
    <r>
      <rPr>
        <b/>
        <sz val="10"/>
        <rFont val="Arial"/>
        <family val="2"/>
      </rPr>
      <t>Part 3 Line 4.4</t>
    </r>
    <r>
      <rPr>
        <sz val="10"/>
        <rFont val="Arial"/>
        <family val="2"/>
      </rPr>
      <t xml:space="preserve">
(Deductible factor)</t>
    </r>
  </si>
  <si>
    <r>
      <rPr>
        <b/>
        <sz val="10"/>
        <rFont val="Arial"/>
        <family val="2"/>
      </rPr>
      <t>Part 3 Line 4.5</t>
    </r>
    <r>
      <rPr>
        <sz val="10"/>
        <rFont val="Arial"/>
        <family val="2"/>
      </rPr>
      <t xml:space="preserve">
(Credibility adjustment)</t>
    </r>
  </si>
  <si>
    <r>
      <rPr>
        <b/>
        <sz val="10"/>
        <rFont val="Arial"/>
        <family val="2"/>
      </rPr>
      <t>Part 3 Line 5.1a</t>
    </r>
    <r>
      <rPr>
        <sz val="10"/>
        <rFont val="Arial"/>
        <family val="2"/>
      </rPr>
      <t xml:space="preserve">
(Preliminary MLR)</t>
    </r>
  </si>
  <si>
    <r>
      <rPr>
        <b/>
        <sz val="10"/>
        <rFont val="Arial"/>
        <family val="2"/>
      </rPr>
      <t>Part 3 Line 5.1b</t>
    </r>
    <r>
      <rPr>
        <sz val="10"/>
        <rFont val="Arial"/>
        <family val="2"/>
      </rPr>
      <t xml:space="preserve">
(Preliminary MLR: Mini-Med and Student Health Plans)</t>
    </r>
  </si>
  <si>
    <r>
      <rPr>
        <b/>
        <sz val="10"/>
        <rFont val="Arial"/>
        <family val="2"/>
      </rPr>
      <t>Part 3 Line 5.2</t>
    </r>
    <r>
      <rPr>
        <sz val="10"/>
        <rFont val="Arial"/>
        <family val="2"/>
      </rPr>
      <t xml:space="preserve">
(Credibility adjustment)</t>
    </r>
  </si>
  <si>
    <r>
      <rPr>
        <b/>
        <sz val="10"/>
        <rFont val="Arial"/>
        <family val="2"/>
      </rPr>
      <t>Part 3 Line 5.3</t>
    </r>
    <r>
      <rPr>
        <sz val="10"/>
        <rFont val="Arial"/>
        <family val="2"/>
      </rPr>
      <t xml:space="preserve">
(Credibility-adjusted MLR)</t>
    </r>
  </si>
  <si>
    <r>
      <rPr>
        <b/>
        <sz val="10"/>
        <rFont val="Arial"/>
        <family val="2"/>
      </rPr>
      <t>Part 3 Line 6.1</t>
    </r>
    <r>
      <rPr>
        <sz val="10"/>
        <rFont val="Arial"/>
        <family val="2"/>
      </rPr>
      <t xml:space="preserve">
(MLR standard)</t>
    </r>
  </si>
  <si>
    <r>
      <rPr>
        <b/>
        <sz val="10"/>
        <rFont val="Arial"/>
        <family val="2"/>
      </rPr>
      <t>Part 3 Line 6.2</t>
    </r>
    <r>
      <rPr>
        <sz val="10"/>
        <rFont val="Arial"/>
        <family val="2"/>
      </rPr>
      <t xml:space="preserve">
(Credibility-adjusted MLR)</t>
    </r>
  </si>
  <si>
    <r>
      <rPr>
        <b/>
        <sz val="10"/>
        <rFont val="Arial"/>
        <family val="2"/>
      </rPr>
      <t>Part 3 Line 6.3</t>
    </r>
    <r>
      <rPr>
        <sz val="10"/>
        <rFont val="Arial"/>
        <family val="2"/>
      </rPr>
      <t xml:space="preserve">
(Adjusted earned premium less Federal and State taxes and licensing or regulatory fees)</t>
    </r>
  </si>
  <si>
    <r>
      <rPr>
        <b/>
        <sz val="10"/>
        <rFont val="Arial"/>
        <family val="2"/>
      </rPr>
      <t>Part 3 Line 6.4</t>
    </r>
    <r>
      <rPr>
        <sz val="10"/>
        <rFont val="Arial"/>
        <family val="2"/>
      </rPr>
      <t xml:space="preserve">
(Rebate amount)</t>
    </r>
  </si>
  <si>
    <r>
      <rPr>
        <b/>
        <sz val="10"/>
        <rFont val="Arial"/>
        <family val="2"/>
      </rPr>
      <t>Column "Total as of 12/31/YY":</t>
    </r>
    <r>
      <rPr>
        <sz val="10"/>
        <rFont val="Arial"/>
        <family val="2"/>
      </rPr>
      <t xml:space="preserve">
Part 2 Lines 2.1a + 2.2a – 2.3 + 2.4a – 2.5 + 2.6a – 2.7 + 2.8a + 2.9a – 2.10 + 2.11a + 2.11b – 2.11c – 2.12a + 2.12b + 2.13 + 2.14 + 2.15
</t>
    </r>
    <r>
      <rPr>
        <b/>
        <sz val="10"/>
        <rFont val="Arial"/>
        <family val="2"/>
      </rPr>
      <t>All other columns ("3/31/YY", "Dual Contract", "Deferred PY1", "Deferred CY"):</t>
    </r>
    <r>
      <rPr>
        <sz val="10"/>
        <rFont val="Arial"/>
        <family val="2"/>
      </rPr>
      <t xml:space="preserve">
Part 2 Lines 2.1b + 2.2b + 2.4b + 2.6b – 2.7 + 2.8b + 2.9b + 2.11a + 2.11b – 2.12a + 2.13 + 2.14 + 2.15</t>
    </r>
  </si>
  <si>
    <r>
      <rPr>
        <b/>
        <sz val="10"/>
        <rFont val="Arial"/>
        <family val="2"/>
      </rPr>
      <t>Column "PY2":</t>
    </r>
    <r>
      <rPr>
        <sz val="10"/>
        <rFont val="Arial"/>
        <family val="2"/>
      </rPr>
      <t xml:space="preserve">
2012 MLR Form, (Part 1 Line 2.1, Columns "3/31/YY" + "Deferred PY" – "Deferred CY") + (Part 2 Line 2.17, Columns "3/31/YY" + "Deferred PY" – "Deferred CY")
</t>
    </r>
    <r>
      <rPr>
        <b/>
        <sz val="10"/>
        <rFont val="Arial"/>
        <family val="2"/>
      </rPr>
      <t>Column "PY1":</t>
    </r>
    <r>
      <rPr>
        <sz val="10"/>
        <rFont val="Arial"/>
        <family val="2"/>
      </rPr>
      <t xml:space="preserve">
2013 MLR Form, (Part 1 Line 2.1, Columns "3/31/YY" + "Deferred PY" – "Deferred CY") + (Part 2 Line 2.17, Columns "3/31/YY" + "Deferred PY" – "Deferred CY")</t>
    </r>
  </si>
  <si>
    <r>
      <rPr>
        <b/>
        <sz val="10"/>
        <rFont val="Arial"/>
        <family val="2"/>
      </rPr>
      <t>Column "CY":</t>
    </r>
    <r>
      <rPr>
        <sz val="10"/>
        <rFont val="Arial"/>
        <family val="2"/>
      </rPr>
      <t xml:space="preserve">
Part 2, Line 2.18, Columns "3/31/YY" + "Deferred PY" – "Deferred CY"
</t>
    </r>
    <r>
      <rPr>
        <b/>
        <sz val="10"/>
        <rFont val="Arial"/>
        <family val="2"/>
      </rPr>
      <t>Column "RC":</t>
    </r>
    <r>
      <rPr>
        <sz val="10"/>
        <rFont val="Arial"/>
        <family val="2"/>
      </rPr>
      <t xml:space="preserve">
Part 2, Line 2.18, Column [RC] "3/31/YY"
</t>
    </r>
    <r>
      <rPr>
        <b/>
        <sz val="10"/>
        <rFont val="Arial"/>
        <family val="2"/>
      </rPr>
      <t>Column "Total":</t>
    </r>
    <r>
      <rPr>
        <sz val="10"/>
        <rFont val="Arial"/>
        <family val="2"/>
      </rPr>
      <t xml:space="preserve">
Part 3 Line 1.4, Column CY</t>
    </r>
  </si>
  <si>
    <r>
      <rPr>
        <b/>
        <sz val="10"/>
        <rFont val="Arial"/>
        <family val="2"/>
      </rPr>
      <t>Column "CY":</t>
    </r>
    <r>
      <rPr>
        <sz val="10"/>
        <rFont val="Arial"/>
        <family val="2"/>
      </rPr>
      <t xml:space="preserve">
Part 2 Line 1.9, Columns "3/31/YY" + "Deferred PY" – "Deferred CY"
</t>
    </r>
    <r>
      <rPr>
        <b/>
        <sz val="10"/>
        <rFont val="Arial"/>
        <family val="2"/>
      </rPr>
      <t>Column "RC":</t>
    </r>
    <r>
      <rPr>
        <sz val="10"/>
        <rFont val="Arial"/>
        <family val="2"/>
      </rPr>
      <t xml:space="preserve">
Part 2 Line 1.9, Column [RC] "3/31/YY"
</t>
    </r>
    <r>
      <rPr>
        <b/>
        <sz val="10"/>
        <rFont val="Arial"/>
        <family val="2"/>
      </rPr>
      <t>Column "Total":</t>
    </r>
    <r>
      <rPr>
        <sz val="10"/>
        <rFont val="Arial"/>
        <family val="2"/>
      </rPr>
      <t xml:space="preserve">
Part 3 Line 1.5, Column CY</t>
    </r>
  </si>
  <si>
    <r>
      <rPr>
        <b/>
        <sz val="10"/>
        <rFont val="Arial"/>
        <family val="2"/>
      </rPr>
      <t>Column "CY":</t>
    </r>
    <r>
      <rPr>
        <sz val="10"/>
        <rFont val="Arial"/>
        <family val="2"/>
      </rPr>
      <t xml:space="preserve">
Part 2 Line 1.10, Columns "3/31/YY" + "Deferred PY" – "Deferred CY"
</t>
    </r>
    <r>
      <rPr>
        <b/>
        <sz val="10"/>
        <rFont val="Arial"/>
        <family val="2"/>
      </rPr>
      <t>Column "RC":</t>
    </r>
    <r>
      <rPr>
        <sz val="10"/>
        <rFont val="Arial"/>
        <family val="2"/>
      </rPr>
      <t xml:space="preserve">
Part 2 Line 1.10, Column [RC] "3/31/YY"
</t>
    </r>
    <r>
      <rPr>
        <b/>
        <sz val="10"/>
        <rFont val="Arial"/>
        <family val="2"/>
      </rPr>
      <t>Column "Total":</t>
    </r>
    <r>
      <rPr>
        <sz val="10"/>
        <rFont val="Arial"/>
        <family val="2"/>
      </rPr>
      <t xml:space="preserve">
Part 3 Line 1.6, Column CY</t>
    </r>
  </si>
  <si>
    <r>
      <rPr>
        <b/>
        <sz val="10"/>
        <rFont val="Arial"/>
        <family val="2"/>
      </rPr>
      <t>Column "CY":</t>
    </r>
    <r>
      <rPr>
        <sz val="10"/>
        <rFont val="Arial"/>
        <family val="2"/>
      </rPr>
      <t xml:space="preserve">
Part 2 Line 1.11, Columns "3/31/YY" + "Deferred PY" – "Deferred CY"
</t>
    </r>
    <r>
      <rPr>
        <b/>
        <sz val="10"/>
        <rFont val="Arial"/>
        <family val="2"/>
      </rPr>
      <t>Column "RC":</t>
    </r>
    <r>
      <rPr>
        <sz val="10"/>
        <rFont val="Arial"/>
        <family val="2"/>
      </rPr>
      <t xml:space="preserve">
Part 2 Line 1.11, Column [RC] "3/31/YY"
</t>
    </r>
    <r>
      <rPr>
        <b/>
        <sz val="10"/>
        <rFont val="Arial"/>
        <family val="2"/>
      </rPr>
      <t>Column "Total":</t>
    </r>
    <r>
      <rPr>
        <sz val="10"/>
        <rFont val="Arial"/>
        <family val="2"/>
      </rPr>
      <t xml:space="preserve">
Part 3 Line 1.7, Column CY</t>
    </r>
  </si>
  <si>
    <r>
      <rPr>
        <b/>
        <sz val="10"/>
        <rFont val="Arial"/>
        <family val="2"/>
      </rPr>
      <t>Column "PY2":</t>
    </r>
    <r>
      <rPr>
        <sz val="10"/>
        <rFont val="Arial"/>
        <family val="2"/>
      </rPr>
      <t xml:space="preserve"> 2012 MLR Form,
(Part 1 Lines 3.1a + 3.1b + 3.2a, Columns "3/31/YY" + "Deferred PY1" – "Deferred CY") + [The greater of: (Part 1 Line 3.2b, Columns "3/31/YY" + "Deferred PY1" – "Deferred CY") or (Part 1 Line 3.2c, Columns "3/31/YY" + "Deferred PY1" – "Deferred CY")] + (Part 1 Line 3.3, Columns "3/31/YY" + "Deferred PY1" – "Deferred CY")
</t>
    </r>
    <r>
      <rPr>
        <b/>
        <sz val="10"/>
        <rFont val="Arial"/>
        <family val="2"/>
      </rPr>
      <t>Column "PY1":</t>
    </r>
    <r>
      <rPr>
        <sz val="10"/>
        <rFont val="Arial"/>
        <family val="2"/>
      </rPr>
      <t xml:space="preserve"> 2013 MLR Form,
</t>
    </r>
    <r>
      <rPr>
        <u/>
        <sz val="10"/>
        <rFont val="Arial"/>
        <family val="2"/>
      </rPr>
      <t>Federal Tax-Exempt Issuers</t>
    </r>
    <r>
      <rPr>
        <sz val="10"/>
        <rFont val="Arial"/>
        <family val="2"/>
      </rPr>
      <t xml:space="preserve">:
(Part 1 Lines 3.1a + 3.1b + 3.1c + 3.2a + 3.2b + 3.2c + 3.3, Columns "3/31/YY" + "Deferred PY1" – "Deferred CY") – Part 4 Line 6.1b, Column "CY"
</t>
    </r>
    <r>
      <rPr>
        <u/>
        <sz val="10"/>
        <rFont val="Arial"/>
        <family val="2"/>
      </rPr>
      <t>Non Federal Tax-Exempt Issuers</t>
    </r>
    <r>
      <rPr>
        <sz val="10"/>
        <rFont val="Arial"/>
        <family val="2"/>
      </rPr>
      <t xml:space="preserve">:
(Part 1 Lines 3.1a + 3.1b + 3.1c + 3.2a, Columns "3/31/YY" + "Deferred PY1" – "Deferred CY") + [The greater of: (Part 1 Line 3.2b, Columns "3/31/YY" + "Deferred PY1" – "Deferred CY") or (Part 1 Line 3.2c, Columns "3/31/YY" + "Deferred PY1" – "Deferred CY")] + (Part 1 Line 3.3, Columns "3/31/YY" + "Deferred PY1" – "Deferred CY") – Part 4 Line 6.1b, Column "CY"
</t>
    </r>
    <r>
      <rPr>
        <b/>
        <sz val="10"/>
        <rFont val="Arial"/>
        <family val="2"/>
      </rPr>
      <t>Column "CY":</t>
    </r>
    <r>
      <rPr>
        <sz val="10"/>
        <rFont val="Arial"/>
        <family val="2"/>
      </rPr>
      <t xml:space="preserve">
</t>
    </r>
    <r>
      <rPr>
        <u/>
        <sz val="10"/>
        <rFont val="Arial"/>
        <family val="2"/>
      </rPr>
      <t>Federal Tax-Exempt Issuers</t>
    </r>
    <r>
      <rPr>
        <sz val="10"/>
        <rFont val="Arial"/>
        <family val="2"/>
      </rPr>
      <t xml:space="preserve">:
(Part 1 Line 3.1a + 3.1b + 3.1c + 3.1d + 3.2a + 3.2b + 3.2c + 3.3a + 3.3b, Columns "3/31/YY" + "Deferred PY1" – "Deferred CY") + Part 3 Line 7.1b, Column "PY1"
</t>
    </r>
    <r>
      <rPr>
        <u/>
        <sz val="10"/>
        <rFont val="Arial"/>
        <family val="2"/>
      </rPr>
      <t>Non Federal Tax-Exempt Issuers</t>
    </r>
    <r>
      <rPr>
        <sz val="10"/>
        <rFont val="Arial"/>
        <family val="2"/>
      </rPr>
      <t xml:space="preserve">:
(Part 1 Line 3.1a + 3.1b + 3.1c + 3.1d + 3.2a, Columns "3/31/YY" + "Deferred PY1" – "Deferred CY") + [The greater of: (Part 1 Line 3.2b, Columns "3/31/YY" + "Deferred PY1" – "Deferred CY") or (Part 1 Line 3.2c, Columns "3/31/YY" + "Deferred PY1" – "Deferred CY")] + (Part 1 Lines 3.3a + 3.3b, Columns "3/31/YY" + "Deferred PY1" – "Deferred CY") + Part 3 Line 7.1b, Column "PY1"
</t>
    </r>
    <r>
      <rPr>
        <b/>
        <sz val="10"/>
        <rFont val="Arial"/>
        <family val="2"/>
      </rPr>
      <t>Column "RC":</t>
    </r>
    <r>
      <rPr>
        <sz val="10"/>
        <rFont val="Arial"/>
        <family val="2"/>
      </rPr>
      <t xml:space="preserve">
</t>
    </r>
    <r>
      <rPr>
        <u/>
        <sz val="10"/>
        <rFont val="Arial"/>
        <family val="2"/>
      </rPr>
      <t>Federal Tax-Exempt Issuers</t>
    </r>
    <r>
      <rPr>
        <sz val="10"/>
        <rFont val="Arial"/>
        <family val="2"/>
      </rPr>
      <t xml:space="preserve">:
Part 1 Lines 3.1a + 3.1b + 3.1c + 3.1d + 3.2a + 3.2b + 3.2c + 3.3a +3.3b, Column [RC] "3/31/YY"
</t>
    </r>
    <r>
      <rPr>
        <u/>
        <sz val="10"/>
        <rFont val="Arial"/>
        <family val="2"/>
      </rPr>
      <t>Non Federal Tax-Exempt Issuers</t>
    </r>
    <r>
      <rPr>
        <sz val="10"/>
        <rFont val="Arial"/>
        <family val="2"/>
      </rPr>
      <t xml:space="preserve">:
(Part 1 Lines 3.1a + 3.1b +3.1c + 3.1d + 3.2a, Column [RC] "3/31/YY") + [The greater of: Part 1 Line 3.2b or 3.2c, Column [RC] "3/31/YY"] + (Part 1 Lines 3.3a + 3.3b, Column [RC] "3/31/YY")
</t>
    </r>
    <r>
      <rPr>
        <b/>
        <sz val="10"/>
        <rFont val="Arial"/>
        <family val="2"/>
      </rPr>
      <t>Column "Total", except Student Health Plans:</t>
    </r>
    <r>
      <rPr>
        <sz val="10"/>
        <rFont val="Arial"/>
        <family val="2"/>
      </rPr>
      <t xml:space="preserve">
Part 3 Line 2.2, Columns PY2 + PY1 + CY
</t>
    </r>
    <r>
      <rPr>
        <b/>
        <sz val="10"/>
        <rFont val="Arial"/>
        <family val="2"/>
      </rPr>
      <t>Column "Total", Student Health Plans:</t>
    </r>
    <r>
      <rPr>
        <sz val="10"/>
        <rFont val="Arial"/>
        <family val="2"/>
      </rPr>
      <t xml:space="preserve">
If Part 3 Line 4.1, Column CY ≥ 75,000:  Part 3 Line 2.2, Column CY
If Part 3 Line 4.1, Column CY &lt; 75,000:  Part 3 Line 2.2, Columns PY1 + CY</t>
    </r>
  </si>
  <si>
    <r>
      <rPr>
        <b/>
        <sz val="10"/>
        <rFont val="Arial"/>
        <family val="2"/>
      </rPr>
      <t>Column "RC":</t>
    </r>
    <r>
      <rPr>
        <sz val="10"/>
        <rFont val="Arial"/>
        <family val="2"/>
      </rPr>
      <t xml:space="preserve">
The greater of: Part 3 Lines 3.5a or 3.5b</t>
    </r>
  </si>
  <si>
    <r>
      <rPr>
        <b/>
        <sz val="10"/>
        <rFont val="Arial"/>
        <family val="2"/>
      </rPr>
      <t>Column "RC":</t>
    </r>
    <r>
      <rPr>
        <sz val="10"/>
        <rFont val="Arial"/>
        <family val="2"/>
      </rPr>
      <t xml:space="preserve">
Part 3 Lines 3.2 + 3.5</t>
    </r>
  </si>
  <si>
    <r>
      <rPr>
        <b/>
        <sz val="10"/>
        <rFont val="Arial"/>
        <family val="2"/>
      </rPr>
      <t>Column "RC":</t>
    </r>
    <r>
      <rPr>
        <sz val="10"/>
        <rFont val="Arial"/>
        <family val="2"/>
      </rPr>
      <t xml:space="preserve">
The lesser of: Part 3 Lines 3.6a or 3.6b</t>
    </r>
  </si>
  <si>
    <r>
      <rPr>
        <b/>
        <sz val="10"/>
        <rFont val="Arial"/>
        <family val="2"/>
      </rPr>
      <t>Column "RC":</t>
    </r>
    <r>
      <rPr>
        <sz val="10"/>
        <rFont val="Arial"/>
        <family val="2"/>
      </rPr>
      <t xml:space="preserve">
The lesser of: Part 3 Lines 3.6a or 3.6c</t>
    </r>
  </si>
  <si>
    <r>
      <rPr>
        <b/>
        <sz val="10"/>
        <rFont val="Arial"/>
        <family val="2"/>
      </rPr>
      <t>Column "RC":</t>
    </r>
    <r>
      <rPr>
        <sz val="10"/>
        <rFont val="Arial"/>
        <family val="2"/>
      </rPr>
      <t xml:space="preserve">
Part 3 Lines 3.1 / 3.9</t>
    </r>
  </si>
  <si>
    <r>
      <rPr>
        <b/>
        <sz val="10"/>
        <rFont val="Arial"/>
        <family val="2"/>
      </rPr>
      <t>Column "RC":</t>
    </r>
    <r>
      <rPr>
        <sz val="10"/>
        <rFont val="Arial"/>
        <family val="2"/>
      </rPr>
      <t xml:space="preserve">
2014 Risk Corridors Plan Level Data Form, Tab 3, Line 9</t>
    </r>
  </si>
  <si>
    <r>
      <rPr>
        <b/>
        <sz val="10"/>
        <rFont val="Arial"/>
        <family val="2"/>
      </rPr>
      <t>Column "RC":</t>
    </r>
    <r>
      <rPr>
        <sz val="10"/>
        <rFont val="Arial"/>
        <family val="2"/>
      </rPr>
      <t xml:space="preserve">
2014 Risk Corridors Plan Level Data Form, Tab 3, Line 10</t>
    </r>
  </si>
  <si>
    <r>
      <rPr>
        <b/>
        <sz val="10"/>
        <rFont val="Arial"/>
        <family val="2"/>
      </rPr>
      <t>Column "PY2":</t>
    </r>
    <r>
      <rPr>
        <sz val="10"/>
        <rFont val="Arial"/>
        <family val="2"/>
      </rPr>
      <t xml:space="preserve">
2012 MLR Form
(Part 1 Line 1.1, Columns "3/31/YY" + "Deferred PY1" – "Deferred CY") + (Part 1 Line 1.2, Columns "3/31/YY" + "Deferred PY1" – "Deferred CY") + (Part 1 Line 1.3, Columns "3/31/YY" + "Deferred PY1" – "Deferred CY")  
</t>
    </r>
    <r>
      <rPr>
        <b/>
        <sz val="10"/>
        <rFont val="Arial"/>
        <family val="2"/>
      </rPr>
      <t>Column "PY1":</t>
    </r>
    <r>
      <rPr>
        <sz val="10"/>
        <rFont val="Arial"/>
        <family val="2"/>
      </rPr>
      <t xml:space="preserve">
2013 MLR Form
(Part 1 Line 1.1, Columns "3/31/YY" + "Deferred PY1" – "Deferred CY") + (Part 1 Line 1.2, Columns "3/31/YY" + "Deferred PY1" – "Deferred CY") + (Part 1 Line 1.3, Columns "3/31/YY" + "Deferred PY1" – "Deferred CY") – Part 4 Line 6.1a, Column "CY"
</t>
    </r>
    <r>
      <rPr>
        <b/>
        <sz val="10"/>
        <rFont val="Arial"/>
        <family val="2"/>
      </rPr>
      <t>Column "CY":</t>
    </r>
    <r>
      <rPr>
        <sz val="10"/>
        <rFont val="Arial"/>
        <family val="2"/>
      </rPr>
      <t xml:space="preserve">
(Part 1 Line 1.1, Columns "3/31/YY" + "Deferred PY1" – "Deferred CY") + (Part 1 Line 1.2, Columns "3/31/YY" + "Deferred PY1" – "Deferred CY") + (Part 1 Line 1.3, Columns "3/31/YY" + "Deferred PY1" – "Deferred CY") –
(Part 3 Lines 1.5 + 1.6 + 1.7, Column "CY") + Part 3 Line 7.1a, Column "PY1"
</t>
    </r>
    <r>
      <rPr>
        <b/>
        <sz val="10"/>
        <rFont val="Arial"/>
        <family val="2"/>
      </rPr>
      <t>Column "RC":</t>
    </r>
    <r>
      <rPr>
        <sz val="10"/>
        <rFont val="Arial"/>
        <family val="2"/>
      </rPr>
      <t xml:space="preserve">
(Part 1 Lines 1.1+ 1.2 + 1.3, Column [RC] "3/31/YY") – (Part 3 Lines 1.5 + 1.6, Column RC)
</t>
    </r>
    <r>
      <rPr>
        <b/>
        <sz val="10"/>
        <rFont val="Arial"/>
        <family val="2"/>
      </rPr>
      <t>Column "Total", except Student Health Plans:</t>
    </r>
    <r>
      <rPr>
        <sz val="10"/>
        <rFont val="Arial"/>
        <family val="2"/>
      </rPr>
      <t xml:space="preserve">
Part 3 Line 2.1, Columns PY2 + PY1 + CY
</t>
    </r>
    <r>
      <rPr>
        <b/>
        <sz val="10"/>
        <rFont val="Arial"/>
        <family val="2"/>
      </rPr>
      <t>Column "Total", Student Health Plans:</t>
    </r>
    <r>
      <rPr>
        <sz val="10"/>
        <rFont val="Arial"/>
        <family val="2"/>
      </rPr>
      <t xml:space="preserve">
If Part 3 Line 4.1, Column CY ≥ 75,000:  Part 3 Line 2.1, Column CY
If Part 3 Line 4.1, Column CY &lt; 75,000:  Part 3 Line 2.1, Columns PY1 + CY</t>
    </r>
  </si>
  <si>
    <r>
      <rPr>
        <b/>
        <sz val="10"/>
        <rFont val="Arial"/>
        <family val="2"/>
      </rPr>
      <t>Column "PY2":</t>
    </r>
    <r>
      <rPr>
        <sz val="10"/>
        <rFont val="Arial"/>
        <family val="2"/>
      </rPr>
      <t xml:space="preserve">
Adjusted claims incurred in the 2012 MLR reporting year, restated as of 3/31/15
</t>
    </r>
    <r>
      <rPr>
        <b/>
        <sz val="10"/>
        <rFont val="Arial"/>
        <family val="2"/>
      </rPr>
      <t>Column "PY1":</t>
    </r>
    <r>
      <rPr>
        <sz val="10"/>
        <rFont val="Arial"/>
        <family val="2"/>
      </rPr>
      <t xml:space="preserve">
Adjusted claims incurred in the 2013 MLR reporting year, restated as of 3/31/15
</t>
    </r>
    <r>
      <rPr>
        <b/>
        <sz val="10"/>
        <rFont val="Arial"/>
        <family val="2"/>
      </rPr>
      <t>Column "CY":</t>
    </r>
    <r>
      <rPr>
        <sz val="10"/>
        <rFont val="Arial"/>
        <family val="2"/>
      </rPr>
      <t xml:space="preserve">
(Part 1 Line 2.1, Columns "3/31/YY" + "Deferred PY1" – "Deferred CY") + (Part 1 Line 2.11, Columns "3/31/YY" + "Deferred PY1" – "Deferred CY")
</t>
    </r>
    <r>
      <rPr>
        <b/>
        <sz val="10"/>
        <rFont val="Arial"/>
        <family val="2"/>
      </rPr>
      <t>Column "RC":</t>
    </r>
    <r>
      <rPr>
        <sz val="10"/>
        <rFont val="Arial"/>
        <family val="2"/>
      </rPr>
      <t xml:space="preserve">
Part 1 Lines 2.1 + 2.11, Column [RC] "3/31/YY"
</t>
    </r>
    <r>
      <rPr>
        <b/>
        <sz val="10"/>
        <rFont val="Arial"/>
        <family val="2"/>
      </rPr>
      <t>Column "Total", except Student Health Plans:</t>
    </r>
    <r>
      <rPr>
        <sz val="10"/>
        <rFont val="Arial"/>
        <family val="2"/>
      </rPr>
      <t xml:space="preserve">
Part 3 Line 1.2, Columns PY2 + PY1 + CY
</t>
    </r>
    <r>
      <rPr>
        <b/>
        <sz val="10"/>
        <rFont val="Arial"/>
        <family val="2"/>
      </rPr>
      <t>Column "Total", Student Health Plans:</t>
    </r>
    <r>
      <rPr>
        <sz val="10"/>
        <rFont val="Arial"/>
        <family val="2"/>
      </rPr>
      <t xml:space="preserve">
If Part 3 Line 4.1, Column CY ≥ 75,000:  Part 3 Line 1.2, Column CY
If Part 3 Line 4.1, Column CY &lt; 75,000:  Part 3 Line 1.2, Columns PY1 + CY</t>
    </r>
  </si>
  <si>
    <r>
      <rPr>
        <b/>
        <sz val="10"/>
        <rFont val="Arial"/>
        <family val="2"/>
      </rPr>
      <t>Columns "PY2" and "PY1":</t>
    </r>
    <r>
      <rPr>
        <sz val="10"/>
        <rFont val="Arial"/>
        <family val="2"/>
      </rPr>
      <t xml:space="preserve">
2012 (for "PY2") and 2013 (for "PY1") MLR Forms, respectively,
(Part 1 Line 4.1, Columns "3/31/YY" + "Deferred PY1" – "Deferred CY") + (Part 1 Line 4.2, Columns "3/31/YY" + "Deferred PY1" – "Deferred CY") + (Part 1 Line 4.3, Columns "3/31/YY" + "Deferred PY1" – "Deferred CY") + 
(Part 1 Line 4.4, Columns "3/31/YY" + "Deferred PY1" – "Deferred CY") + (Part 1 Line 4.5, Columns "3/31/YY" + "Deferred PY1" – "Deferred CY") + (Part 1 Line 4.6, Columns "3/31/YY" + "Deferred PY1" – "Deferred CY")
</t>
    </r>
    <r>
      <rPr>
        <b/>
        <sz val="10"/>
        <rFont val="Arial"/>
        <family val="2"/>
      </rPr>
      <t>Column "CY":</t>
    </r>
    <r>
      <rPr>
        <sz val="10"/>
        <rFont val="Arial"/>
        <family val="2"/>
      </rPr>
      <t xml:space="preserve">
(Part 1 Line 4.1, Columns "3/31/YY" + "Deferred PY1" – "Deferred CY") + (Part 1 Line 4.2, Columns "3/31/YY" + "Deferred PY1" – "Deferred CY") + (Part 1 Line 4.3, Columns "3/31/YY" + "Deferred PY1" – "Deferred CY") + 
(Part 1 Line 4.4, Columns "3/31/YY" + "Deferred PY1" – "Deferred CY") + (Part 1 Line 4.5, Columns "3/31/YY" + "Deferred PY1" – "Deferred CY") + (Part 1 Line 4.6, Columns "3/31/YY" + "Deferred PY1" – "Deferred CY")
</t>
    </r>
    <r>
      <rPr>
        <b/>
        <sz val="10"/>
        <rFont val="Arial"/>
        <family val="2"/>
      </rPr>
      <t>Column "RC":</t>
    </r>
    <r>
      <rPr>
        <sz val="10"/>
        <rFont val="Arial"/>
        <family val="2"/>
      </rPr>
      <t xml:space="preserve">
Part 1 Lines 4.1 + 4.2 + 4.3 + 4.4 + 4.5 + 4.6, Column [RC] "3/31/YY"
</t>
    </r>
    <r>
      <rPr>
        <b/>
        <sz val="10"/>
        <rFont val="Arial"/>
        <family val="2"/>
      </rPr>
      <t>Column "Total", except Student Health Plans:</t>
    </r>
    <r>
      <rPr>
        <sz val="10"/>
        <rFont val="Arial"/>
        <family val="2"/>
      </rPr>
      <t xml:space="preserve">
Part 3 Line 1.3, Columns PY2 + PY1 + CY
</t>
    </r>
    <r>
      <rPr>
        <b/>
        <sz val="10"/>
        <rFont val="Arial"/>
        <family val="2"/>
      </rPr>
      <t>Column "Total", Student Health Plans:</t>
    </r>
    <r>
      <rPr>
        <sz val="10"/>
        <rFont val="Arial"/>
        <family val="2"/>
      </rPr>
      <t xml:space="preserve">
If Part 3 Line 4.1, Column CY ≥ 75,000:  Part 3 Line 1.3, Column CY
If Part 3 Line 4.1, Column CY &lt; 75,000:  Part 3 Line 1.3, Columns PY1 + CY</t>
    </r>
  </si>
  <si>
    <r>
      <rPr>
        <b/>
        <sz val="10"/>
        <rFont val="Arial"/>
        <family val="2"/>
      </rPr>
      <t>Column "Total":</t>
    </r>
    <r>
      <rPr>
        <sz val="10"/>
        <rFont val="Arial"/>
        <family val="2"/>
      </rPr>
      <t xml:space="preserve">
   ● if Column "Total" Part 3 Line 4.1 &lt; 1,000 or ≥ 75,000: 
      0 (zero)
   ● if Column "PY2" Part 3 Line 4.1 ≥ 1,000 and Line 5.1a or 5.1b &lt; Line 6.1, and 
         Column "PY1" Part 3 Line 4.1 ≥ 1,000 and Line 5.1a or 5.1b &lt; Line 6.1, and
         Column "CY"   Part 3 Line 4.1 ≥ 1,000 and Line 5.1a or 5.1b &lt; Line 6.1:
      0 (zero)
   ● if 1,000 ≤ Column "Total" Part 3 Line 4.1 &lt; 75,000 and none of the conditions above apply: 
      Calculate using linear interpolation and Table 1 (do not round)
</t>
    </r>
    <r>
      <rPr>
        <u/>
        <sz val="10"/>
        <rFont val="Arial"/>
        <family val="2"/>
      </rPr>
      <t>Table 1</t>
    </r>
    <r>
      <rPr>
        <sz val="10"/>
        <rFont val="Arial"/>
        <family val="2"/>
      </rPr>
      <t xml:space="preserve">:
Life-Years    Base credibility factor
   &lt;1,000          0.0%
     1,000          8.3%
     2,500          5.2%
     5,000          3.7%
   10,000          2.6%
   25,000          1.6%
   50,000          1.2%
 ≥75,000          0.0%
</t>
    </r>
    <r>
      <rPr>
        <u/>
        <sz val="10"/>
        <rFont val="Arial"/>
        <family val="2"/>
      </rPr>
      <t>Linear Interpolation Formula</t>
    </r>
    <r>
      <rPr>
        <sz val="10"/>
        <rFont val="Arial"/>
        <family val="2"/>
      </rPr>
      <t xml:space="preserve"> (x = life-years, y = base credibility factor) where x2 = Part 3 Line 4.1 Column "Total": 
y2 = y1 + [(y3 – y1) / (x3 – x1)] * (x2 – x1)
</t>
    </r>
    <r>
      <rPr>
        <u/>
        <sz val="10"/>
        <rFont val="Arial"/>
        <family val="2"/>
      </rPr>
      <t>Linear Interpolation Example</t>
    </r>
    <r>
      <rPr>
        <sz val="10"/>
        <rFont val="Arial"/>
        <family val="2"/>
      </rPr>
      <t>:
The base credibility factor for 16,525 life-years can be calculated as follows:
2.6% + [(1.6% – 2.6%) / (25,000 – 10,000)] x (16,525 – 10,000) = 2.6% – 0.435% = 2.165%
(Note: do not round the base credibility factor when calculating the MLR.  Add the unrounded credibility factor multiplied by the unrounded deductible factor to the unrounded preliminary MLR from Part 3 Line 5.1 Total Column, then round the resulting credibility-adjusted MLR to 3 decimal places (e.g. 80.1%) and enter on Part 3 Line 5.3.</t>
    </r>
  </si>
  <si>
    <r>
      <rPr>
        <b/>
        <sz val="10"/>
        <rFont val="Arial"/>
        <family val="2"/>
      </rPr>
      <t>Column "Total":</t>
    </r>
    <r>
      <rPr>
        <sz val="10"/>
        <rFont val="Arial"/>
        <family val="2"/>
      </rPr>
      <t xml:space="preserve">
   ● if Part 3 Line 4.3 &lt; 2,500: 
      1.000
   ● if Part 3 Line 4.3 ≥ 10,000: 
      1.736
   ● if 2,500 ≤ Part 3 Line 4.3 &lt; 10,000: 
      Calculate using linear interpolation and Table 2 (do not round).
</t>
    </r>
    <r>
      <rPr>
        <u/>
        <sz val="10"/>
        <rFont val="Arial"/>
        <family val="2"/>
      </rPr>
      <t>Table 2</t>
    </r>
    <r>
      <rPr>
        <sz val="10"/>
        <rFont val="Arial"/>
        <family val="2"/>
      </rPr>
      <t xml:space="preserve">:
Average Deductible    Deductible factor
    &lt;2,500                         1.000
      2,500                         1.164
      5,000                         1.402
  ≥10,000                         1.736
</t>
    </r>
    <r>
      <rPr>
        <u/>
        <sz val="10"/>
        <rFont val="Arial"/>
        <family val="2"/>
      </rPr>
      <t>Linear Interpolation Formula</t>
    </r>
    <r>
      <rPr>
        <sz val="10"/>
        <rFont val="Arial"/>
        <family val="2"/>
      </rPr>
      <t xml:space="preserve"> (x = average health plan deductible, y = deductible factor) where x2 = Part 3 Line 4.3 Column "Total": 
y2 = y1 + [(y3 – y1) / (x3 – x1)] * (x2 – x1)
</t>
    </r>
    <r>
      <rPr>
        <u/>
        <sz val="10"/>
        <rFont val="Arial"/>
        <family val="2"/>
      </rPr>
      <t>Linear interpolation example</t>
    </r>
    <r>
      <rPr>
        <sz val="10"/>
        <rFont val="Arial"/>
        <family val="2"/>
      </rPr>
      <t>:
The deductible factor for a $3,500 average deductible can be calculated as follows:
1.164 + [(1.402 – 1.164) / (5,000 – 2,500)] x (3,500 – 2,500) = 1.164 + 0.0952 = 1.2592
(Note: do not round the credibility factor multiplied by the deductible factor when calculating the MLR.  Add the unrounded credibility factor multiplied by the unrounded deductible factor to the unrounded preliminary MLR from Part 3 Line 5.1, then round the result to 3 decimal places (e.g. 80.1%) and enter on Part 3 Line 5.3.</t>
    </r>
  </si>
  <si>
    <r>
      <rPr>
        <b/>
        <sz val="10"/>
        <rFont val="Arial"/>
        <family val="2"/>
      </rPr>
      <t>Column "Total":</t>
    </r>
    <r>
      <rPr>
        <sz val="10"/>
        <rFont val="Arial"/>
        <family val="2"/>
      </rPr>
      <t xml:space="preserve">
   ● if Column "Total" Part 3 Line 4.1 &lt; 1,000 or ≥ 75,000: 
      0 (zero)
   ● if Column "PY2" Part 3 Line 4.1 ≥ 1,000 and Line 5.1a or 5.1b &lt; Line 6.1, and 
         Column "PY1" Part 3 Line 4.1 ≥ 1,000 and Line 5.1a or 5.1b &lt; Line 6.1, and
         Column "CY"   Part 3 Line 4.1 ≥ 1,000 and Line 5.1a or 5.1b &lt; Line 6.1:
      0 (zero)
   ● if 1,000 ≤ Column "Total" Part 3 Line 4.1 &lt; 75,000 and none of the conditions above apply: 
      Part 3 Line 4.2 x 4.4 (do not round)</t>
    </r>
  </si>
  <si>
    <r>
      <rPr>
        <b/>
        <sz val="10"/>
        <rFont val="Arial"/>
        <family val="2"/>
      </rPr>
      <t>Columns "PY2", "PY1", "CY", "Total":</t>
    </r>
    <r>
      <rPr>
        <sz val="10"/>
        <rFont val="Arial"/>
        <family val="2"/>
      </rPr>
      <t xml:space="preserve">
   ● if Part 3 Line 4.1 &lt; 1,000: 
      blank
   ● if Part 3 Line 4.1 ≥ 1,000: 
      Part 3 Lines 1.8 / 2.3 (do not round)</t>
    </r>
  </si>
  <si>
    <r>
      <rPr>
        <b/>
        <sz val="10"/>
        <rFont val="Arial"/>
        <family val="2"/>
      </rPr>
      <t>Columns "PY2", "PY1", "CY", "Total":</t>
    </r>
    <r>
      <rPr>
        <sz val="10"/>
        <rFont val="Arial"/>
        <family val="2"/>
      </rPr>
      <t xml:space="preserve">
   ● if Part 3 Line 4.1 &lt; 1,000: 
      blank
   ● if Part 3 Line 4.1 ≥ 1,000: 
      Part 3 Lines 1.9 / 2.3 (do not round)</t>
    </r>
  </si>
  <si>
    <r>
      <rPr>
        <b/>
        <sz val="10"/>
        <rFont val="Arial"/>
        <family val="2"/>
      </rPr>
      <t>Column "Total":</t>
    </r>
    <r>
      <rPr>
        <sz val="10"/>
        <rFont val="Arial"/>
        <family val="2"/>
      </rPr>
      <t xml:space="preserve">
   ● if Column "Total" Part 3 Line 4.1 &lt; 1,000: 
      blank
   ● if Column "Total" Part 3 Line 4.1 ≥ 1,000: 
      Health Insurance Coverage columns:    Part 3 Lines 5.1a + 5.2
      Mini-Med and Student Health columns:  Part 3 Lines 5.1b + 5.2
   (round to three decimal places, e.g. 0.801 or 80.1%)</t>
    </r>
  </si>
  <si>
    <r>
      <t xml:space="preserve">Standards deviating from 80% and 85% are highlighted in red.
                     Individual market                     Small Group market                  Large Group market
                      2011  2012  2013  2014         2011  2012  2013  2014             2011  2012  2013  2014
GA                  </t>
    </r>
    <r>
      <rPr>
        <sz val="10"/>
        <color rgb="FFFF0000"/>
        <rFont val="Arial"/>
        <family val="2"/>
      </rPr>
      <t>70%   75%</t>
    </r>
    <r>
      <rPr>
        <sz val="10"/>
        <rFont val="Arial"/>
        <family val="2"/>
      </rPr>
      <t xml:space="preserve">   80%  80%           80%   80%   80%  80%              85%   85%   85%   85%
IA                    </t>
    </r>
    <r>
      <rPr>
        <sz val="10"/>
        <color rgb="FFFF0000"/>
        <rFont val="Arial"/>
        <family val="2"/>
      </rPr>
      <t>67%   75%</t>
    </r>
    <r>
      <rPr>
        <sz val="10"/>
        <rFont val="Arial"/>
        <family val="2"/>
      </rPr>
      <t xml:space="preserve">   80%  80%           80%   80%   80%  80%              85%   85%   85%   85%
KY, NC, NV   </t>
    </r>
    <r>
      <rPr>
        <sz val="10"/>
        <color rgb="FFFF0000"/>
        <rFont val="Arial"/>
        <family val="2"/>
      </rPr>
      <t>75%</t>
    </r>
    <r>
      <rPr>
        <sz val="10"/>
        <rFont val="Arial"/>
        <family val="2"/>
      </rPr>
      <t xml:space="preserve">   80%   80%  80%           80%   80%   80%  80%              85%   85%   85%   85%
MA                  </t>
    </r>
    <r>
      <rPr>
        <sz val="10"/>
        <color rgb="FFFF0000"/>
        <rFont val="Arial"/>
        <family val="2"/>
      </rPr>
      <t>88%   90%   90%  89%</t>
    </r>
    <r>
      <rPr>
        <sz val="10"/>
        <rFont val="Arial"/>
        <family val="2"/>
      </rPr>
      <t xml:space="preserve">           </t>
    </r>
    <r>
      <rPr>
        <sz val="10"/>
        <color rgb="FFFF0000"/>
        <rFont val="Arial"/>
        <family val="2"/>
      </rPr>
      <t>88%   90%   90%  89%</t>
    </r>
    <r>
      <rPr>
        <sz val="10"/>
        <rFont val="Arial"/>
        <family val="2"/>
      </rPr>
      <t xml:space="preserve">              85%   85%   85%   85%
ME                 </t>
    </r>
    <r>
      <rPr>
        <sz val="8"/>
        <rFont val="Arial"/>
        <family val="2"/>
      </rPr>
      <t xml:space="preserve"> </t>
    </r>
    <r>
      <rPr>
        <sz val="10"/>
        <color rgb="FFFF0000"/>
        <rFont val="Arial"/>
        <family val="2"/>
      </rPr>
      <t>65%   65%</t>
    </r>
    <r>
      <rPr>
        <sz val="10"/>
        <rFont val="Arial"/>
        <family val="2"/>
      </rPr>
      <t xml:space="preserve">   80%  80%           80%   80%   80%  80%              85%   85%   85%   85%
NH                </t>
    </r>
    <r>
      <rPr>
        <sz val="8"/>
        <rFont val="Arial"/>
        <family val="2"/>
      </rPr>
      <t xml:space="preserve">  </t>
    </r>
    <r>
      <rPr>
        <sz val="10"/>
        <color rgb="FFFF0000"/>
        <rFont val="Arial"/>
        <family val="2"/>
      </rPr>
      <t>72%   75%</t>
    </r>
    <r>
      <rPr>
        <sz val="10"/>
        <rFont val="Arial"/>
        <family val="2"/>
      </rPr>
      <t xml:space="preserve">   80%  80%           80%   80%   80%  80%              85%   85%   85%   85%
NY                  </t>
    </r>
    <r>
      <rPr>
        <sz val="10"/>
        <color rgb="FFFF0000"/>
        <rFont val="Arial"/>
        <family val="2"/>
      </rPr>
      <t>82%   82%   82%  82%</t>
    </r>
    <r>
      <rPr>
        <sz val="10"/>
        <rFont val="Arial"/>
        <family val="2"/>
      </rPr>
      <t xml:space="preserve">           </t>
    </r>
    <r>
      <rPr>
        <sz val="10"/>
        <color rgb="FFFF0000"/>
        <rFont val="Arial"/>
        <family val="2"/>
      </rPr>
      <t>82%   82%   82%  82%</t>
    </r>
    <r>
      <rPr>
        <sz val="10"/>
        <rFont val="Arial"/>
        <family val="2"/>
      </rPr>
      <t xml:space="preserve">              85%   85%   85%   85%
All others     </t>
    </r>
    <r>
      <rPr>
        <sz val="8"/>
        <rFont val="Arial"/>
        <family val="2"/>
      </rPr>
      <t xml:space="preserve">  </t>
    </r>
    <r>
      <rPr>
        <sz val="10"/>
        <rFont val="Arial"/>
        <family val="2"/>
      </rPr>
      <t>80%   80%   80%  80%           80%   80%   80%  80%              85%   85%   85%   85%</t>
    </r>
  </si>
  <si>
    <r>
      <rPr>
        <b/>
        <sz val="10"/>
        <rFont val="Arial"/>
        <family val="2"/>
      </rPr>
      <t>Column "Total":</t>
    </r>
    <r>
      <rPr>
        <sz val="10"/>
        <rFont val="Arial"/>
        <family val="2"/>
      </rPr>
      <t xml:space="preserve">
   ● if Column "Total" Part 3 Line 4.1 &lt; 1,000: 
      blank
   ● if Column "Total" Part 3 Line 4.1 ≥ 1,000: 
      Part 3 Column "CY", Lines 2.1 – 2.2 (if negative, set to 0 (zero))</t>
    </r>
  </si>
  <si>
    <r>
      <rPr>
        <b/>
        <sz val="10"/>
        <rFont val="Arial"/>
        <family val="2"/>
      </rPr>
      <t>Column "Total":</t>
    </r>
    <r>
      <rPr>
        <sz val="10"/>
        <rFont val="Arial"/>
        <family val="2"/>
      </rPr>
      <t xml:space="preserve">
   ● if Column "Total" Part 3 Line 4.1 &lt; 1,000: 
      0 (zero)
   ● if Column "Total" Part 3 Line 4.1 ≥ 1,000 and Part 3 Line 6.2 ≥ Line 6.1: 
      0 (zero)
   ● if Column "Total" Part 3 Line 4.1 ≥ 1,000 and Part 3 Line 6.2 &lt; Line 6.1: 
      Part 3 (Lines 6.1 – 6.2) x Line 6.3</t>
    </r>
  </si>
  <si>
    <t>2012
Individual</t>
  </si>
  <si>
    <t>2013
Individual</t>
  </si>
  <si>
    <t>2014
Individual</t>
  </si>
  <si>
    <t>State or Territory Name</t>
  </si>
  <si>
    <t>Table 3 - State and Territory Names and MLR Standards</t>
  </si>
  <si>
    <t>2012
Small Group</t>
  </si>
  <si>
    <t>2013
Small Group</t>
  </si>
  <si>
    <t>2014
Small Group</t>
  </si>
  <si>
    <t>INSTRUCTIONS FOR USING THE MLR CALCULATOR WITH THE 2014 MLR ANNUAL REPORTING FORM</t>
  </si>
  <si>
    <r>
      <rPr>
        <b/>
        <sz val="10"/>
        <rFont val="Arial"/>
        <family val="2"/>
      </rPr>
      <t>Step 2.</t>
    </r>
    <r>
      <rPr>
        <sz val="10"/>
        <rFont val="Arial"/>
        <family val="2"/>
      </rPr>
      <t xml:space="preserve">  Make sure that this MLR Calculator file is placed in and opened from the </t>
    </r>
    <r>
      <rPr>
        <u/>
        <sz val="10"/>
        <rFont val="Arial"/>
        <family val="2"/>
      </rPr>
      <t>same folder</t>
    </r>
    <r>
      <rPr>
        <sz val="10"/>
        <rFont val="Arial"/>
        <family val="2"/>
      </rPr>
      <t xml:space="preserve"> as the destination HIOS template file.</t>
    </r>
  </si>
  <si>
    <r>
      <rPr>
        <b/>
        <sz val="10"/>
        <rFont val="Arial"/>
        <family val="2"/>
      </rPr>
      <t>Step 4.</t>
    </r>
    <r>
      <rPr>
        <sz val="10"/>
        <rFont val="Arial"/>
        <family val="2"/>
      </rPr>
      <t xml:space="preserve">  Do one of the following:</t>
    </r>
  </si>
  <si>
    <r>
      <rPr>
        <b/>
        <sz val="10"/>
        <rFont val="Arial"/>
        <family val="2"/>
      </rPr>
      <t>Step 5.</t>
    </r>
    <r>
      <rPr>
        <sz val="10"/>
        <rFont val="Arial"/>
        <family val="2"/>
      </rPr>
      <t xml:space="preserve">  Review the HIOS template file to ensure that it has been correctly and accurately populated before saving it.  Remember to complete any remaining Parts, as required.</t>
    </r>
  </si>
  <si>
    <r>
      <rPr>
        <b/>
        <sz val="10"/>
        <rFont val="Arial"/>
        <family val="2"/>
      </rPr>
      <t>Step 1.</t>
    </r>
    <r>
      <rPr>
        <sz val="10"/>
        <rFont val="Arial"/>
        <family val="2"/>
      </rPr>
      <t xml:space="preserve">  Download the HIOS template file(s) from the HIOS MLR module.  You must use these template file(s) to submit MLR data (and Risk Corridors data, if any) through HIOS.  Do </t>
    </r>
    <r>
      <rPr>
        <u/>
        <sz val="10"/>
        <rFont val="Arial"/>
        <family val="2"/>
      </rPr>
      <t>not</t>
    </r>
    <r>
      <rPr>
        <sz val="10"/>
        <rFont val="Arial"/>
        <family val="2"/>
      </rPr>
      <t xml:space="preserve"> attempt to upload the MLR Form or Risk Corridors Form posted on the MLR page of CCIIO's website, or this MLR Calculator file, into HIOS.</t>
    </r>
  </si>
  <si>
    <t>(d) Copy the amounts from Tab 3, Lines 9 and 10 of the completed Risk Corridors template to Part 3, Lines 3.11 and 3.12 of this MLR Calculator file.</t>
  </si>
  <si>
    <t>(a) To ensure that the MLR Calculator functions correctly, do NOT insert or delete rows or columns anywhere in this file.</t>
  </si>
  <si>
    <t>(b) Populate the "Business in the State of" and the "Federal Tax Exempt" fields on the Company Information tab of this MLR Calculator file.</t>
  </si>
  <si>
    <r>
      <t xml:space="preserve">(d) If your company did not have any QHPs in 2014, skip to Step 4.
</t>
    </r>
    <r>
      <rPr>
        <sz val="8"/>
        <rFont val="Arial"/>
        <family val="2"/>
      </rPr>
      <t xml:space="preserve">  </t>
    </r>
    <r>
      <rPr>
        <sz val="10"/>
        <rFont val="Arial"/>
        <family val="2"/>
      </rPr>
      <t xml:space="preserve">    If your company had QHPs in 2014, populate all relevant cells of the Risk Corridors Plan-Level Data template that you downloaded from HIOS.  Use the calculated amounts from Part 3, Columns 4A and 8A of this MLR Calculator file to complete Tab 3 of the Risk Corridors template.  The Risk Corridors template contains formulas and will perform calculations automatically.</t>
    </r>
  </si>
  <si>
    <t>(c) Populate all relevant blank cells on Parts 1, 2, and 3 of this MLR Calculator file.  Do not alter the green cells, as these contain formulas.</t>
  </si>
  <si>
    <r>
      <t>Companies may also use this MLR Calculator file to perform and/or verify their MLR and rebate calculations for the 2014 MLR reporting year.  To use the MLR Calculator, please follow Steps 1−5 below.  For your convenience, you can also choose to have this MLR Calculator copy all data entered in this file to the HIOS template file you specify.*  
  *</t>
    </r>
    <r>
      <rPr>
        <i/>
        <sz val="9"/>
        <rFont val="Arial"/>
        <family val="2"/>
      </rPr>
      <t>You may need to enable macros to use the optional MLR Calculator copy functionality; please contact your IT department for assistance.</t>
    </r>
  </si>
  <si>
    <t xml:space="preserve">(i) Optionally, populate all relevant blank cells on Parts 4 and 5, if you wish the MLR Calculator to automatically copy these data to the HIOS template.  </t>
  </si>
  <si>
    <r>
      <t>(i) Use the calculated fields (green cells) in Parts 1, 2, 3, and 4 of this file to complete the corresponding fields of your HIOS template file.  Make sure to use "</t>
    </r>
    <r>
      <rPr>
        <u/>
        <sz val="10"/>
        <rFont val="Arial"/>
        <family val="2"/>
      </rPr>
      <t>Paste Special: Values</t>
    </r>
    <r>
      <rPr>
        <sz val="10"/>
        <rFont val="Arial"/>
        <family val="2"/>
      </rPr>
      <t xml:space="preserve">" option in order to avoid pasting formulas into the HIOS template file; OR </t>
    </r>
  </si>
  <si>
    <r>
      <t>(ii) To have the MLR Calculator copy all data to your HIOS template file, enter the destination HIOS template filename in the box below (cell B24), and click the "Copy to HIOS Template" button below it.*  
  *</t>
    </r>
    <r>
      <rPr>
        <i/>
        <sz val="9"/>
        <rFont val="Arial"/>
        <family val="2"/>
      </rPr>
      <t xml:space="preserve">Please note that if you use the MLR Calculator copy functionality, </t>
    </r>
    <r>
      <rPr>
        <i/>
        <u/>
        <sz val="9"/>
        <rFont val="Arial"/>
        <family val="2"/>
      </rPr>
      <t>all</t>
    </r>
    <r>
      <rPr>
        <i/>
        <sz val="9"/>
        <rFont val="Arial"/>
        <family val="2"/>
      </rPr>
      <t xml:space="preserve"> fields (both white and green cells) on </t>
    </r>
    <r>
      <rPr>
        <i/>
        <u/>
        <sz val="9"/>
        <rFont val="Arial"/>
        <family val="2"/>
      </rPr>
      <t>all</t>
    </r>
    <r>
      <rPr>
        <i/>
        <sz val="9"/>
        <rFont val="Arial"/>
        <family val="2"/>
      </rPr>
      <t xml:space="preserve"> Parts (1-5) will be copied over.</t>
    </r>
  </si>
  <si>
    <t>MLR_Template_Sample_Filename.xlsx</t>
  </si>
  <si>
    <t>3.2 Administrative costs excluding taxes (MLR Form Part 1 Lines 5.1 + 5.2 + 5.3 + 5.4 + 5.5a + 5.5b + 5.6)</t>
  </si>
  <si>
    <t>5.1a  Preliminary MLR (Lines 1.8 / 2.3)</t>
  </si>
  <si>
    <t>5.1b  Preliminary MLR: Mini-Med and Student Health  (Lines 1.9 / 2.3)</t>
  </si>
  <si>
    <t>3.5a  Earned profit (Lines 2.1 - 3.1 - 2.2 - 3.2)</t>
  </si>
  <si>
    <t>3.5b  Capped profit ((3% + Line 3.4) x (Lines 2.1 - 2.2))</t>
  </si>
  <si>
    <t>1.14 Advance payments of the premium tax credit received from HHS (informational only; already included in Lines 1.1-1.11)</t>
  </si>
  <si>
    <r>
      <rPr>
        <b/>
        <sz val="10"/>
        <rFont val="Arial"/>
        <family val="2"/>
      </rPr>
      <t>Individual, Small Group, and Large Group Columns "PY2" and "PY1", except DC, MA, and VT merged markets:</t>
    </r>
    <r>
      <rPr>
        <sz val="10"/>
        <rFont val="Arial"/>
        <family val="2"/>
      </rPr>
      <t xml:space="preserve">
Part 3, Lines 1.2 + 1.3
</t>
    </r>
    <r>
      <rPr>
        <b/>
        <sz val="10"/>
        <rFont val="Arial"/>
        <family val="2"/>
      </rPr>
      <t>Individual and Small Group Columns "PY2" and "PY1", if Business State is DC, MA, or VT:</t>
    </r>
    <r>
      <rPr>
        <sz val="10"/>
        <rFont val="Arial"/>
        <family val="2"/>
      </rPr>
      <t xml:space="preserve">
(Part 3, Individual Column, Lines 1.2 + 1.3) + (Part 3, Small Group Column, Lines 1.2 + 1.3)
</t>
    </r>
    <r>
      <rPr>
        <b/>
        <sz val="10"/>
        <rFont val="Arial"/>
        <family val="2"/>
      </rPr>
      <t>Individual, Small Group, and Large Group Columns "CY" and "Total", except DC, MA, and VT merged markets:</t>
    </r>
    <r>
      <rPr>
        <sz val="10"/>
        <rFont val="Arial"/>
        <family val="2"/>
      </rPr>
      <t xml:space="preserve">
Part 3, Lines 1.2 + 1.3 – 1.4 – 1.5 – 1.6 – 1.7
</t>
    </r>
    <r>
      <rPr>
        <b/>
        <sz val="10"/>
        <rFont val="Arial"/>
        <family val="2"/>
      </rPr>
      <t>Individual and Small Group Columns "CY" and "Total", if Business State is DC, MA, or VT:</t>
    </r>
    <r>
      <rPr>
        <sz val="10"/>
        <rFont val="Arial"/>
        <family val="2"/>
      </rPr>
      <t xml:space="preserve">
(Part 3, Individual Column, Lines 1.2 + 1.3 – 1.4 – 1.5 – 1.6 – 1.7) + (Part 3, Small Group Column, Lines 1.2 + 1.3 – 1.4 – 1.5 – 1.6 – 1.7)</t>
    </r>
  </si>
  <si>
    <t>Mini-Med Column "PY2", except DC, MA, and VT merged markets:
1.75 x (Part 3 Lines 1.2 + 1.3)
Mini-Med Individual and Small Group Columns "PY2", if Business State is DC, MA, or VT:
1.75 x [(Part 3, Mini-Med Individual Column, Lines 1.2 + 1.3) + (Part 3, Mini-Med Small Group Column, Lines 1.2 + 1.3)]
Mini-Med Column "PY1", except DC, MA, and VT merged markets:
1.5 x (Part 3 Lines 1.2 + 1.3)
Mini-Med Individual and Small Group Columns "PY1", if Business State is DC, MA, or VT:
1.5 x [(Part 3, Mini-Med Individual Column, Lines 1.2 + 1.3) + (Part 3, Mini-Med Small Group Column, Lines 1.2 + 1.3)]
Mini-Med Column "CY", except DC, MA, and VT merged markets:
1.25 x (Part 3 Lines 1.2 + 1.3)
Mini-Med Individual and Small Group Columns "CY", if Business State is DC, MA, or VT:
1.25 x [(Part 3, Mini-Med Individual Column, Lines 1.2 + 1.3) + (Part 3, Mini-Med Small Group Column, Lines 1.2 + 1.3)]
Mini-Med Column "Total", except DC, MA, and VT merged markets:
1.25 x (Part 3 Lines 1.2 + 1.3)
Mini-Med Individual and Small Group Columns "Total", if Business State is DC, MA, or VT:
1.25 x [(Part 3, Mini-Med Individual Column, Lines 1.2 + 1.3) + (Part 3, Mini-Med Small Group Column, Lines 1.2 + 1.3)]
Student Health Plans Column "PY1":
1.15 x (Part 3 Column "PY1", Lines 1.2 + 1.3)
Student Health Plans Columns "CY" and "Total":
Part 3, Lines 1.2 + 1.3</t>
  </si>
  <si>
    <t>Individual, Small Group, and Large Group Columns, except DC, MA, and VT merged markets:
Part 3, Lines 2.1 – 2.2
Individual and Small Group Columns, if Business State is DC, MA, or VT:
(Part 3, Individual Column, Lines 2.1 – 2.2) + (Part 3, Small Group Column, Lines 2.1 – 2.2)</t>
  </si>
  <si>
    <t>Column "RC", except DC, MA, and VT merged markets:
Part 3 Lines 1.2 + 1.3 – 1.4 – 1.5 – 1.6
Column "RC", if Business State is DC, MA, or VT:
(Part 3, Individual Column, Lines 1.2 + 1.3 – 1.4 – 1.5 – 1.6) + (Part 3, Small Group Column, Lines 1.2 + 1.3 – 1.4 – 1.5 – 1.6)</t>
  </si>
  <si>
    <t>Column "RC", except DC, MA, and VT merged markets:
Part 1 Lines 5.1 + 5.2 + 5.3 + 5.4 + 5.5 + 5.6, Column [RC] "3/31/YY"
Column "RC", if Business State is DC, MA, or VT:
(Part 1, Lines 5.1 + 5.2 + 5.3 + 5.4 + 5.5 + 5.6, Individual Column [RC] "3/31/YY") + (Part 1, Lines 5.1 + 5.2 + 5.3 + 5.4 + 5.5 + 5.6, Small Group Column [RC] "3/31/YY")</t>
  </si>
  <si>
    <t>Column "RC", except DC, MA, and VT merged markets:
Part 3 Lines 3.1 / (2.1 – 2.2)
Column "RC", if Business State is DC, MA, or VT:
Part 3 Line 3.1 / (Part 3 Line 2.1 Individual Column – Part 3 Line 2.2 Individual Column + Part 3 Line 2.1 Small Group Column – Part 3 Line 2.2 Small Group Column)</t>
  </si>
  <si>
    <t>Column "RC", except DC, MA, and VT merged markets:
Part 3 Lines 2.1 – 3.1 – 2.2 – 3.2
Column "RC", if Business State is DC, MA, or VT:
(Part 3, Individual Column, Lines 2.1 – 3.1 – 2.2 – 3.2) + 
(Part 3, Small Group Column, Lines 2.1 – 3.1 – 2.2)</t>
  </si>
  <si>
    <t>Column "RC", except DC, MA, and VT merged markets:
(3% + Part 3 Line 3.3) x (Part 3 Lines 2.1 – 2.2)
Column "RC", if Business State is DC, MA, or VT:
(3% + Part 3 Line 3.3) / (Part 3 Line 2.1 Individual Column – Part 3 Line 2.2 Individual Column + Part 3 Line 2.1 Small Group Column – Part 3 Line 2.2 Small Group Column)</t>
  </si>
  <si>
    <t>Column "RC", except DC, MA, and VT merged markets:
(20% + Part 3 Line 3.4) x (Part 3 Lines 2.1 – 2.2) + Part 3 Line 2.2
Column "RC", if Business State is DC, MA, or VT:
(20% + Part 3 Line 3.4) x (Part 3 Line 2.1 Individual Column – Part 3 Line 2.2 Individual Column + Part 3 Line 2.1 Small Group Column – Part 3 Line 2.2 Small Group Column) + (Part 3 Line 2.2 Individual Column + Part 3 Line 2.2 Small Group Column)</t>
  </si>
  <si>
    <t>Column "RC", except DC, MA, and VT merged markets:
20% x (Part 3 Lines 2.1 – 2.2) + Part 3 Line 2.2
Column "RC", if Business State is DC, MA, or VT:
20% x (Part 3 Line 2.1 Individual Column – Part 3 Line 2.2 Individual Column + Part 3 Line 2.1 Small Group Column – Part 3 Line 2.2 Small Group Column) + (Part 3 Line 2.2 Individual Column + Part 3 Line 2.2 Small Group Column)</t>
  </si>
  <si>
    <t>Column "RC", except DC, MA, and VT merged markets:
Part 3 Lines 2.1 – 3.6
Column "RC", if Business State is DC, MA, or VT:
(Part 3 Line 2.1 Individual Column + Part 3 Line 2.1 Small Group Column) – Part 3 Line 3.6</t>
  </si>
  <si>
    <t>Column "RC", except DC, MA, and VT merged markets:
Part 3 Lines 2.1 – 3.8
Column "RC", if Business State is DC, MA, or VT:
(Part 3 Line 2.1 Individual Column + Part 3 Line 2.1 Small Group Column) – Part 3 Line 3.8</t>
  </si>
  <si>
    <t>Columns "PY2" and "PY1", except DC, MA, and VT merged markets:
2012 (for "PY2") and 2013 (for "PY1") MLR Forms, respectively,
Part 1 Line 7.5, Columns "3/31/13" + "Deferred PY1" – "Deferred CY" 
Columns "PY2" and "PY1", Individual and Small Group Columns, if Business State is DC, MA, or VT:
2012 (for "PY2") and 2013 (for "PY1") MLR Forms, respectively 
(Part 1 Line 7.5, Individual Columns "3/31/YY" + "Deferred PY" – "Deferred CY") + (Part 1 Line 7.5, Small Group Columns "3/31/YY" + "Deferred PY" – "Deferred CY")
Column "CY", except DC, MA, and VT merged markets:
Part 1 Line 7.5, Columns "3/31/YY" + "Deferred PY1" – "Deferred CY" 
Column "CY", Individual and Small Group Columns, if Business State is DC, MA, or VT:
(Part 1 Line 7.5, Individual Columns "3/31/YY" + "Deferred PY1" – "Deferred CY") + (Part 1 Line 7.5, Small Group Columns "3/31/YY" + "Deferred PY1" – "Deferred CY")
Column "RC", except DC, MA, and VT merged markets:
Part 1 Line 7.5, Column [RC] "3/31/YY" 
Column "RC", Individual and Small Group Columns, if Business State is DC, MA, or VT:
(Part 1 Line 7.5, Individual Column [RC] "3/31/YY") + (Part 1 Line 7.5, Small Group Column [RC] "3/31/YY")
Column "Total", except Student Health Plans:
Part 3 Line 4.1, Columns PY2 + PY1 + CY
Column "Total", Student Health Plans:
If Part 3 Line 4.1, Column CY ≥ 75,000:  Part 3 Line 4.1, Column CY
If Part 3 Line 4.1, Column CY &lt; 75,000:  Part 3 Line 4.1, Columns PY1 + CY</t>
  </si>
  <si>
    <t>3.6a  Profit and administrative costs (Lines 3.2 + 3.5 + 2.2)</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</si>
</sst>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quot;#,##0_);[Red]\(&quot;$&quot;#,##0\)"/>
    <numFmt numFmtId="44" formatCode="_(&quot;$&quot;* #,##0.00_);_(&quot;$&quot;* \(#,##0.00\);_(&quot;$&quot;* &quot;-&quot;??_);_(@_)"/>
    <numFmt numFmtId="43" formatCode="_(* #,##0.00_);_(* \(#,##0.00\);_(* &quot;-&quot;??_);_(@_)"/>
    <numFmt numFmtId="164" formatCode="_(&quot;$&quot;* #,##0_);_(&quot;$&quot;* \(#,##0\);_(&quot;$&quot;* &quot;-&quot;??_);_(@_)"/>
    <numFmt numFmtId="165" formatCode="0.0%"/>
    <numFmt numFmtId="166" formatCode="_(* #,##0_);_(* \(#,##0\);_(* &quot;-&quot;??_);_(@_)"/>
    <numFmt numFmtId="167" formatCode="_(* #,##0.0_);_(* \(#,##0.0\);_(* &quot;-&quot;??_);_(@_)"/>
    <numFmt numFmtId="168" formatCode="0.000"/>
    <numFmt numFmtId="169" formatCode="#,##0.000_);[Red]\(#,##0.000\)"/>
    <numFmt numFmtId="170" formatCode="0.0%;[Red]\(0.0%\)"/>
  </numFmts>
  <fonts count="43">
    <font>
      <sz val="10"/>
      <name val="Arial"/>
    </font>
    <font>
      <sz val="10"/>
      <color theme="1"/>
      <name val="Arial"/>
      <family val="2"/>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1"/>
      <name val="Calibri"/>
      <family val="2"/>
    </font>
    <font>
      <b/>
      <sz val="13"/>
      <name val="Arial"/>
      <family val="2"/>
    </font>
    <font>
      <b/>
      <sz val="10"/>
      <color theme="1"/>
      <name val="Arial"/>
      <family val="2"/>
    </font>
    <font>
      <b/>
      <sz val="10"/>
      <color theme="0" tint="-0.14999847407452621"/>
      <name val="Arial"/>
      <family val="2"/>
    </font>
    <font>
      <sz val="13"/>
      <name val="Arial"/>
      <family val="2"/>
    </font>
    <font>
      <b/>
      <sz val="15"/>
      <color theme="0" tint="-0.249977111117893"/>
      <name val="Arial"/>
      <family val="2"/>
    </font>
    <font>
      <b/>
      <sz val="10"/>
      <color indexed="56"/>
      <name val="Arial"/>
      <family val="2"/>
    </font>
    <font>
      <b/>
      <sz val="12"/>
      <color indexed="56"/>
      <name val="Arial"/>
      <family val="2"/>
    </font>
    <font>
      <sz val="10"/>
      <name val="Arial"/>
      <family val="2"/>
    </font>
    <font>
      <sz val="10"/>
      <color rgb="FF0000FF"/>
      <name val="Arial"/>
      <family val="2"/>
    </font>
    <font>
      <b/>
      <u/>
      <sz val="10"/>
      <name val="Arial"/>
      <family val="2"/>
    </font>
    <font>
      <u/>
      <sz val="10"/>
      <name val="Arial"/>
      <family val="2"/>
    </font>
    <font>
      <b/>
      <sz val="12"/>
      <name val="Arial"/>
      <family val="2"/>
    </font>
    <font>
      <sz val="10"/>
      <color rgb="FFFF0000"/>
      <name val="Arial"/>
      <family val="2"/>
    </font>
    <font>
      <i/>
      <sz val="9"/>
      <name val="Arial"/>
      <family val="2"/>
    </font>
    <font>
      <i/>
      <u/>
      <sz val="9"/>
      <name val="Arial"/>
      <family val="2"/>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bgColor indexed="64"/>
      </patternFill>
    </fill>
    <fill>
      <patternFill patternType="solid">
        <fgColor rgb="FF494949"/>
        <bgColor indexed="64"/>
      </patternFill>
    </fill>
    <fill>
      <patternFill patternType="solid">
        <fgColor rgb="FF809F50"/>
        <bgColor indexed="64"/>
      </patternFill>
    </fill>
    <fill>
      <patternFill patternType="solid">
        <fgColor theme="6" tint="0.59999389629810485"/>
        <bgColor indexed="64"/>
      </patternFill>
    </fill>
    <fill>
      <patternFill patternType="solid">
        <fgColor theme="4" tint="0.79998168889431442"/>
        <bgColor theme="4" tint="0.79998168889431442"/>
      </patternFill>
    </fill>
    <fill>
      <patternFill patternType="solid">
        <fgColor theme="4" tint="0.59999389629810485"/>
        <bgColor indexed="64"/>
      </patternFill>
    </fill>
    <fill>
      <patternFill patternType="solid">
        <fgColor theme="4" tint="0.39997558519241921"/>
        <bgColor indexed="64"/>
      </patternFill>
    </fill>
  </fills>
  <borders count="10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style="thin">
        <color indexed="64"/>
      </top>
      <bottom/>
      <diagonal/>
    </border>
    <border>
      <left style="thin">
        <color indexed="23"/>
      </left>
      <right/>
      <top/>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top style="thin">
        <color indexed="23"/>
      </top>
      <bottom/>
      <diagonal/>
    </border>
    <border>
      <left style="thin">
        <color indexed="64"/>
      </left>
      <right/>
      <top style="medium">
        <color indexed="64"/>
      </top>
      <bottom/>
      <diagonal/>
    </border>
    <border>
      <left style="thin">
        <color indexed="23"/>
      </left>
      <right/>
      <top style="thin">
        <color indexed="23"/>
      </top>
      <bottom/>
      <diagonal/>
    </border>
    <border>
      <left/>
      <right/>
      <top style="thin">
        <color indexed="64"/>
      </top>
      <bottom/>
      <diagonal/>
    </border>
    <border>
      <left/>
      <right/>
      <top style="medium">
        <color indexed="64"/>
      </top>
      <bottom style="thin">
        <color indexed="64"/>
      </bottom>
      <diagonal/>
    </border>
    <border>
      <left style="medium">
        <color indexed="64"/>
      </left>
      <right/>
      <top style="thick">
        <color indexed="22"/>
      </top>
      <bottom/>
      <diagonal/>
    </border>
    <border>
      <left style="thin">
        <color theme="1" tint="0.499984740745262"/>
      </left>
      <right/>
      <top style="thick">
        <color indexed="22"/>
      </top>
      <bottom/>
      <diagonal/>
    </border>
    <border>
      <left style="thin">
        <color indexed="64"/>
      </left>
      <right/>
      <top style="thick">
        <color indexed="22"/>
      </top>
      <bottom/>
      <diagonal/>
    </border>
    <border>
      <left style="thin">
        <color theme="1" tint="0.499984740745262"/>
      </left>
      <right/>
      <top style="medium">
        <color indexed="64"/>
      </top>
      <bottom/>
      <diagonal/>
    </border>
    <border>
      <left style="thin">
        <color indexed="23"/>
      </left>
      <right/>
      <top style="thick">
        <color indexed="22"/>
      </top>
      <bottom/>
      <diagonal/>
    </border>
    <border>
      <left/>
      <right/>
      <top style="thick">
        <color indexed="22"/>
      </top>
      <bottom/>
      <diagonal/>
    </border>
    <border>
      <left style="thin">
        <color indexed="64"/>
      </left>
      <right/>
      <top style="thin">
        <color indexed="23"/>
      </top>
      <bottom/>
      <diagonal/>
    </border>
    <border>
      <left style="thin">
        <color theme="1" tint="0.499984740745262"/>
      </left>
      <right/>
      <top style="thin">
        <color indexed="23"/>
      </top>
      <bottom/>
      <diagonal/>
    </border>
    <border>
      <left/>
      <right/>
      <top style="thin">
        <color indexed="23"/>
      </top>
      <bottom/>
      <diagonal/>
    </border>
    <border>
      <left style="thin">
        <color theme="1" tint="0.499984740745262"/>
      </left>
      <right/>
      <top/>
      <bottom/>
      <diagonal/>
    </border>
    <border>
      <left style="thin">
        <color theme="1" tint="0.499984740745262"/>
      </left>
      <right/>
      <top style="thin">
        <color indexed="64"/>
      </top>
      <bottom/>
      <diagonal/>
    </border>
    <border>
      <left style="thin">
        <color theme="1" tint="0.499984740745262"/>
      </left>
      <right style="medium">
        <color indexed="64"/>
      </right>
      <top/>
      <bottom/>
      <diagonal/>
    </border>
    <border>
      <left style="thin">
        <color indexed="23"/>
      </left>
      <right style="thin">
        <color theme="1" tint="0.499984740745262"/>
      </right>
      <top/>
      <bottom/>
      <diagonal/>
    </border>
    <border>
      <left style="thin">
        <color theme="1" tint="0.499984740745262"/>
      </left>
      <right style="medium">
        <color indexed="64"/>
      </right>
      <top style="thick">
        <color indexed="22"/>
      </top>
      <bottom/>
      <diagonal/>
    </border>
    <border>
      <left style="thin">
        <color indexed="23"/>
      </left>
      <right style="medium">
        <color indexed="64"/>
      </right>
      <top style="thick">
        <color indexed="22"/>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thin">
        <color theme="1" tint="0.499984740745262"/>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808080"/>
      </left>
      <right style="medium">
        <color indexed="64"/>
      </right>
      <top style="thick">
        <color indexed="22"/>
      </top>
      <bottom/>
      <diagonal/>
    </border>
    <border>
      <left style="thin">
        <color rgb="FF808080"/>
      </left>
      <right style="medium">
        <color indexed="64"/>
      </right>
      <top/>
      <bottom/>
      <diagonal/>
    </border>
    <border>
      <left style="thin">
        <color rgb="FF808080"/>
      </left>
      <right style="medium">
        <color indexed="64"/>
      </right>
      <top/>
      <bottom style="thin">
        <color indexed="64"/>
      </bottom>
      <diagonal/>
    </border>
    <border>
      <left style="thin">
        <color indexed="23"/>
      </left>
      <right style="thin">
        <color indexed="23"/>
      </right>
      <top style="thick">
        <color indexed="22"/>
      </top>
      <bottom/>
      <diagonal/>
    </border>
    <border>
      <left style="thin">
        <color indexed="23"/>
      </left>
      <right style="thin">
        <color indexed="23"/>
      </right>
      <top/>
      <bottom/>
      <diagonal/>
    </border>
    <border>
      <left style="thin">
        <color indexed="23"/>
      </left>
      <right style="thin">
        <color indexed="23"/>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top style="thin">
        <color indexed="23"/>
      </top>
      <bottom style="medium">
        <color indexed="64"/>
      </bottom>
      <diagonal/>
    </border>
    <border>
      <left style="thin">
        <color indexed="23"/>
      </left>
      <right/>
      <top style="thin">
        <color indexed="23"/>
      </top>
      <bottom style="medium">
        <color indexed="64"/>
      </bottom>
      <diagonal/>
    </border>
    <border>
      <left style="thin">
        <color theme="1" tint="0.499984740745262"/>
      </left>
      <right/>
      <top style="thin">
        <color indexed="23"/>
      </top>
      <bottom style="medium">
        <color indexed="64"/>
      </bottom>
      <diagonal/>
    </border>
    <border>
      <left style="thin">
        <color theme="1" tint="0.499984740745262"/>
      </left>
      <right/>
      <top/>
      <bottom style="medium">
        <color indexed="64"/>
      </bottom>
      <diagonal/>
    </border>
    <border>
      <left style="thin">
        <color indexed="23"/>
      </left>
      <right/>
      <top/>
      <bottom style="medium">
        <color indexed="64"/>
      </bottom>
      <diagonal/>
    </border>
    <border>
      <left style="thin">
        <color theme="1" tint="0.499984740745262"/>
      </left>
      <right style="medium">
        <color indexed="64"/>
      </right>
      <top style="medium">
        <color indexed="64"/>
      </top>
      <bottom/>
      <diagonal/>
    </border>
    <border>
      <left style="thin">
        <color theme="1" tint="0.499984740745262"/>
      </left>
      <right style="medium">
        <color indexed="64"/>
      </right>
      <top style="thin">
        <color indexed="64"/>
      </top>
      <bottom/>
      <diagonal/>
    </border>
    <border>
      <left style="thin">
        <color indexed="23"/>
      </left>
      <right style="medium">
        <color indexed="64"/>
      </right>
      <top/>
      <bottom/>
      <diagonal/>
    </border>
    <border>
      <left style="thin">
        <color indexed="23"/>
      </left>
      <right style="medium">
        <color indexed="64"/>
      </right>
      <top style="thin">
        <color indexed="23"/>
      </top>
      <bottom/>
      <diagonal/>
    </border>
    <border>
      <left style="medium">
        <color indexed="64"/>
      </left>
      <right style="medium">
        <color indexed="64"/>
      </right>
      <top style="medium">
        <color indexed="64"/>
      </top>
      <bottom/>
      <diagonal/>
    </border>
    <border>
      <left style="medium">
        <color indexed="64"/>
      </left>
      <right style="medium">
        <color indexed="64"/>
      </right>
      <top style="thick">
        <color indexed="22"/>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top style="thin">
        <color indexed="23"/>
      </top>
      <bottom style="medium">
        <color indexed="64"/>
      </bottom>
      <diagonal/>
    </border>
    <border>
      <left style="medium">
        <color indexed="64"/>
      </left>
      <right style="medium">
        <color indexed="64"/>
      </right>
      <top/>
      <bottom style="medium">
        <color indexed="64"/>
      </bottom>
      <diagonal/>
    </border>
    <border>
      <left style="thin">
        <color theme="1" tint="0.499984740745262"/>
      </left>
      <right style="medium">
        <color indexed="64"/>
      </right>
      <top/>
      <bottom style="medium">
        <color indexed="64"/>
      </bottom>
      <diagonal/>
    </border>
    <border>
      <left style="thin">
        <color indexed="23"/>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style="thick">
        <color indexed="22"/>
      </top>
      <bottom/>
      <diagonal/>
    </border>
    <border>
      <left style="thin">
        <color indexed="64"/>
      </left>
      <right style="medium">
        <color indexed="64"/>
      </right>
      <top style="thin">
        <color indexed="23"/>
      </top>
      <bottom/>
      <diagonal/>
    </border>
    <border>
      <left style="thin">
        <color indexed="64"/>
      </left>
      <right style="medium">
        <color indexed="64"/>
      </right>
      <top style="thin">
        <color indexed="23"/>
      </top>
      <bottom style="medium">
        <color indexed="64"/>
      </bottom>
      <diagonal/>
    </border>
    <border>
      <left/>
      <right style="thin">
        <color indexed="64"/>
      </right>
      <top style="thin">
        <color indexed="64"/>
      </top>
      <bottom style="thick">
        <color indexed="22"/>
      </bottom>
      <diagonal/>
    </border>
    <border>
      <left style="thin">
        <color indexed="64"/>
      </left>
      <right style="thin">
        <color indexed="64"/>
      </right>
      <top style="medium">
        <color indexed="64"/>
      </top>
      <bottom style="thick">
        <color indexed="22"/>
      </bottom>
      <diagonal/>
    </border>
    <border>
      <left style="thin">
        <color indexed="64"/>
      </left>
      <right/>
      <top/>
      <bottom style="thin">
        <color indexed="64"/>
      </bottom>
      <diagonal/>
    </border>
  </borders>
  <cellStyleXfs count="466">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9" fontId="35" fillId="0" borderId="0" applyFont="0" applyFill="0" applyBorder="0" applyAlignment="0" applyProtection="0"/>
  </cellStyleXfs>
  <cellXfs count="393">
    <xf numFmtId="0" fontId="0" fillId="0" borderId="0" xfId="0"/>
    <xf numFmtId="0" fontId="4" fillId="0" borderId="0" xfId="0" applyFont="1" applyBorder="1"/>
    <xf numFmtId="0" fontId="4" fillId="0" borderId="0" xfId="0" applyFont="1" applyFill="1" applyBorder="1"/>
    <xf numFmtId="0" fontId="4" fillId="0" borderId="0" xfId="0" applyFont="1"/>
    <xf numFmtId="0" fontId="4" fillId="0" borderId="0" xfId="124" applyFont="1" applyAlignment="1"/>
    <xf numFmtId="0" fontId="4" fillId="0" borderId="0" xfId="0" applyFont="1" applyFill="1"/>
    <xf numFmtId="164" fontId="4" fillId="0" borderId="0" xfId="80" applyNumberFormat="1" applyFont="1" applyBorder="1"/>
    <xf numFmtId="0" fontId="4" fillId="0" borderId="0" xfId="0" applyFont="1" applyBorder="1" applyAlignment="1"/>
    <xf numFmtId="0" fontId="4" fillId="0" borderId="0" xfId="124" applyFont="1" applyFill="1" applyAlignment="1"/>
    <xf numFmtId="167" fontId="4" fillId="0" borderId="0" xfId="124" applyNumberFormat="1" applyFont="1" applyAlignment="1"/>
    <xf numFmtId="0" fontId="4" fillId="0" borderId="0" xfId="124" applyFont="1" applyFill="1" applyBorder="1" applyAlignment="1"/>
    <xf numFmtId="0" fontId="4" fillId="0" borderId="0" xfId="0" applyFont="1" applyFill="1" applyAlignment="1">
      <alignment horizontal="center"/>
    </xf>
    <xf numFmtId="0" fontId="4" fillId="0" borderId="0" xfId="0" applyFont="1" applyProtection="1"/>
    <xf numFmtId="0" fontId="4" fillId="0" borderId="0" xfId="124" applyFont="1" applyAlignment="1" applyProtection="1"/>
    <xf numFmtId="0" fontId="4" fillId="0" borderId="0" xfId="0" applyFont="1" applyAlignment="1" applyProtection="1">
      <alignment horizontal="right"/>
    </xf>
    <xf numFmtId="0" fontId="4" fillId="0" borderId="0" xfId="124" applyFont="1" applyFill="1" applyBorder="1" applyAlignment="1" applyProtection="1">
      <alignment horizontal="right"/>
    </xf>
    <xf numFmtId="0" fontId="24" fillId="0" borderId="0" xfId="129" applyFont="1" applyAlignment="1"/>
    <xf numFmtId="0" fontId="24" fillId="0" borderId="0" xfId="129" applyFont="1" applyFill="1" applyBorder="1" applyAlignment="1">
      <alignment horizontal="left" vertical="top" wrapText="1"/>
    </xf>
    <xf numFmtId="0" fontId="4" fillId="0" borderId="0" xfId="125" applyFont="1" applyAlignment="1"/>
    <xf numFmtId="0" fontId="4" fillId="0" borderId="0" xfId="125" applyFont="1" applyFill="1" applyAlignment="1"/>
    <xf numFmtId="0" fontId="4" fillId="0" borderId="0" xfId="124" applyNumberFormat="1" applyFont="1" applyFill="1" applyBorder="1" applyAlignment="1" applyProtection="1">
      <alignment horizontal="left"/>
    </xf>
    <xf numFmtId="0" fontId="4" fillId="0" borderId="0" xfId="124" applyFont="1" applyFill="1" applyBorder="1" applyAlignment="1" applyProtection="1"/>
    <xf numFmtId="0" fontId="4" fillId="0" borderId="0" xfId="124" applyNumberFormat="1" applyFont="1" applyFill="1" applyAlignment="1" applyProtection="1">
      <alignment horizontal="left"/>
    </xf>
    <xf numFmtId="0" fontId="24" fillId="0" borderId="0" xfId="0" applyNumberFormat="1" applyFont="1" applyFill="1" applyBorder="1" applyAlignment="1" applyProtection="1">
      <alignment horizontal="left"/>
    </xf>
    <xf numFmtId="0" fontId="24" fillId="0" borderId="0" xfId="124" applyNumberFormat="1" applyFont="1" applyFill="1" applyBorder="1" applyAlignment="1" applyProtection="1">
      <alignment horizontal="left" vertical="center"/>
    </xf>
    <xf numFmtId="164" fontId="4" fillId="0" borderId="0" xfId="80" applyNumberFormat="1" applyFont="1" applyFill="1" applyBorder="1"/>
    <xf numFmtId="0" fontId="24" fillId="0" borderId="0" xfId="0" applyFont="1" applyFill="1" applyProtection="1"/>
    <xf numFmtId="0" fontId="4" fillId="0" borderId="0" xfId="0" applyFont="1" applyFill="1" applyBorder="1" applyAlignment="1"/>
    <xf numFmtId="0" fontId="4" fillId="0" borderId="11" xfId="0" applyFont="1" applyFill="1" applyBorder="1" applyAlignment="1">
      <alignment horizontal="center"/>
    </xf>
    <xf numFmtId="0" fontId="4" fillId="0" borderId="0" xfId="0" applyFont="1" applyFill="1" applyBorder="1" applyAlignment="1">
      <alignment horizontal="center"/>
    </xf>
    <xf numFmtId="0" fontId="24" fillId="0" borderId="0" xfId="125" applyFont="1" applyFill="1" applyAlignment="1"/>
    <xf numFmtId="0" fontId="4" fillId="0" borderId="0" xfId="125" applyFill="1"/>
    <xf numFmtId="0" fontId="4" fillId="0" borderId="0" xfId="125" applyFont="1" applyFill="1"/>
    <xf numFmtId="0" fontId="4" fillId="0" borderId="0" xfId="125" applyFill="1" applyBorder="1"/>
    <xf numFmtId="167" fontId="4" fillId="0" borderId="0" xfId="124" applyNumberFormat="1" applyFont="1" applyFill="1" applyAlignment="1"/>
    <xf numFmtId="0" fontId="4" fillId="0" borderId="0" xfId="0" applyFont="1" applyFill="1" applyProtection="1"/>
    <xf numFmtId="0" fontId="24" fillId="0" borderId="0" xfId="125" applyFont="1" applyFill="1" applyAlignment="1" applyProtection="1"/>
    <xf numFmtId="0" fontId="24" fillId="0" borderId="0" xfId="125" applyFont="1" applyFill="1" applyBorder="1" applyAlignment="1">
      <alignment vertical="top" wrapText="1"/>
    </xf>
    <xf numFmtId="0" fontId="27" fillId="0" borderId="0" xfId="0" applyFont="1" applyAlignment="1">
      <alignment horizontal="left" vertical="top" wrapText="1"/>
    </xf>
    <xf numFmtId="0" fontId="4" fillId="0" borderId="11" xfId="0" applyFont="1" applyFill="1" applyBorder="1" applyAlignment="1">
      <alignment wrapText="1"/>
    </xf>
    <xf numFmtId="0" fontId="4" fillId="0" borderId="0" xfId="0" applyFont="1" applyFill="1" applyBorder="1" applyAlignment="1">
      <alignment wrapText="1"/>
    </xf>
    <xf numFmtId="0" fontId="4" fillId="0" borderId="0" xfId="0" applyFont="1" applyAlignment="1">
      <alignment horizontal="left" vertical="top"/>
    </xf>
    <xf numFmtId="0" fontId="4" fillId="0" borderId="0" xfId="124" applyFont="1" applyFill="1" applyBorder="1" applyAlignment="1">
      <alignment horizontal="left" vertical="top" indent="1"/>
    </xf>
    <xf numFmtId="0" fontId="4" fillId="0" borderId="0" xfId="125" applyNumberFormat="1" applyFont="1" applyFill="1" applyBorder="1" applyAlignment="1">
      <alignment horizontal="center" vertical="top"/>
    </xf>
    <xf numFmtId="0" fontId="4" fillId="0" borderId="0" xfId="125"/>
    <xf numFmtId="0" fontId="4" fillId="0" borderId="0" xfId="125" applyFont="1"/>
    <xf numFmtId="0" fontId="24" fillId="0" borderId="0" xfId="125" applyFont="1" applyFill="1" applyBorder="1" applyAlignment="1">
      <alignment vertical="top"/>
    </xf>
    <xf numFmtId="0" fontId="24" fillId="0" borderId="0" xfId="125" applyFont="1" applyFill="1" applyBorder="1" applyAlignment="1">
      <alignment horizontal="left" vertical="top" wrapText="1"/>
    </xf>
    <xf numFmtId="0" fontId="27" fillId="0" borderId="0" xfId="0" applyFont="1" applyAlignment="1">
      <alignment vertical="top" wrapText="1"/>
    </xf>
    <xf numFmtId="0" fontId="4" fillId="0" borderId="0" xfId="0" applyFont="1" applyAlignment="1">
      <alignment vertical="top" wrapText="1"/>
    </xf>
    <xf numFmtId="0" fontId="4" fillId="0" borderId="0" xfId="0" applyFont="1" applyAlignment="1">
      <alignment horizontal="left" vertical="top" wrapText="1"/>
    </xf>
    <xf numFmtId="0" fontId="4" fillId="0" borderId="15" xfId="0" applyFont="1" applyFill="1" applyBorder="1" applyAlignment="1"/>
    <xf numFmtId="0" fontId="4" fillId="0" borderId="0" xfId="0" applyFont="1" applyFill="1" applyBorder="1" applyAlignment="1" applyProtection="1">
      <protection locked="0"/>
    </xf>
    <xf numFmtId="0" fontId="24" fillId="27" borderId="18" xfId="0" applyFont="1" applyFill="1" applyBorder="1" applyAlignment="1">
      <alignment vertical="center" wrapText="1"/>
    </xf>
    <xf numFmtId="0" fontId="24" fillId="27" borderId="19" xfId="0" applyFont="1" applyFill="1" applyBorder="1" applyAlignment="1">
      <alignment vertical="center" wrapText="1"/>
    </xf>
    <xf numFmtId="0" fontId="24" fillId="27" borderId="18" xfId="0" applyFont="1" applyFill="1" applyBorder="1" applyAlignment="1">
      <alignment wrapText="1"/>
    </xf>
    <xf numFmtId="0" fontId="24" fillId="27" borderId="19" xfId="0" applyFont="1" applyFill="1" applyBorder="1" applyAlignment="1">
      <alignment wrapText="1"/>
    </xf>
    <xf numFmtId="0" fontId="4" fillId="0" borderId="0" xfId="0" applyFont="1" applyAlignment="1"/>
    <xf numFmtId="0" fontId="24" fillId="0" borderId="15" xfId="0" applyFont="1" applyFill="1" applyBorder="1" applyAlignment="1">
      <alignment wrapText="1"/>
    </xf>
    <xf numFmtId="0" fontId="24" fillId="0" borderId="15" xfId="0" applyFont="1" applyFill="1" applyBorder="1" applyAlignment="1">
      <alignment vertical="center" wrapText="1"/>
    </xf>
    <xf numFmtId="0" fontId="4" fillId="0" borderId="0" xfId="0" applyFont="1" applyFill="1" applyBorder="1" applyAlignment="1">
      <alignment vertical="top"/>
    </xf>
    <xf numFmtId="0" fontId="14" fillId="24" borderId="0" xfId="105" applyFont="1" applyFill="1" applyBorder="1" applyAlignment="1">
      <alignment vertical="top" wrapText="1"/>
    </xf>
    <xf numFmtId="0" fontId="4" fillId="0" borderId="33" xfId="0" applyFont="1" applyFill="1" applyBorder="1" applyAlignment="1">
      <alignment vertical="top"/>
    </xf>
    <xf numFmtId="0" fontId="4" fillId="0" borderId="11" xfId="0" applyFont="1" applyFill="1" applyBorder="1" applyAlignment="1">
      <alignment vertical="top"/>
    </xf>
    <xf numFmtId="0" fontId="14" fillId="24" borderId="29" xfId="105" applyFont="1" applyFill="1" applyBorder="1" applyAlignment="1">
      <alignment vertical="top" wrapText="1"/>
    </xf>
    <xf numFmtId="0" fontId="4" fillId="24" borderId="29" xfId="105" applyFont="1" applyFill="1" applyBorder="1" applyAlignment="1">
      <alignment vertical="top" wrapText="1"/>
    </xf>
    <xf numFmtId="0" fontId="14" fillId="24" borderId="36" xfId="105" applyFont="1" applyFill="1" applyBorder="1" applyAlignment="1">
      <alignment vertical="top" wrapText="1"/>
    </xf>
    <xf numFmtId="0" fontId="4" fillId="0" borderId="11" xfId="0" applyFont="1" applyFill="1" applyBorder="1"/>
    <xf numFmtId="0" fontId="4" fillId="0" borderId="11" xfId="0" applyFont="1" applyFill="1" applyBorder="1" applyAlignment="1">
      <alignment vertical="top" wrapText="1"/>
    </xf>
    <xf numFmtId="10" fontId="4" fillId="0" borderId="15" xfId="0" applyNumberFormat="1" applyFont="1" applyFill="1" applyBorder="1" applyAlignment="1" applyProtection="1">
      <alignment wrapText="1"/>
      <protection locked="0"/>
    </xf>
    <xf numFmtId="0" fontId="4" fillId="0" borderId="15" xfId="0" applyFont="1" applyFill="1" applyBorder="1" applyAlignment="1" applyProtection="1">
      <alignment vertical="top" wrapText="1"/>
      <protection locked="0"/>
    </xf>
    <xf numFmtId="0" fontId="4" fillId="0" borderId="15" xfId="0" applyFont="1" applyFill="1" applyBorder="1" applyAlignment="1" applyProtection="1">
      <alignment wrapText="1"/>
      <protection locked="0"/>
    </xf>
    <xf numFmtId="0" fontId="24" fillId="0" borderId="0" xfId="124" applyFont="1" applyFill="1" applyAlignment="1"/>
    <xf numFmtId="0" fontId="24" fillId="0" borderId="0" xfId="124" applyFont="1" applyAlignment="1"/>
    <xf numFmtId="0" fontId="24" fillId="24" borderId="19" xfId="0" applyFont="1" applyFill="1" applyBorder="1" applyAlignment="1">
      <alignment horizontal="center" wrapText="1"/>
    </xf>
    <xf numFmtId="0" fontId="32" fillId="24" borderId="15" xfId="103" applyFont="1" applyFill="1" applyBorder="1" applyAlignment="1" applyProtection="1">
      <alignment horizontal="center" vertical="center" wrapText="1"/>
    </xf>
    <xf numFmtId="0" fontId="24" fillId="0" borderId="0" xfId="0" applyFont="1"/>
    <xf numFmtId="0" fontId="4" fillId="0" borderId="0" xfId="125" applyFill="1" applyAlignment="1"/>
    <xf numFmtId="0" fontId="34" fillId="24" borderId="57" xfId="103" applyFont="1" applyFill="1" applyBorder="1" applyAlignment="1">
      <alignment vertical="top"/>
    </xf>
    <xf numFmtId="0" fontId="34" fillId="24" borderId="58" xfId="103" applyFont="1" applyFill="1" applyBorder="1" applyAlignment="1">
      <alignment vertical="top" wrapText="1"/>
    </xf>
    <xf numFmtId="0" fontId="4" fillId="0" borderId="0" xfId="125" applyFill="1" applyAlignment="1">
      <alignment vertical="top"/>
    </xf>
    <xf numFmtId="0" fontId="34" fillId="24" borderId="10" xfId="103" applyFont="1" applyFill="1" applyBorder="1" applyAlignment="1">
      <alignment vertical="top" wrapText="1"/>
    </xf>
    <xf numFmtId="0" fontId="4" fillId="0" borderId="12" xfId="125" applyNumberFormat="1" applyFill="1" applyBorder="1" applyAlignment="1">
      <alignment vertical="top"/>
    </xf>
    <xf numFmtId="0" fontId="4" fillId="0" borderId="12" xfId="125" applyFont="1" applyFill="1" applyBorder="1" applyAlignment="1">
      <alignment vertical="top"/>
    </xf>
    <xf numFmtId="0" fontId="4" fillId="0" borderId="13" xfId="125" applyNumberFormat="1" applyFill="1" applyBorder="1" applyAlignment="1">
      <alignment vertical="top"/>
    </xf>
    <xf numFmtId="0" fontId="4" fillId="0" borderId="17" xfId="125" applyFont="1" applyFill="1" applyBorder="1" applyAlignment="1">
      <alignment vertical="top"/>
    </xf>
    <xf numFmtId="0" fontId="4" fillId="0" borderId="17" xfId="125" applyNumberFormat="1" applyFill="1" applyBorder="1" applyAlignment="1">
      <alignment vertical="top"/>
    </xf>
    <xf numFmtId="0" fontId="4" fillId="0" borderId="0" xfId="125" applyFont="1" applyFill="1" applyBorder="1" applyAlignment="1" applyProtection="1">
      <alignment vertical="top"/>
    </xf>
    <xf numFmtId="0" fontId="4" fillId="0" borderId="0" xfId="125" applyFont="1" applyFill="1" applyAlignment="1" applyProtection="1"/>
    <xf numFmtId="0" fontId="13" fillId="26" borderId="59" xfId="103" applyFill="1" applyBorder="1" applyAlignment="1" applyProtection="1">
      <alignment vertical="center"/>
    </xf>
    <xf numFmtId="0" fontId="13" fillId="26" borderId="60" xfId="103" applyFill="1" applyBorder="1" applyAlignment="1" applyProtection="1">
      <alignment vertical="center"/>
    </xf>
    <xf numFmtId="0" fontId="13" fillId="26" borderId="24" xfId="186" applyFont="1" applyFill="1" applyBorder="1" applyAlignment="1" applyProtection="1">
      <alignment horizontal="center" vertical="center" wrapText="1"/>
    </xf>
    <xf numFmtId="0" fontId="13" fillId="26" borderId="10" xfId="186" applyFont="1" applyFill="1" applyBorder="1" applyAlignment="1" applyProtection="1">
      <alignment horizontal="center" vertical="center" wrapText="1"/>
    </xf>
    <xf numFmtId="0" fontId="4" fillId="0" borderId="64" xfId="0" applyFont="1" applyFill="1" applyBorder="1" applyAlignment="1">
      <alignment horizontal="left" vertical="top" wrapText="1" indent="1"/>
    </xf>
    <xf numFmtId="0" fontId="4" fillId="0" borderId="24" xfId="0" applyFont="1" applyFill="1" applyBorder="1" applyAlignment="1">
      <alignment horizontal="left" vertical="top" wrapText="1" indent="1"/>
    </xf>
    <xf numFmtId="0" fontId="24" fillId="0" borderId="11" xfId="0" applyFont="1" applyFill="1" applyBorder="1" applyAlignment="1">
      <alignment vertical="top"/>
    </xf>
    <xf numFmtId="0" fontId="24" fillId="0" borderId="0" xfId="0" applyFont="1" applyFill="1"/>
    <xf numFmtId="0" fontId="34" fillId="24" borderId="21" xfId="103" applyFont="1" applyFill="1" applyBorder="1" applyAlignment="1">
      <alignment vertical="top"/>
    </xf>
    <xf numFmtId="0" fontId="34" fillId="24" borderId="67" xfId="103" applyFont="1" applyFill="1" applyBorder="1" applyAlignment="1">
      <alignment vertical="top"/>
    </xf>
    <xf numFmtId="0" fontId="34" fillId="24" borderId="68" xfId="103" applyFont="1" applyFill="1" applyBorder="1" applyAlignment="1">
      <alignment vertical="top"/>
    </xf>
    <xf numFmtId="0" fontId="4" fillId="0" borderId="0" xfId="124" quotePrefix="1" applyFont="1" applyAlignment="1"/>
    <xf numFmtId="0" fontId="30" fillId="25" borderId="73" xfId="125" applyFont="1" applyFill="1" applyBorder="1"/>
    <xf numFmtId="0" fontId="24" fillId="25" borderId="73" xfId="125" applyNumberFormat="1" applyFont="1" applyFill="1" applyBorder="1" applyAlignment="1">
      <alignment vertical="top"/>
    </xf>
    <xf numFmtId="0" fontId="24" fillId="25" borderId="73" xfId="125" applyNumberFormat="1" applyFont="1" applyFill="1" applyBorder="1" applyAlignment="1">
      <alignment vertical="top" wrapText="1"/>
    </xf>
    <xf numFmtId="0" fontId="24" fillId="25" borderId="70" xfId="125" applyNumberFormat="1" applyFont="1" applyFill="1" applyBorder="1" applyAlignment="1">
      <alignment vertical="top"/>
    </xf>
    <xf numFmtId="0" fontId="14" fillId="24" borderId="20" xfId="105" applyFont="1" applyFill="1" applyBorder="1" applyAlignment="1">
      <alignment vertical="top" wrapText="1"/>
    </xf>
    <xf numFmtId="0" fontId="4" fillId="0" borderId="31" xfId="0" applyFont="1" applyFill="1" applyBorder="1" applyAlignment="1">
      <alignment horizontal="left" vertical="top" wrapText="1" indent="1"/>
    </xf>
    <xf numFmtId="0" fontId="4" fillId="0" borderId="20" xfId="0" applyFont="1" applyFill="1" applyBorder="1" applyAlignment="1">
      <alignment horizontal="left" vertical="top" wrapText="1" indent="1"/>
    </xf>
    <xf numFmtId="0" fontId="14" fillId="24" borderId="22" xfId="105" applyFont="1" applyFill="1" applyBorder="1" applyAlignment="1">
      <alignment vertical="top" wrapText="1"/>
    </xf>
    <xf numFmtId="0" fontId="24" fillId="0" borderId="31" xfId="125" applyNumberFormat="1" applyFont="1" applyFill="1" applyBorder="1" applyAlignment="1">
      <alignment horizontal="left" vertical="top" wrapText="1" indent="1"/>
    </xf>
    <xf numFmtId="0" fontId="4" fillId="0" borderId="20" xfId="125" applyNumberFormat="1" applyFont="1" applyFill="1" applyBorder="1" applyAlignment="1">
      <alignment horizontal="left" vertical="top" wrapText="1" indent="1"/>
    </xf>
    <xf numFmtId="0" fontId="24" fillId="0" borderId="20" xfId="125" applyNumberFormat="1" applyFont="1" applyFill="1" applyBorder="1" applyAlignment="1">
      <alignment horizontal="left" vertical="top" wrapText="1" indent="1"/>
    </xf>
    <xf numFmtId="0" fontId="0" fillId="0" borderId="31" xfId="0" applyFill="1" applyBorder="1" applyAlignment="1">
      <alignment horizontal="left" vertical="top" wrapText="1" indent="1"/>
    </xf>
    <xf numFmtId="0" fontId="0" fillId="0" borderId="20" xfId="0" applyFill="1" applyBorder="1" applyAlignment="1">
      <alignment horizontal="left" vertical="top" wrapText="1" indent="1"/>
    </xf>
    <xf numFmtId="0" fontId="24" fillId="0" borderId="20" xfId="0" applyFont="1" applyFill="1" applyBorder="1" applyAlignment="1">
      <alignment horizontal="left" vertical="top" wrapText="1" indent="1"/>
    </xf>
    <xf numFmtId="0" fontId="13" fillId="24" borderId="21" xfId="103" applyFont="1" applyFill="1" applyBorder="1" applyAlignment="1">
      <alignment horizontal="center" vertical="center" wrapText="1"/>
    </xf>
    <xf numFmtId="49" fontId="14" fillId="24" borderId="27" xfId="106" applyNumberFormat="1" applyFont="1" applyFill="1" applyBorder="1" applyAlignment="1">
      <alignment horizontal="center" vertical="center" wrapText="1"/>
    </xf>
    <xf numFmtId="0" fontId="15" fillId="24" borderId="21" xfId="109" applyFont="1" applyFill="1" applyBorder="1" applyAlignment="1">
      <alignment horizontal="center" vertical="center" wrapText="1"/>
    </xf>
    <xf numFmtId="0" fontId="15" fillId="24" borderId="34" xfId="109" applyFont="1" applyFill="1" applyBorder="1" applyAlignment="1">
      <alignment horizontal="center" vertical="center" wrapText="1"/>
    </xf>
    <xf numFmtId="0" fontId="15" fillId="24" borderId="27" xfId="109" applyFont="1" applyFill="1" applyBorder="1" applyAlignment="1">
      <alignment horizontal="center" vertical="center" wrapText="1"/>
    </xf>
    <xf numFmtId="0" fontId="15" fillId="24" borderId="85" xfId="109" applyFont="1" applyFill="1" applyBorder="1" applyAlignment="1">
      <alignment horizontal="center" vertical="center" wrapText="1"/>
    </xf>
    <xf numFmtId="0" fontId="14" fillId="24" borderId="62" xfId="105" applyFont="1" applyFill="1" applyBorder="1" applyAlignment="1">
      <alignment vertical="top" wrapText="1"/>
    </xf>
    <xf numFmtId="0" fontId="4" fillId="24" borderId="63" xfId="105" applyFont="1" applyFill="1" applyBorder="1" applyAlignment="1">
      <alignment vertical="top" wrapText="1"/>
    </xf>
    <xf numFmtId="0" fontId="4" fillId="0" borderId="31" xfId="0" applyFont="1" applyFill="1" applyBorder="1" applyAlignment="1">
      <alignment horizontal="left" vertical="top" indent="1"/>
    </xf>
    <xf numFmtId="0" fontId="4" fillId="0" borderId="20" xfId="0" applyFont="1" applyFill="1" applyBorder="1" applyAlignment="1">
      <alignment horizontal="left" vertical="top" indent="1"/>
    </xf>
    <xf numFmtId="0" fontId="24" fillId="0" borderId="20" xfId="0" applyFont="1" applyFill="1" applyBorder="1" applyAlignment="1">
      <alignment horizontal="left" vertical="top" indent="1"/>
    </xf>
    <xf numFmtId="0" fontId="14" fillId="24" borderId="22" xfId="105" applyFont="1" applyFill="1" applyBorder="1" applyAlignment="1">
      <alignment wrapText="1"/>
    </xf>
    <xf numFmtId="0" fontId="24" fillId="0" borderId="31" xfId="0" applyFont="1" applyFill="1" applyBorder="1" applyAlignment="1">
      <alignment horizontal="left" vertical="top" indent="1"/>
    </xf>
    <xf numFmtId="0" fontId="4" fillId="0" borderId="74" xfId="0" applyFont="1" applyFill="1" applyBorder="1" applyAlignment="1">
      <alignment horizontal="left" vertical="top" wrapText="1" indent="1"/>
    </xf>
    <xf numFmtId="0" fontId="4" fillId="0" borderId="75" xfId="0" applyFont="1" applyFill="1" applyBorder="1" applyAlignment="1">
      <alignment vertical="top"/>
    </xf>
    <xf numFmtId="0" fontId="4" fillId="0" borderId="31" xfId="124" applyNumberFormat="1" applyFont="1" applyFill="1" applyBorder="1" applyAlignment="1">
      <alignment horizontal="left" vertical="top" indent="1"/>
    </xf>
    <xf numFmtId="0" fontId="4" fillId="0" borderId="20" xfId="124" applyNumberFormat="1" applyFont="1" applyFill="1" applyBorder="1" applyAlignment="1">
      <alignment horizontal="left" vertical="top" wrapText="1" indent="1"/>
    </xf>
    <xf numFmtId="0" fontId="24" fillId="0" borderId="20" xfId="124" applyNumberFormat="1" applyFont="1" applyFill="1" applyBorder="1" applyAlignment="1">
      <alignment horizontal="left" vertical="top" wrapText="1" indent="1"/>
    </xf>
    <xf numFmtId="0" fontId="4" fillId="0" borderId="31" xfId="124" applyNumberFormat="1" applyFont="1" applyFill="1" applyBorder="1" applyAlignment="1">
      <alignment horizontal="left" vertical="top" wrapText="1" indent="1"/>
    </xf>
    <xf numFmtId="0" fontId="24" fillId="0" borderId="31" xfId="124" applyNumberFormat="1" applyFont="1" applyFill="1" applyBorder="1" applyAlignment="1">
      <alignment horizontal="left" vertical="top" wrapText="1" indent="1"/>
    </xf>
    <xf numFmtId="0" fontId="4" fillId="0" borderId="20" xfId="124" applyNumberFormat="1" applyFont="1" applyFill="1" applyBorder="1" applyAlignment="1">
      <alignment horizontal="left" vertical="top" indent="1"/>
    </xf>
    <xf numFmtId="0" fontId="24" fillId="0" borderId="31" xfId="124" applyNumberFormat="1" applyFont="1" applyFill="1" applyBorder="1" applyAlignment="1">
      <alignment horizontal="left" vertical="top" indent="1"/>
    </xf>
    <xf numFmtId="0" fontId="24" fillId="0" borderId="20" xfId="124" applyNumberFormat="1" applyFont="1" applyFill="1" applyBorder="1" applyAlignment="1">
      <alignment horizontal="left" vertical="top" indent="1"/>
    </xf>
    <xf numFmtId="0" fontId="15" fillId="24" borderId="81" xfId="109" applyFont="1" applyFill="1" applyBorder="1" applyAlignment="1">
      <alignment horizontal="center" vertical="center" wrapText="1"/>
    </xf>
    <xf numFmtId="0" fontId="4" fillId="0" borderId="74" xfId="125" applyNumberFormat="1" applyFont="1" applyFill="1" applyBorder="1" applyAlignment="1">
      <alignment horizontal="left" vertical="top" wrapText="1" indent="1"/>
    </xf>
    <xf numFmtId="0" fontId="15" fillId="24" borderId="94" xfId="109" applyFont="1" applyFill="1" applyBorder="1" applyAlignment="1">
      <alignment horizontal="center" vertical="center" wrapText="1"/>
    </xf>
    <xf numFmtId="0" fontId="4" fillId="0" borderId="74" xfId="0" applyFont="1" applyFill="1" applyBorder="1" applyAlignment="1">
      <alignment horizontal="left" vertical="top" indent="1"/>
    </xf>
    <xf numFmtId="9" fontId="5" fillId="0" borderId="71" xfId="465" applyNumberFormat="1" applyFont="1" applyFill="1" applyBorder="1" applyAlignment="1">
      <alignment vertical="top" wrapText="1"/>
    </xf>
    <xf numFmtId="9" fontId="5" fillId="0" borderId="73" xfId="465" applyNumberFormat="1" applyFont="1" applyFill="1" applyBorder="1" applyAlignment="1">
      <alignment vertical="top" wrapText="1"/>
    </xf>
    <xf numFmtId="9" fontId="5" fillId="0" borderId="13" xfId="465" applyNumberFormat="1" applyFont="1" applyFill="1" applyBorder="1" applyAlignment="1">
      <alignment vertical="top" wrapText="1"/>
    </xf>
    <xf numFmtId="9" fontId="5" fillId="0" borderId="11" xfId="465" applyNumberFormat="1" applyFont="1" applyFill="1" applyBorder="1" applyAlignment="1">
      <alignment vertical="top" wrapText="1"/>
    </xf>
    <xf numFmtId="0" fontId="4" fillId="0" borderId="73" xfId="0" applyFont="1" applyFill="1" applyBorder="1" applyAlignment="1"/>
    <xf numFmtId="0" fontId="4" fillId="0" borderId="71" xfId="0" applyFont="1" applyFill="1" applyBorder="1" applyAlignment="1"/>
    <xf numFmtId="166" fontId="4" fillId="0" borderId="13" xfId="64" applyNumberFormat="1" applyFill="1" applyBorder="1" applyAlignment="1">
      <alignment vertical="top"/>
    </xf>
    <xf numFmtId="165" fontId="4" fillId="0" borderId="14" xfId="170" applyNumberFormat="1" applyFont="1" applyFill="1" applyBorder="1" applyAlignment="1">
      <alignment horizontal="center" vertical="top"/>
    </xf>
    <xf numFmtId="0" fontId="33" fillId="24" borderId="99" xfId="106" applyFont="1" applyFill="1" applyBorder="1" applyAlignment="1">
      <alignment horizontal="center" vertical="top"/>
    </xf>
    <xf numFmtId="166" fontId="4" fillId="0" borderId="17" xfId="64" applyNumberFormat="1" applyFill="1" applyBorder="1" applyAlignment="1">
      <alignment vertical="top"/>
    </xf>
    <xf numFmtId="165" fontId="4" fillId="0" borderId="16" xfId="170" applyNumberFormat="1" applyFont="1" applyFill="1" applyBorder="1" applyAlignment="1">
      <alignment horizontal="center" vertical="top"/>
    </xf>
    <xf numFmtId="6" fontId="4" fillId="0" borderId="71" xfId="125" applyNumberFormat="1" applyFill="1" applyBorder="1" applyAlignment="1">
      <alignment horizontal="right" vertical="top"/>
    </xf>
    <xf numFmtId="6" fontId="4" fillId="0" borderId="13" xfId="125" applyNumberFormat="1" applyFill="1" applyBorder="1" applyAlignment="1">
      <alignment horizontal="right" vertical="top"/>
    </xf>
    <xf numFmtId="168" fontId="4" fillId="0" borderId="72" xfId="125" applyNumberFormat="1" applyFill="1" applyBorder="1" applyAlignment="1">
      <alignment horizontal="center" vertical="top"/>
    </xf>
    <xf numFmtId="0" fontId="4" fillId="0" borderId="14" xfId="125" applyFill="1" applyBorder="1" applyAlignment="1">
      <alignment horizontal="center" vertical="top"/>
    </xf>
    <xf numFmtId="6" fontId="4" fillId="0" borderId="17" xfId="125" applyNumberFormat="1" applyFill="1" applyBorder="1" applyAlignment="1">
      <alignment horizontal="right" vertical="top"/>
    </xf>
    <xf numFmtId="0" fontId="4" fillId="0" borderId="16" xfId="125" applyFill="1" applyBorder="1" applyAlignment="1">
      <alignment horizontal="center" vertical="top"/>
    </xf>
    <xf numFmtId="0" fontId="33" fillId="24" borderId="73" xfId="103" applyFont="1" applyFill="1" applyBorder="1" applyAlignment="1">
      <alignment vertical="top" wrapText="1"/>
    </xf>
    <xf numFmtId="0" fontId="33" fillId="24" borderId="71" xfId="103" applyFont="1" applyFill="1" applyBorder="1" applyAlignment="1">
      <alignment vertical="top" wrapText="1"/>
    </xf>
    <xf numFmtId="0" fontId="5" fillId="0" borderId="73" xfId="252" applyNumberFormat="1" applyFont="1" applyFill="1" applyBorder="1" applyAlignment="1">
      <alignment vertical="top" wrapText="1"/>
    </xf>
    <xf numFmtId="0" fontId="5" fillId="0" borderId="11" xfId="252" applyNumberFormat="1" applyFont="1" applyFill="1" applyBorder="1" applyAlignment="1">
      <alignment vertical="top" wrapText="1"/>
    </xf>
    <xf numFmtId="0" fontId="5" fillId="0" borderId="70" xfId="252" applyNumberFormat="1" applyFont="1" applyFill="1" applyBorder="1" applyAlignment="1">
      <alignment vertical="top" wrapText="1"/>
    </xf>
    <xf numFmtId="9" fontId="5" fillId="0" borderId="70" xfId="465" applyNumberFormat="1" applyFont="1" applyFill="1" applyBorder="1" applyAlignment="1">
      <alignment vertical="top" wrapText="1"/>
    </xf>
    <xf numFmtId="9" fontId="5" fillId="0" borderId="56" xfId="465" applyNumberFormat="1" applyFont="1" applyFill="1" applyBorder="1" applyAlignment="1">
      <alignment vertical="top" wrapText="1"/>
    </xf>
    <xf numFmtId="0" fontId="33" fillId="24" borderId="100" xfId="106" applyFont="1" applyFill="1" applyBorder="1" applyAlignment="1">
      <alignment horizontal="center" vertical="top"/>
    </xf>
    <xf numFmtId="0" fontId="4" fillId="0" borderId="0" xfId="125" applyFont="1" applyAlignment="1" applyProtection="1">
      <alignment vertical="center" wrapText="1"/>
      <protection locked="0"/>
    </xf>
    <xf numFmtId="0" fontId="4" fillId="0" borderId="0" xfId="125" applyAlignment="1" applyProtection="1">
      <alignment vertical="center"/>
      <protection locked="0"/>
    </xf>
    <xf numFmtId="0" fontId="37" fillId="0" borderId="0" xfId="125" applyFont="1" applyAlignment="1" applyProtection="1">
      <alignment horizontal="center" vertical="center" wrapText="1"/>
      <protection locked="0"/>
    </xf>
    <xf numFmtId="0" fontId="4" fillId="0" borderId="0" xfId="125" applyFont="1" applyAlignment="1" applyProtection="1">
      <alignment vertical="top" wrapText="1"/>
      <protection locked="0"/>
    </xf>
    <xf numFmtId="0" fontId="24" fillId="0" borderId="0" xfId="125" applyFont="1" applyAlignment="1" applyProtection="1">
      <alignment vertical="center"/>
      <protection locked="0"/>
    </xf>
    <xf numFmtId="0" fontId="4" fillId="0" borderId="0" xfId="125" applyFont="1" applyAlignment="1" applyProtection="1">
      <alignment horizontal="left" vertical="center" wrapText="1"/>
      <protection locked="0"/>
    </xf>
    <xf numFmtId="0" fontId="4" fillId="0" borderId="0" xfId="125" applyFont="1" applyAlignment="1" applyProtection="1">
      <alignment horizontal="left" vertical="center" wrapText="1" indent="2"/>
      <protection locked="0"/>
    </xf>
    <xf numFmtId="0" fontId="4" fillId="30" borderId="56" xfId="125" applyFont="1" applyFill="1" applyBorder="1" applyAlignment="1" applyProtection="1">
      <alignment horizontal="center" vertical="center"/>
      <protection locked="0"/>
    </xf>
    <xf numFmtId="0" fontId="4" fillId="0" borderId="0" xfId="125" applyFont="1" applyFill="1" applyBorder="1" applyAlignment="1" applyProtection="1">
      <alignment horizontal="center" vertical="center"/>
      <protection locked="0"/>
    </xf>
    <xf numFmtId="0" fontId="4" fillId="0" borderId="0" xfId="125" applyFill="1" applyAlignment="1" applyProtection="1">
      <alignment vertical="center"/>
      <protection locked="0"/>
    </xf>
    <xf numFmtId="0" fontId="4" fillId="0" borderId="0" xfId="125" applyProtection="1">
      <protection locked="0"/>
    </xf>
    <xf numFmtId="0" fontId="39" fillId="32" borderId="73" xfId="125" applyNumberFormat="1" applyFont="1" applyFill="1" applyBorder="1" applyAlignment="1" applyProtection="1">
      <alignment wrapText="1"/>
      <protection locked="0"/>
    </xf>
    <xf numFmtId="0" fontId="39" fillId="32" borderId="71" xfId="125" applyNumberFormat="1" applyFont="1" applyFill="1" applyBorder="1" applyAlignment="1" applyProtection="1">
      <alignment wrapText="1"/>
      <protection locked="0"/>
    </xf>
    <xf numFmtId="0" fontId="4" fillId="31" borderId="73" xfId="125" applyNumberFormat="1" applyFont="1" applyFill="1" applyBorder="1" applyAlignment="1" applyProtection="1">
      <alignment vertical="top" wrapText="1"/>
      <protection locked="0"/>
    </xf>
    <xf numFmtId="0" fontId="4" fillId="31" borderId="71" xfId="125" applyNumberFormat="1" applyFont="1" applyFill="1" applyBorder="1" applyAlignment="1" applyProtection="1">
      <alignment vertical="top" wrapText="1"/>
      <protection locked="0"/>
    </xf>
    <xf numFmtId="0" fontId="4" fillId="0" borderId="73" xfId="125" applyNumberFormat="1" applyFont="1" applyFill="1" applyBorder="1" applyAlignment="1" applyProtection="1">
      <alignment vertical="top" wrapText="1"/>
      <protection locked="0"/>
    </xf>
    <xf numFmtId="0" fontId="4" fillId="0" borderId="71" xfId="125" applyNumberFormat="1" applyFont="1" applyFill="1" applyBorder="1" applyAlignment="1" applyProtection="1">
      <alignment vertical="top" wrapText="1"/>
      <protection locked="0"/>
    </xf>
    <xf numFmtId="0" fontId="4" fillId="0" borderId="70" xfId="125" applyNumberFormat="1" applyFont="1" applyFill="1" applyBorder="1" applyAlignment="1" applyProtection="1">
      <alignment vertical="top" wrapText="1"/>
      <protection locked="0"/>
    </xf>
    <xf numFmtId="0" fontId="4" fillId="0" borderId="56" xfId="125" applyNumberFormat="1" applyFont="1" applyFill="1" applyBorder="1" applyAlignment="1" applyProtection="1">
      <alignment vertical="top" wrapText="1"/>
      <protection locked="0"/>
    </xf>
    <xf numFmtId="0" fontId="4" fillId="0" borderId="0" xfId="125" applyFont="1" applyProtection="1">
      <protection locked="0"/>
    </xf>
    <xf numFmtId="0" fontId="29" fillId="0" borderId="71" xfId="112" applyFont="1" applyFill="1" applyBorder="1" applyAlignment="1" applyProtection="1">
      <alignment horizontal="center"/>
      <protection locked="0"/>
    </xf>
    <xf numFmtId="0" fontId="16" fillId="0" borderId="71" xfId="112" applyFont="1" applyFill="1" applyBorder="1" applyAlignment="1" applyProtection="1">
      <alignment vertical="top"/>
      <protection locked="0"/>
    </xf>
    <xf numFmtId="0" fontId="16" fillId="0" borderId="56" xfId="112" applyFont="1" applyFill="1" applyBorder="1" applyAlignment="1" applyProtection="1">
      <alignment vertical="top"/>
      <protection locked="0"/>
    </xf>
    <xf numFmtId="6" fontId="28" fillId="28" borderId="21" xfId="105" applyNumberFormat="1" applyFont="1" applyFill="1" applyBorder="1" applyAlignment="1" applyProtection="1">
      <alignment vertical="top" wrapText="1"/>
      <protection locked="0"/>
    </xf>
    <xf numFmtId="6" fontId="28" fillId="28" borderId="34" xfId="105" applyNumberFormat="1" applyFont="1" applyFill="1" applyBorder="1" applyAlignment="1" applyProtection="1">
      <alignment vertical="top" wrapText="1"/>
      <protection locked="0"/>
    </xf>
    <xf numFmtId="6" fontId="28" fillId="28" borderId="27" xfId="105" applyNumberFormat="1" applyFont="1" applyFill="1" applyBorder="1" applyAlignment="1" applyProtection="1">
      <alignment vertical="top" wrapText="1"/>
      <protection locked="0"/>
    </xf>
    <xf numFmtId="6" fontId="28" fillId="28" borderId="85" xfId="105" applyNumberFormat="1" applyFont="1" applyFill="1" applyBorder="1" applyAlignment="1" applyProtection="1">
      <alignment vertical="top" wrapText="1"/>
      <protection locked="0"/>
    </xf>
    <xf numFmtId="6" fontId="4" fillId="29" borderId="31" xfId="51" applyNumberFormat="1" applyFont="1" applyFill="1" applyBorder="1" applyAlignment="1" applyProtection="1">
      <alignment vertical="top"/>
      <protection locked="0"/>
    </xf>
    <xf numFmtId="6" fontId="4" fillId="29" borderId="35" xfId="51" applyNumberFormat="1" applyFont="1" applyFill="1" applyBorder="1" applyAlignment="1" applyProtection="1">
      <alignment vertical="top"/>
      <protection locked="0"/>
    </xf>
    <xf numFmtId="6" fontId="4" fillId="28" borderId="32" xfId="0" applyNumberFormat="1" applyFont="1" applyFill="1" applyBorder="1" applyProtection="1">
      <protection locked="0"/>
    </xf>
    <xf numFmtId="6" fontId="4" fillId="28" borderId="44" xfId="0" applyNumberFormat="1" applyFont="1" applyFill="1" applyBorder="1" applyProtection="1">
      <protection locked="0"/>
    </xf>
    <xf numFmtId="6" fontId="4" fillId="29" borderId="33" xfId="51" applyNumberFormat="1" applyFont="1" applyFill="1" applyBorder="1" applyAlignment="1" applyProtection="1">
      <alignment vertical="top"/>
      <protection locked="0"/>
    </xf>
    <xf numFmtId="6" fontId="4" fillId="28" borderId="33" xfId="0" applyNumberFormat="1" applyFont="1" applyFill="1" applyBorder="1" applyProtection="1">
      <protection locked="0"/>
    </xf>
    <xf numFmtId="6" fontId="4" fillId="28" borderId="86" xfId="0" applyNumberFormat="1" applyFont="1" applyFill="1" applyBorder="1" applyProtection="1">
      <protection locked="0"/>
    </xf>
    <xf numFmtId="6" fontId="4" fillId="0" borderId="26" xfId="111" applyNumberFormat="1" applyFont="1" applyFill="1" applyBorder="1" applyAlignment="1" applyProtection="1">
      <alignment vertical="top"/>
      <protection locked="0"/>
    </xf>
    <xf numFmtId="6" fontId="4" fillId="0" borderId="28" xfId="111" applyNumberFormat="1" applyFont="1" applyFill="1" applyBorder="1" applyAlignment="1" applyProtection="1">
      <alignment vertical="top"/>
      <protection locked="0"/>
    </xf>
    <xf numFmtId="6" fontId="4" fillId="0" borderId="28" xfId="111" applyNumberFormat="1" applyFont="1" applyFill="1" applyBorder="1" applyAlignment="1" applyProtection="1">
      <protection locked="0"/>
    </xf>
    <xf numFmtId="6" fontId="4" fillId="0" borderId="26" xfId="111" applyNumberFormat="1" applyFont="1" applyFill="1" applyBorder="1" applyAlignment="1" applyProtection="1">
      <protection locked="0"/>
    </xf>
    <xf numFmtId="6" fontId="4" fillId="28" borderId="40" xfId="0" applyNumberFormat="1" applyFont="1" applyFill="1" applyBorder="1" applyProtection="1">
      <protection locked="0"/>
    </xf>
    <xf numFmtId="6" fontId="4" fillId="0" borderId="37" xfId="111" applyNumberFormat="1" applyFont="1" applyFill="1" applyBorder="1" applyAlignment="1" applyProtection="1">
      <alignment vertical="top"/>
      <protection locked="0"/>
    </xf>
    <xf numFmtId="6" fontId="4" fillId="28" borderId="11" xfId="0" applyNumberFormat="1" applyFont="1" applyFill="1" applyBorder="1" applyProtection="1">
      <protection locked="0"/>
    </xf>
    <xf numFmtId="6" fontId="4" fillId="28" borderId="47" xfId="0" applyNumberFormat="1" applyFont="1" applyFill="1" applyBorder="1" applyProtection="1">
      <protection locked="0"/>
    </xf>
    <xf numFmtId="6" fontId="4" fillId="28" borderId="28" xfId="0" applyNumberFormat="1" applyFont="1" applyFill="1" applyBorder="1" applyProtection="1">
      <protection locked="0"/>
    </xf>
    <xf numFmtId="6" fontId="4" fillId="28" borderId="38" xfId="0" applyNumberFormat="1" applyFont="1" applyFill="1" applyBorder="1" applyProtection="1">
      <protection locked="0"/>
    </xf>
    <xf numFmtId="6" fontId="4" fillId="28" borderId="26" xfId="0" applyNumberFormat="1" applyFont="1" applyFill="1" applyBorder="1" applyProtection="1">
      <protection locked="0"/>
    </xf>
    <xf numFmtId="6" fontId="4" fillId="28" borderId="42" xfId="0" applyNumberFormat="1" applyFont="1" applyFill="1" applyBorder="1" applyProtection="1">
      <protection locked="0"/>
    </xf>
    <xf numFmtId="6" fontId="4" fillId="28" borderId="23" xfId="0" applyNumberFormat="1" applyFont="1" applyFill="1" applyBorder="1" applyProtection="1">
      <protection locked="0"/>
    </xf>
    <xf numFmtId="6" fontId="4" fillId="28" borderId="20" xfId="0" applyNumberFormat="1" applyFont="1" applyFill="1" applyBorder="1" applyProtection="1">
      <protection locked="0"/>
    </xf>
    <xf numFmtId="6" fontId="31" fillId="28" borderId="22" xfId="105" applyNumberFormat="1" applyFont="1" applyFill="1" applyBorder="1" applyAlignment="1" applyProtection="1">
      <alignment vertical="top" wrapText="1"/>
      <protection locked="0"/>
    </xf>
    <xf numFmtId="6" fontId="31" fillId="28" borderId="41" xfId="105" applyNumberFormat="1" applyFont="1" applyFill="1" applyBorder="1" applyAlignment="1" applyProtection="1">
      <alignment vertical="top" wrapText="1"/>
      <protection locked="0"/>
    </xf>
    <xf numFmtId="6" fontId="31" fillId="28" borderId="25" xfId="105" applyNumberFormat="1" applyFont="1" applyFill="1" applyBorder="1" applyAlignment="1" applyProtection="1">
      <alignment vertical="top" wrapText="1"/>
      <protection locked="0"/>
    </xf>
    <xf numFmtId="6" fontId="31" fillId="28" borderId="87" xfId="105" applyNumberFormat="1" applyFont="1" applyFill="1" applyBorder="1" applyAlignment="1" applyProtection="1">
      <alignment vertical="top" wrapText="1"/>
      <protection locked="0"/>
    </xf>
    <xf numFmtId="6" fontId="4" fillId="28" borderId="43" xfId="0" applyNumberFormat="1" applyFont="1" applyFill="1" applyBorder="1" applyProtection="1">
      <protection locked="0"/>
    </xf>
    <xf numFmtId="6" fontId="4" fillId="29" borderId="26" xfId="51" applyNumberFormat="1" applyFont="1" applyFill="1" applyBorder="1" applyAlignment="1" applyProtection="1">
      <alignment vertical="top"/>
      <protection locked="0"/>
    </xf>
    <xf numFmtId="6" fontId="4" fillId="29" borderId="28" xfId="51" applyNumberFormat="1" applyFont="1" applyFill="1" applyBorder="1" applyAlignment="1" applyProtection="1">
      <alignment vertical="top"/>
      <protection locked="0"/>
    </xf>
    <xf numFmtId="6" fontId="4" fillId="29" borderId="37" xfId="51" applyNumberFormat="1" applyFont="1" applyFill="1" applyBorder="1" applyAlignment="1" applyProtection="1">
      <alignment vertical="top"/>
      <protection locked="0"/>
    </xf>
    <xf numFmtId="6" fontId="4" fillId="28" borderId="31" xfId="0" applyNumberFormat="1" applyFont="1" applyFill="1" applyBorder="1" applyProtection="1">
      <protection locked="0"/>
    </xf>
    <xf numFmtId="6" fontId="4" fillId="28" borderId="35" xfId="0" applyNumberFormat="1" applyFont="1" applyFill="1" applyBorder="1" applyProtection="1">
      <protection locked="0"/>
    </xf>
    <xf numFmtId="6" fontId="4" fillId="28" borderId="45" xfId="0" applyNumberFormat="1" applyFont="1" applyFill="1" applyBorder="1" applyProtection="1">
      <protection locked="0"/>
    </xf>
    <xf numFmtId="6" fontId="4" fillId="28" borderId="37" xfId="0" applyNumberFormat="1" applyFont="1" applyFill="1" applyBorder="1" applyProtection="1">
      <protection locked="0"/>
    </xf>
    <xf numFmtId="6" fontId="4" fillId="0" borderId="31" xfId="111" applyNumberFormat="1" applyFont="1" applyFill="1" applyBorder="1" applyAlignment="1" applyProtection="1">
      <alignment vertical="top"/>
      <protection locked="0"/>
    </xf>
    <xf numFmtId="6" fontId="4" fillId="0" borderId="35" xfId="111" applyNumberFormat="1" applyFont="1" applyFill="1" applyBorder="1" applyAlignment="1" applyProtection="1">
      <alignment vertical="top"/>
      <protection locked="0"/>
    </xf>
    <xf numFmtId="6" fontId="4" fillId="0" borderId="33" xfId="111" applyNumberFormat="1" applyFont="1" applyFill="1" applyBorder="1" applyAlignment="1" applyProtection="1">
      <alignment vertical="top"/>
      <protection locked="0"/>
    </xf>
    <xf numFmtId="6" fontId="31" fillId="28" borderId="46" xfId="105" applyNumberFormat="1" applyFont="1" applyFill="1" applyBorder="1" applyAlignment="1" applyProtection="1">
      <alignment vertical="top" wrapText="1"/>
      <protection locked="0"/>
    </xf>
    <xf numFmtId="6" fontId="31" fillId="28" borderId="48" xfId="105" applyNumberFormat="1" applyFont="1" applyFill="1" applyBorder="1" applyAlignment="1" applyProtection="1">
      <alignment vertical="top" wrapText="1"/>
      <protection locked="0"/>
    </xf>
    <xf numFmtId="6" fontId="31" fillId="28" borderId="18" xfId="105" applyNumberFormat="1" applyFont="1" applyFill="1" applyBorder="1" applyAlignment="1" applyProtection="1">
      <alignment vertical="top" wrapText="1"/>
      <protection locked="0"/>
    </xf>
    <xf numFmtId="6" fontId="4" fillId="0" borderId="18" xfId="111" applyNumberFormat="1" applyFont="1" applyFill="1" applyBorder="1" applyAlignment="1" applyProtection="1">
      <alignment vertical="top" wrapText="1"/>
      <protection locked="0"/>
    </xf>
    <xf numFmtId="6" fontId="31" fillId="28" borderId="88" xfId="105" applyNumberFormat="1" applyFont="1" applyFill="1" applyBorder="1" applyAlignment="1" applyProtection="1">
      <alignment vertical="top" wrapText="1"/>
      <protection locked="0"/>
    </xf>
    <xf numFmtId="164" fontId="31" fillId="28" borderId="20" xfId="105" applyNumberFormat="1" applyFont="1" applyFill="1" applyBorder="1" applyAlignment="1" applyProtection="1">
      <alignment vertical="top" wrapText="1"/>
      <protection locked="0"/>
    </xf>
    <xf numFmtId="164" fontId="31" fillId="28" borderId="40" xfId="105" applyNumberFormat="1" applyFont="1" applyFill="1" applyBorder="1" applyAlignment="1" applyProtection="1">
      <alignment vertical="top" wrapText="1"/>
      <protection locked="0"/>
    </xf>
    <xf numFmtId="164" fontId="31" fillId="28" borderId="11" xfId="105" applyNumberFormat="1" applyFont="1" applyFill="1" applyBorder="1" applyAlignment="1" applyProtection="1">
      <alignment vertical="top" wrapText="1"/>
      <protection locked="0"/>
    </xf>
    <xf numFmtId="164" fontId="31" fillId="28" borderId="47" xfId="105" applyNumberFormat="1" applyFont="1" applyFill="1" applyBorder="1" applyAlignment="1" applyProtection="1">
      <alignment vertical="top" wrapText="1"/>
      <protection locked="0"/>
    </xf>
    <xf numFmtId="38" fontId="4" fillId="0" borderId="31" xfId="111" applyNumberFormat="1" applyFont="1" applyFill="1" applyBorder="1" applyAlignment="1" applyProtection="1">
      <alignment vertical="top"/>
      <protection locked="0"/>
    </xf>
    <xf numFmtId="38" fontId="4" fillId="0" borderId="35" xfId="111" applyNumberFormat="1" applyFont="1" applyFill="1" applyBorder="1" applyAlignment="1" applyProtection="1">
      <alignment vertical="top"/>
      <protection locked="0"/>
    </xf>
    <xf numFmtId="38" fontId="4" fillId="28" borderId="53" xfId="0" applyNumberFormat="1" applyFont="1" applyFill="1" applyBorder="1" applyProtection="1">
      <protection locked="0"/>
    </xf>
    <xf numFmtId="38" fontId="4" fillId="28" borderId="50" xfId="0" applyNumberFormat="1" applyFont="1" applyFill="1" applyBorder="1" applyProtection="1">
      <protection locked="0"/>
    </xf>
    <xf numFmtId="38" fontId="4" fillId="0" borderId="33" xfId="111" applyNumberFormat="1" applyFont="1" applyFill="1" applyBorder="1" applyAlignment="1" applyProtection="1">
      <alignment vertical="top"/>
      <protection locked="0"/>
    </xf>
    <xf numFmtId="0" fontId="4" fillId="28" borderId="86" xfId="0" applyFont="1" applyFill="1" applyBorder="1" applyProtection="1">
      <protection locked="0"/>
    </xf>
    <xf numFmtId="38" fontId="4" fillId="0" borderId="26" xfId="111" applyNumberFormat="1" applyFont="1" applyFill="1" applyBorder="1" applyAlignment="1" applyProtection="1">
      <alignment vertical="top"/>
      <protection locked="0"/>
    </xf>
    <xf numFmtId="38" fontId="4" fillId="0" borderId="28" xfId="111" applyNumberFormat="1" applyFont="1" applyFill="1" applyBorder="1" applyAlignment="1" applyProtection="1">
      <alignment vertical="top"/>
      <protection locked="0"/>
    </xf>
    <xf numFmtId="38" fontId="4" fillId="28" borderId="54" xfId="0" applyNumberFormat="1" applyFont="1" applyFill="1" applyBorder="1" applyProtection="1">
      <protection locked="0"/>
    </xf>
    <xf numFmtId="38" fontId="4" fillId="28" borderId="51" xfId="0" applyNumberFormat="1" applyFont="1" applyFill="1" applyBorder="1" applyProtection="1">
      <protection locked="0"/>
    </xf>
    <xf numFmtId="38" fontId="4" fillId="0" borderId="37" xfId="111" applyNumberFormat="1" applyFont="1" applyFill="1" applyBorder="1" applyAlignment="1" applyProtection="1">
      <alignment vertical="top"/>
      <protection locked="0"/>
    </xf>
    <xf numFmtId="0" fontId="4" fillId="28" borderId="47" xfId="0" applyFont="1" applyFill="1" applyBorder="1" applyProtection="1">
      <protection locked="0"/>
    </xf>
    <xf numFmtId="38" fontId="4" fillId="28" borderId="26" xfId="0" applyNumberFormat="1" applyFont="1" applyFill="1" applyBorder="1" applyProtection="1">
      <protection locked="0"/>
    </xf>
    <xf numFmtId="38" fontId="4" fillId="28" borderId="39" xfId="0" applyNumberFormat="1" applyFont="1" applyFill="1" applyBorder="1" applyProtection="1">
      <protection locked="0"/>
    </xf>
    <xf numFmtId="38" fontId="4" fillId="29" borderId="26" xfId="51" applyNumberFormat="1" applyFont="1" applyFill="1" applyBorder="1" applyAlignment="1" applyProtection="1">
      <alignment vertical="top"/>
      <protection locked="0"/>
    </xf>
    <xf numFmtId="38" fontId="4" fillId="29" borderId="28" xfId="51" applyNumberFormat="1" applyFont="1" applyFill="1" applyBorder="1" applyAlignment="1" applyProtection="1">
      <alignment vertical="top"/>
      <protection locked="0"/>
    </xf>
    <xf numFmtId="38" fontId="4" fillId="28" borderId="55" xfId="0" applyNumberFormat="1" applyFont="1" applyFill="1" applyBorder="1" applyProtection="1">
      <protection locked="0"/>
    </xf>
    <xf numFmtId="38" fontId="4" fillId="28" borderId="52" xfId="0" applyNumberFormat="1" applyFont="1" applyFill="1" applyBorder="1" applyProtection="1">
      <protection locked="0"/>
    </xf>
    <xf numFmtId="38" fontId="4" fillId="29" borderId="37" xfId="51" applyNumberFormat="1" applyFont="1" applyFill="1" applyBorder="1" applyAlignment="1" applyProtection="1">
      <alignment vertical="top"/>
      <protection locked="0"/>
    </xf>
    <xf numFmtId="164" fontId="31" fillId="28" borderId="46" xfId="105" applyNumberFormat="1" applyFont="1" applyFill="1" applyBorder="1" applyAlignment="1" applyProtection="1">
      <alignment vertical="top" wrapText="1"/>
      <protection locked="0"/>
    </xf>
    <xf numFmtId="164" fontId="31" fillId="28" borderId="48" xfId="105" applyNumberFormat="1" applyFont="1" applyFill="1" applyBorder="1" applyAlignment="1" applyProtection="1">
      <alignment vertical="top" wrapText="1"/>
      <protection locked="0"/>
    </xf>
    <xf numFmtId="164" fontId="31" fillId="28" borderId="18" xfId="105" applyNumberFormat="1" applyFont="1" applyFill="1" applyBorder="1" applyAlignment="1" applyProtection="1">
      <alignment vertical="top" wrapText="1"/>
      <protection locked="0"/>
    </xf>
    <xf numFmtId="164" fontId="31" fillId="28" borderId="49" xfId="105" applyNumberFormat="1" applyFont="1" applyFill="1" applyBorder="1" applyAlignment="1" applyProtection="1">
      <alignment vertical="top" wrapText="1"/>
      <protection locked="0"/>
    </xf>
    <xf numFmtId="6" fontId="4" fillId="0" borderId="87" xfId="111" applyNumberFormat="1" applyFont="1" applyFill="1" applyBorder="1" applyAlignment="1" applyProtection="1">
      <alignment vertical="top"/>
      <protection locked="0"/>
    </xf>
    <xf numFmtId="164" fontId="31" fillId="28" borderId="74" xfId="105" applyNumberFormat="1" applyFont="1" applyFill="1" applyBorder="1" applyAlignment="1" applyProtection="1">
      <alignment vertical="top" wrapText="1"/>
      <protection locked="0"/>
    </xf>
    <xf numFmtId="164" fontId="31" fillId="28" borderId="79" xfId="105" applyNumberFormat="1" applyFont="1" applyFill="1" applyBorder="1" applyAlignment="1" applyProtection="1">
      <alignment vertical="top" wrapText="1"/>
      <protection locked="0"/>
    </xf>
    <xf numFmtId="164" fontId="31" fillId="28" borderId="75" xfId="105" applyNumberFormat="1" applyFont="1" applyFill="1" applyBorder="1" applyAlignment="1" applyProtection="1">
      <alignment vertical="top" wrapText="1"/>
      <protection locked="0"/>
    </xf>
    <xf numFmtId="6" fontId="4" fillId="0" borderId="64" xfId="111" applyNumberFormat="1" applyFont="1" applyFill="1" applyBorder="1" applyAlignment="1" applyProtection="1">
      <alignment vertical="top"/>
      <protection locked="0"/>
    </xf>
    <xf numFmtId="6" fontId="4" fillId="0" borderId="35" xfId="111" applyNumberFormat="1" applyFont="1" applyFill="1" applyBorder="1" applyAlignment="1" applyProtection="1">
      <protection locked="0"/>
    </xf>
    <xf numFmtId="6" fontId="4" fillId="0" borderId="31" xfId="111" applyNumberFormat="1" applyFont="1" applyFill="1" applyBorder="1" applyAlignment="1" applyProtection="1">
      <protection locked="0"/>
    </xf>
    <xf numFmtId="6" fontId="4" fillId="28" borderId="89" xfId="0" applyNumberFormat="1" applyFont="1" applyFill="1" applyBorder="1" applyProtection="1">
      <protection locked="0"/>
    </xf>
    <xf numFmtId="6" fontId="28" fillId="28" borderId="22" xfId="105" applyNumberFormat="1" applyFont="1" applyFill="1" applyBorder="1" applyAlignment="1" applyProtection="1">
      <alignment vertical="top" wrapText="1"/>
      <protection locked="0"/>
    </xf>
    <xf numFmtId="6" fontId="28" fillId="28" borderId="41" xfId="105" applyNumberFormat="1" applyFont="1" applyFill="1" applyBorder="1" applyAlignment="1" applyProtection="1">
      <alignment vertical="top" wrapText="1"/>
      <protection locked="0"/>
    </xf>
    <xf numFmtId="6" fontId="28" fillId="28" borderId="25" xfId="105" applyNumberFormat="1" applyFont="1" applyFill="1" applyBorder="1" applyAlignment="1" applyProtection="1">
      <alignment vertical="top" wrapText="1"/>
      <protection locked="0"/>
    </xf>
    <xf numFmtId="6" fontId="28" fillId="28" borderId="87" xfId="105" applyNumberFormat="1" applyFont="1" applyFill="1" applyBorder="1" applyAlignment="1" applyProtection="1">
      <alignment vertical="top" wrapText="1"/>
      <protection locked="0"/>
    </xf>
    <xf numFmtId="6" fontId="24" fillId="29" borderId="26" xfId="51" applyNumberFormat="1" applyFont="1" applyFill="1" applyBorder="1" applyAlignment="1" applyProtection="1">
      <alignment vertical="top"/>
      <protection locked="0"/>
    </xf>
    <xf numFmtId="6" fontId="24" fillId="29" borderId="28" xfId="51" applyNumberFormat="1" applyFont="1" applyFill="1" applyBorder="1" applyAlignment="1" applyProtection="1">
      <alignment vertical="top"/>
      <protection locked="0"/>
    </xf>
    <xf numFmtId="6" fontId="24" fillId="28" borderId="23" xfId="0" applyNumberFormat="1" applyFont="1" applyFill="1" applyBorder="1" applyProtection="1">
      <protection locked="0"/>
    </xf>
    <xf numFmtId="6" fontId="24" fillId="29" borderId="37" xfId="51" applyNumberFormat="1" applyFont="1" applyFill="1" applyBorder="1" applyAlignment="1" applyProtection="1">
      <alignment vertical="top"/>
      <protection locked="0"/>
    </xf>
    <xf numFmtId="6" fontId="24" fillId="28" borderId="11" xfId="0" applyNumberFormat="1" applyFont="1" applyFill="1" applyBorder="1" applyProtection="1">
      <protection locked="0"/>
    </xf>
    <xf numFmtId="6" fontId="24" fillId="28" borderId="47" xfId="0" applyNumberFormat="1" applyFont="1" applyFill="1" applyBorder="1" applyProtection="1">
      <protection locked="0"/>
    </xf>
    <xf numFmtId="6" fontId="4" fillId="0" borderId="76" xfId="111" applyNumberFormat="1" applyFont="1" applyFill="1" applyBorder="1" applyAlignment="1" applyProtection="1">
      <alignment vertical="top"/>
      <protection locked="0"/>
    </xf>
    <xf numFmtId="6" fontId="4" fillId="0" borderId="77" xfId="111" applyNumberFormat="1" applyFont="1" applyFill="1" applyBorder="1" applyAlignment="1" applyProtection="1">
      <alignment vertical="top"/>
      <protection locked="0"/>
    </xf>
    <xf numFmtId="6" fontId="4" fillId="28" borderId="76" xfId="0" applyNumberFormat="1" applyFont="1" applyFill="1" applyBorder="1" applyProtection="1">
      <protection locked="0"/>
    </xf>
    <xf numFmtId="6" fontId="4" fillId="28" borderId="78" xfId="0" applyNumberFormat="1" applyFont="1" applyFill="1" applyBorder="1" applyProtection="1">
      <protection locked="0"/>
    </xf>
    <xf numFmtId="6" fontId="4" fillId="28" borderId="79" xfId="0" applyNumberFormat="1" applyFont="1" applyFill="1" applyBorder="1" applyProtection="1">
      <protection locked="0"/>
    </xf>
    <xf numFmtId="6" fontId="4" fillId="28" borderId="92" xfId="0" applyNumberFormat="1" applyFont="1" applyFill="1" applyBorder="1" applyProtection="1">
      <protection locked="0"/>
    </xf>
    <xf numFmtId="6" fontId="4" fillId="28" borderId="90" xfId="0" applyNumberFormat="1" applyFont="1" applyFill="1" applyBorder="1" applyProtection="1">
      <protection locked="0"/>
    </xf>
    <xf numFmtId="6" fontId="4" fillId="28" borderId="91" xfId="0" applyNumberFormat="1" applyFont="1" applyFill="1" applyBorder="1" applyProtection="1">
      <protection locked="0"/>
    </xf>
    <xf numFmtId="6" fontId="28" fillId="28" borderId="82" xfId="105" applyNumberFormat="1" applyFont="1" applyFill="1" applyBorder="1" applyAlignment="1" applyProtection="1">
      <alignment vertical="top" wrapText="1"/>
      <protection locked="0"/>
    </xf>
    <xf numFmtId="6" fontId="4" fillId="29" borderId="84" xfId="51" applyNumberFormat="1" applyFont="1" applyFill="1" applyBorder="1" applyAlignment="1" applyProtection="1">
      <alignment vertical="top"/>
      <protection locked="0"/>
    </xf>
    <xf numFmtId="6" fontId="4" fillId="0" borderId="28" xfId="51" applyNumberFormat="1" applyFont="1" applyFill="1" applyBorder="1" applyAlignment="1" applyProtection="1">
      <alignment vertical="top"/>
      <protection locked="0"/>
    </xf>
    <xf numFmtId="6" fontId="4" fillId="0" borderId="37" xfId="51" applyNumberFormat="1" applyFont="1" applyFill="1" applyBorder="1" applyAlignment="1" applyProtection="1">
      <alignment vertical="top"/>
      <protection locked="0"/>
    </xf>
    <xf numFmtId="6" fontId="4" fillId="28" borderId="84" xfId="0" applyNumberFormat="1" applyFont="1" applyFill="1" applyBorder="1" applyProtection="1">
      <protection locked="0"/>
    </xf>
    <xf numFmtId="6" fontId="4" fillId="28" borderId="83" xfId="0" applyNumberFormat="1" applyFont="1" applyFill="1" applyBorder="1" applyProtection="1">
      <protection locked="0"/>
    </xf>
    <xf numFmtId="6" fontId="24" fillId="28" borderId="20" xfId="0" applyNumberFormat="1" applyFont="1" applyFill="1" applyBorder="1" applyProtection="1">
      <protection locked="0"/>
    </xf>
    <xf numFmtId="6" fontId="24" fillId="28" borderId="83" xfId="0" applyNumberFormat="1" applyFont="1" applyFill="1" applyBorder="1" applyProtection="1">
      <protection locked="0"/>
    </xf>
    <xf numFmtId="6" fontId="24" fillId="28" borderId="26" xfId="0" applyNumberFormat="1" applyFont="1" applyFill="1" applyBorder="1" applyProtection="1">
      <protection locked="0"/>
    </xf>
    <xf numFmtId="6" fontId="24" fillId="28" borderId="28" xfId="0" applyNumberFormat="1" applyFont="1" applyFill="1" applyBorder="1" applyProtection="1">
      <protection locked="0"/>
    </xf>
    <xf numFmtId="6" fontId="24" fillId="29" borderId="84" xfId="51" applyNumberFormat="1" applyFont="1" applyFill="1" applyBorder="1" applyAlignment="1" applyProtection="1">
      <alignment vertical="top"/>
      <protection locked="0"/>
    </xf>
    <xf numFmtId="6" fontId="4" fillId="29" borderId="45" xfId="51" applyNumberFormat="1" applyFont="1" applyFill="1" applyBorder="1" applyAlignment="1" applyProtection="1">
      <alignment vertical="top"/>
      <protection locked="0"/>
    </xf>
    <xf numFmtId="6" fontId="24" fillId="28" borderId="37" xfId="0" applyNumberFormat="1" applyFont="1" applyFill="1" applyBorder="1" applyProtection="1">
      <protection locked="0"/>
    </xf>
    <xf numFmtId="6" fontId="24" fillId="28" borderId="31" xfId="0" applyNumberFormat="1" applyFont="1" applyFill="1" applyBorder="1" applyProtection="1">
      <protection locked="0"/>
    </xf>
    <xf numFmtId="6" fontId="24" fillId="28" borderId="35" xfId="0" applyNumberFormat="1" applyFont="1" applyFill="1" applyBorder="1" applyProtection="1">
      <protection locked="0"/>
    </xf>
    <xf numFmtId="6" fontId="24" fillId="29" borderId="33" xfId="51" applyNumberFormat="1" applyFont="1" applyFill="1" applyBorder="1" applyAlignment="1" applyProtection="1">
      <alignment vertical="top"/>
      <protection locked="0"/>
    </xf>
    <xf numFmtId="6" fontId="24" fillId="28" borderId="45" xfId="0" applyNumberFormat="1" applyFont="1" applyFill="1" applyBorder="1" applyProtection="1">
      <protection locked="0"/>
    </xf>
    <xf numFmtId="170" fontId="4" fillId="29" borderId="37" xfId="465" applyNumberFormat="1" applyFont="1" applyFill="1" applyBorder="1" applyAlignment="1" applyProtection="1">
      <alignment vertical="top"/>
      <protection locked="0"/>
    </xf>
    <xf numFmtId="170" fontId="4" fillId="0" borderId="37" xfId="111" applyNumberFormat="1" applyFont="1" applyFill="1" applyBorder="1" applyAlignment="1" applyProtection="1">
      <alignment vertical="top"/>
      <protection locked="0"/>
    </xf>
    <xf numFmtId="6" fontId="24" fillId="0" borderId="37" xfId="51" applyNumberFormat="1" applyFont="1" applyFill="1" applyBorder="1" applyAlignment="1" applyProtection="1">
      <alignment vertical="top"/>
      <protection locked="0"/>
    </xf>
    <xf numFmtId="38" fontId="4" fillId="29" borderId="35" xfId="51" applyNumberFormat="1" applyFont="1" applyFill="1" applyBorder="1" applyAlignment="1" applyProtection="1">
      <alignment vertical="top"/>
      <protection locked="0"/>
    </xf>
    <xf numFmtId="38" fontId="4" fillId="29" borderId="45" xfId="51" applyNumberFormat="1" applyFont="1" applyFill="1" applyBorder="1" applyAlignment="1" applyProtection="1">
      <alignment vertical="top"/>
      <protection locked="0"/>
    </xf>
    <xf numFmtId="170" fontId="4" fillId="29" borderId="28" xfId="51" applyNumberFormat="1" applyFont="1" applyFill="1" applyBorder="1" applyAlignment="1" applyProtection="1">
      <alignment vertical="top"/>
      <protection locked="0"/>
    </xf>
    <xf numFmtId="165" fontId="4" fillId="29" borderId="28" xfId="465" applyNumberFormat="1" applyFont="1" applyFill="1" applyBorder="1" applyAlignment="1" applyProtection="1">
      <alignment vertical="top"/>
      <protection locked="0"/>
    </xf>
    <xf numFmtId="165" fontId="4" fillId="29" borderId="84" xfId="465" applyNumberFormat="1" applyFont="1" applyFill="1" applyBorder="1" applyAlignment="1" applyProtection="1">
      <alignment vertical="top"/>
      <protection locked="0"/>
    </xf>
    <xf numFmtId="6" fontId="4" fillId="0" borderId="84" xfId="111" applyNumberFormat="1" applyFont="1" applyFill="1" applyBorder="1" applyAlignment="1" applyProtection="1">
      <alignment vertical="top"/>
      <protection locked="0"/>
    </xf>
    <xf numFmtId="169" fontId="4" fillId="29" borderId="28" xfId="51" applyNumberFormat="1" applyFont="1" applyFill="1" applyBorder="1" applyAlignment="1" applyProtection="1">
      <alignment vertical="top"/>
      <protection locked="0"/>
    </xf>
    <xf numFmtId="169" fontId="4" fillId="29" borderId="84" xfId="51" applyNumberFormat="1" applyFont="1" applyFill="1" applyBorder="1" applyAlignment="1" applyProtection="1">
      <alignment vertical="top"/>
      <protection locked="0"/>
    </xf>
    <xf numFmtId="165" fontId="24" fillId="29" borderId="28" xfId="51" applyNumberFormat="1" applyFont="1" applyFill="1" applyBorder="1" applyAlignment="1" applyProtection="1">
      <alignment vertical="top"/>
      <protection locked="0"/>
    </xf>
    <xf numFmtId="165" fontId="24" fillId="29" borderId="84" xfId="51" applyNumberFormat="1" applyFont="1" applyFill="1" applyBorder="1" applyAlignment="1" applyProtection="1">
      <alignment vertical="top"/>
      <protection locked="0"/>
    </xf>
    <xf numFmtId="165" fontId="24" fillId="29" borderId="26" xfId="51" applyNumberFormat="1" applyFont="1" applyFill="1" applyBorder="1" applyAlignment="1" applyProtection="1">
      <alignment vertical="top"/>
      <protection locked="0"/>
    </xf>
    <xf numFmtId="165" fontId="4" fillId="0" borderId="31" xfId="111" applyNumberFormat="1" applyFont="1" applyFill="1" applyBorder="1" applyAlignment="1" applyProtection="1">
      <alignment vertical="top"/>
      <protection locked="0"/>
    </xf>
    <xf numFmtId="165" fontId="4" fillId="0" borderId="35" xfId="111" applyNumberFormat="1" applyFont="1" applyFill="1" applyBorder="1" applyAlignment="1" applyProtection="1">
      <alignment vertical="top"/>
      <protection locked="0"/>
    </xf>
    <xf numFmtId="165" fontId="4" fillId="0" borderId="45" xfId="111" applyNumberFormat="1" applyFont="1" applyFill="1" applyBorder="1" applyAlignment="1" applyProtection="1">
      <alignment vertical="top"/>
      <protection locked="0"/>
    </xf>
    <xf numFmtId="165" fontId="4" fillId="29" borderId="28" xfId="51" applyNumberFormat="1" applyFont="1" applyFill="1" applyBorder="1" applyAlignment="1" applyProtection="1">
      <alignment vertical="top"/>
      <protection locked="0"/>
    </xf>
    <xf numFmtId="165" fontId="4" fillId="29" borderId="84" xfId="51" applyNumberFormat="1" applyFont="1" applyFill="1" applyBorder="1" applyAlignment="1" applyProtection="1">
      <alignment vertical="top"/>
      <protection locked="0"/>
    </xf>
    <xf numFmtId="6" fontId="4" fillId="28" borderId="74" xfId="0" applyNumberFormat="1" applyFont="1" applyFill="1" applyBorder="1" applyProtection="1">
      <protection locked="0"/>
    </xf>
    <xf numFmtId="6" fontId="4" fillId="28" borderId="80" xfId="0" applyNumberFormat="1" applyFont="1" applyFill="1" applyBorder="1" applyProtection="1">
      <protection locked="0"/>
    </xf>
    <xf numFmtId="6" fontId="4" fillId="28" borderId="75" xfId="0" applyNumberFormat="1" applyFont="1" applyFill="1" applyBorder="1" applyProtection="1">
      <protection locked="0"/>
    </xf>
    <xf numFmtId="6" fontId="4" fillId="28" borderId="93" xfId="0" applyNumberFormat="1" applyFont="1" applyFill="1" applyBorder="1" applyProtection="1">
      <protection locked="0"/>
    </xf>
    <xf numFmtId="38" fontId="4" fillId="29" borderId="22" xfId="111" applyNumberFormat="1" applyFont="1" applyFill="1" applyBorder="1" applyAlignment="1" applyProtection="1">
      <alignment vertical="top"/>
      <protection locked="0"/>
    </xf>
    <xf numFmtId="38" fontId="4" fillId="29" borderId="25" xfId="111" applyNumberFormat="1" applyFont="1" applyFill="1" applyBorder="1" applyAlignment="1" applyProtection="1">
      <alignment vertical="top"/>
      <protection locked="0"/>
    </xf>
    <xf numFmtId="38" fontId="4" fillId="28" borderId="25" xfId="0" applyNumberFormat="1" applyFont="1" applyFill="1" applyBorder="1" applyProtection="1">
      <protection locked="0"/>
    </xf>
    <xf numFmtId="38" fontId="4" fillId="29" borderId="95" xfId="111" applyNumberFormat="1" applyFont="1" applyFill="1" applyBorder="1" applyAlignment="1" applyProtection="1">
      <alignment vertical="top"/>
      <protection locked="0"/>
    </xf>
    <xf numFmtId="38" fontId="28" fillId="28" borderId="22" xfId="105" applyNumberFormat="1" applyFont="1" applyFill="1" applyBorder="1" applyAlignment="1" applyProtection="1">
      <alignment vertical="top" wrapText="1"/>
      <protection locked="0"/>
    </xf>
    <xf numFmtId="38" fontId="28" fillId="28" borderId="25" xfId="105" applyNumberFormat="1" applyFont="1" applyFill="1" applyBorder="1" applyAlignment="1" applyProtection="1">
      <alignment vertical="top" wrapText="1"/>
      <protection locked="0"/>
    </xf>
    <xf numFmtId="38" fontId="28" fillId="28" borderId="95" xfId="105" applyNumberFormat="1" applyFont="1" applyFill="1" applyBorder="1" applyAlignment="1" applyProtection="1">
      <alignment vertical="top" wrapText="1"/>
      <protection locked="0"/>
    </xf>
    <xf numFmtId="38" fontId="4" fillId="28" borderId="31" xfId="0" applyNumberFormat="1" applyFont="1" applyFill="1" applyBorder="1" applyProtection="1">
      <protection locked="0"/>
    </xf>
    <xf numFmtId="38" fontId="4" fillId="0" borderId="33" xfId="111" applyNumberFormat="1" applyFont="1" applyFill="1" applyBorder="1" applyAlignment="1" applyProtection="1">
      <alignment horizontal="right" vertical="top"/>
      <protection locked="0"/>
    </xf>
    <xf numFmtId="38" fontId="4" fillId="28" borderId="33" xfId="0" applyNumberFormat="1" applyFont="1" applyFill="1" applyBorder="1" applyProtection="1">
      <protection locked="0"/>
    </xf>
    <xf numFmtId="38" fontId="4" fillId="28" borderId="33" xfId="0" applyNumberFormat="1" applyFont="1" applyFill="1" applyBorder="1" applyAlignment="1" applyProtection="1">
      <alignment horizontal="center"/>
      <protection locked="0"/>
    </xf>
    <xf numFmtId="38" fontId="4" fillId="28" borderId="96" xfId="0" applyNumberFormat="1" applyFont="1" applyFill="1" applyBorder="1" applyProtection="1">
      <protection locked="0"/>
    </xf>
    <xf numFmtId="38" fontId="4" fillId="0" borderId="26" xfId="111" applyNumberFormat="1" applyFont="1" applyFill="1" applyBorder="1" applyAlignment="1" applyProtection="1">
      <alignment horizontal="right" vertical="top"/>
      <protection locked="0"/>
    </xf>
    <xf numFmtId="38" fontId="4" fillId="0" borderId="37" xfId="111" applyNumberFormat="1" applyFont="1" applyFill="1" applyBorder="1" applyAlignment="1" applyProtection="1">
      <alignment horizontal="right" vertical="top"/>
      <protection locked="0"/>
    </xf>
    <xf numFmtId="38" fontId="4" fillId="28" borderId="11" xfId="0" applyNumberFormat="1" applyFont="1" applyFill="1" applyBorder="1" applyAlignment="1" applyProtection="1">
      <alignment horizontal="center"/>
      <protection locked="0"/>
    </xf>
    <xf numFmtId="38" fontId="4" fillId="0" borderId="97" xfId="111" applyNumberFormat="1" applyFont="1" applyFill="1" applyBorder="1" applyAlignment="1" applyProtection="1">
      <alignment vertical="top"/>
      <protection locked="0"/>
    </xf>
    <xf numFmtId="38" fontId="4" fillId="28" borderId="22" xfId="0" applyNumberFormat="1" applyFont="1" applyFill="1" applyBorder="1" applyProtection="1">
      <protection locked="0"/>
    </xf>
    <xf numFmtId="38" fontId="4" fillId="28" borderId="95" xfId="0" applyNumberFormat="1" applyFont="1" applyFill="1" applyBorder="1" applyProtection="1">
      <protection locked="0"/>
    </xf>
    <xf numFmtId="6" fontId="28" fillId="28" borderId="95" xfId="105" applyNumberFormat="1" applyFont="1" applyFill="1" applyBorder="1" applyAlignment="1" applyProtection="1">
      <alignment vertical="top" wrapText="1"/>
      <protection locked="0"/>
    </xf>
    <xf numFmtId="6" fontId="4" fillId="29" borderId="31" xfId="111" applyNumberFormat="1" applyFont="1" applyFill="1" applyBorder="1" applyAlignment="1" applyProtection="1">
      <alignment vertical="top"/>
      <protection locked="0"/>
    </xf>
    <xf numFmtId="6" fontId="4" fillId="29" borderId="33" xfId="111" applyNumberFormat="1" applyFont="1" applyFill="1" applyBorder="1" applyAlignment="1" applyProtection="1">
      <alignment vertical="top"/>
      <protection locked="0"/>
    </xf>
    <xf numFmtId="6" fontId="4" fillId="29" borderId="33" xfId="111" applyNumberFormat="1" applyFont="1" applyFill="1" applyBorder="1" applyAlignment="1" applyProtection="1">
      <protection locked="0"/>
    </xf>
    <xf numFmtId="6" fontId="4" fillId="29" borderId="33" xfId="111" applyNumberFormat="1" applyFont="1" applyFill="1" applyBorder="1" applyProtection="1">
      <protection locked="0"/>
    </xf>
    <xf numFmtId="6" fontId="4" fillId="28" borderId="33" xfId="0" applyNumberFormat="1" applyFont="1" applyFill="1" applyBorder="1" applyAlignment="1" applyProtection="1">
      <alignment horizontal="center"/>
      <protection locked="0"/>
    </xf>
    <xf numFmtId="6" fontId="4" fillId="29" borderId="96" xfId="111" applyNumberFormat="1" applyFont="1" applyFill="1" applyBorder="1" applyProtection="1">
      <protection locked="0"/>
    </xf>
    <xf numFmtId="6" fontId="4" fillId="0" borderId="37" xfId="111" applyNumberFormat="1" applyFont="1" applyFill="1" applyBorder="1" applyAlignment="1" applyProtection="1">
      <protection locked="0"/>
    </xf>
    <xf numFmtId="6" fontId="4" fillId="0" borderId="37" xfId="111" applyNumberFormat="1" applyFont="1" applyFill="1" applyBorder="1" applyProtection="1">
      <protection locked="0"/>
    </xf>
    <xf numFmtId="6" fontId="4" fillId="28" borderId="11" xfId="0" applyNumberFormat="1" applyFont="1" applyFill="1" applyBorder="1" applyAlignment="1" applyProtection="1">
      <alignment horizontal="center"/>
      <protection locked="0"/>
    </xf>
    <xf numFmtId="6" fontId="4" fillId="0" borderId="97" xfId="111" applyNumberFormat="1" applyFont="1" applyFill="1" applyBorder="1" applyProtection="1">
      <protection locked="0"/>
    </xf>
    <xf numFmtId="6" fontId="4" fillId="0" borderId="33" xfId="111" applyNumberFormat="1" applyFont="1" applyFill="1" applyBorder="1" applyAlignment="1" applyProtection="1">
      <protection locked="0"/>
    </xf>
    <xf numFmtId="6" fontId="4" fillId="0" borderId="33" xfId="111" applyNumberFormat="1" applyFont="1" applyFill="1" applyBorder="1" applyProtection="1">
      <protection locked="0"/>
    </xf>
    <xf numFmtId="6" fontId="4" fillId="0" borderId="96" xfId="111" applyNumberFormat="1" applyFont="1" applyFill="1" applyBorder="1" applyProtection="1">
      <protection locked="0"/>
    </xf>
    <xf numFmtId="165" fontId="4" fillId="0" borderId="26" xfId="111" applyNumberFormat="1" applyFont="1" applyFill="1" applyBorder="1" applyAlignment="1" applyProtection="1">
      <alignment horizontal="right" vertical="top"/>
      <protection locked="0"/>
    </xf>
    <xf numFmtId="165" fontId="4" fillId="0" borderId="37" xfId="111" applyNumberFormat="1" applyFont="1" applyFill="1" applyBorder="1" applyAlignment="1" applyProtection="1">
      <alignment vertical="top"/>
      <protection locked="0"/>
    </xf>
    <xf numFmtId="165" fontId="4" fillId="0" borderId="37" xfId="111" applyNumberFormat="1" applyFont="1" applyFill="1" applyBorder="1" applyAlignment="1" applyProtection="1">
      <protection locked="0"/>
    </xf>
    <xf numFmtId="165" fontId="4" fillId="0" borderId="37" xfId="111" applyNumberFormat="1" applyFont="1" applyFill="1" applyBorder="1" applyAlignment="1" applyProtection="1">
      <alignment horizontal="right" vertical="top"/>
      <protection locked="0"/>
    </xf>
    <xf numFmtId="165" fontId="4" fillId="28" borderId="11" xfId="0" applyNumberFormat="1" applyFont="1" applyFill="1" applyBorder="1" applyAlignment="1" applyProtection="1">
      <alignment horizontal="center"/>
      <protection locked="0"/>
    </xf>
    <xf numFmtId="165" fontId="4" fillId="0" borderId="97" xfId="111" applyNumberFormat="1" applyFont="1" applyFill="1" applyBorder="1" applyAlignment="1" applyProtection="1">
      <protection locked="0"/>
    </xf>
    <xf numFmtId="165" fontId="4" fillId="28" borderId="26" xfId="0" applyNumberFormat="1" applyFont="1" applyFill="1" applyBorder="1" applyAlignment="1" applyProtection="1">
      <alignment horizontal="right" vertical="top"/>
      <protection locked="0"/>
    </xf>
    <xf numFmtId="165" fontId="4" fillId="28" borderId="37" xfId="0" applyNumberFormat="1" applyFont="1" applyFill="1" applyBorder="1" applyAlignment="1" applyProtection="1">
      <alignment horizontal="right" vertical="top"/>
      <protection locked="0"/>
    </xf>
    <xf numFmtId="165" fontId="4" fillId="28" borderId="97" xfId="0" applyNumberFormat="1" applyFont="1" applyFill="1" applyBorder="1" applyAlignment="1" applyProtection="1">
      <alignment horizontal="right" vertical="top"/>
      <protection locked="0"/>
    </xf>
    <xf numFmtId="6" fontId="4" fillId="0" borderId="90" xfId="111" applyNumberFormat="1" applyFont="1" applyFill="1" applyBorder="1" applyAlignment="1" applyProtection="1">
      <alignment vertical="top"/>
      <protection locked="0"/>
    </xf>
    <xf numFmtId="6" fontId="4" fillId="0" borderId="90" xfId="111" applyNumberFormat="1" applyFont="1" applyFill="1" applyBorder="1" applyAlignment="1" applyProtection="1">
      <protection locked="0"/>
    </xf>
    <xf numFmtId="6" fontId="4" fillId="0" borderId="90" xfId="111" applyNumberFormat="1" applyFont="1" applyFill="1" applyBorder="1" applyProtection="1">
      <protection locked="0"/>
    </xf>
    <xf numFmtId="6" fontId="4" fillId="28" borderId="75" xfId="0" applyNumberFormat="1" applyFont="1" applyFill="1" applyBorder="1" applyAlignment="1" applyProtection="1">
      <alignment horizontal="center"/>
      <protection locked="0"/>
    </xf>
    <xf numFmtId="6" fontId="4" fillId="0" borderId="98" xfId="111" applyNumberFormat="1" applyFont="1" applyFill="1" applyBorder="1" applyProtection="1">
      <protection locked="0"/>
    </xf>
    <xf numFmtId="0" fontId="4" fillId="0" borderId="73" xfId="0" applyFont="1" applyFill="1" applyBorder="1" applyAlignment="1" applyProtection="1">
      <alignment wrapText="1"/>
      <protection locked="0"/>
    </xf>
    <xf numFmtId="0" fontId="4" fillId="0" borderId="71" xfId="0" applyFont="1" applyFill="1" applyBorder="1" applyAlignment="1" applyProtection="1">
      <alignment wrapText="1"/>
      <protection locked="0"/>
    </xf>
    <xf numFmtId="0" fontId="4" fillId="0" borderId="70" xfId="0" applyFont="1" applyFill="1" applyBorder="1" applyAlignment="1" applyProtection="1">
      <alignment wrapText="1"/>
      <protection locked="0"/>
    </xf>
    <xf numFmtId="0" fontId="4" fillId="0" borderId="56" xfId="0" applyFont="1" applyFill="1" applyBorder="1" applyAlignment="1" applyProtection="1">
      <alignment wrapText="1"/>
      <protection locked="0"/>
    </xf>
    <xf numFmtId="0" fontId="4" fillId="0" borderId="73" xfId="0" applyFont="1" applyFill="1" applyBorder="1" applyAlignment="1" applyProtection="1">
      <protection locked="0"/>
    </xf>
    <xf numFmtId="0" fontId="4" fillId="0" borderId="71" xfId="0" applyFont="1" applyFill="1" applyBorder="1" applyAlignment="1" applyProtection="1">
      <protection locked="0"/>
    </xf>
    <xf numFmtId="0" fontId="4" fillId="0" borderId="70" xfId="0" applyFont="1" applyFill="1" applyBorder="1" applyAlignment="1" applyProtection="1">
      <protection locked="0"/>
    </xf>
    <xf numFmtId="0" fontId="4" fillId="0" borderId="56" xfId="0" applyFont="1" applyFill="1" applyBorder="1" applyAlignment="1" applyProtection="1">
      <protection locked="0"/>
    </xf>
    <xf numFmtId="0" fontId="5" fillId="0" borderId="101" xfId="252" applyNumberFormat="1" applyFont="1" applyFill="1" applyBorder="1" applyAlignment="1">
      <alignment vertical="top" wrapText="1"/>
    </xf>
    <xf numFmtId="9" fontId="5" fillId="0" borderId="101" xfId="465" applyNumberFormat="1" applyFont="1" applyFill="1" applyBorder="1" applyAlignment="1">
      <alignment vertical="top" wrapText="1"/>
    </xf>
    <xf numFmtId="9" fontId="5" fillId="0" borderId="17" xfId="465" applyNumberFormat="1" applyFont="1" applyFill="1" applyBorder="1" applyAlignment="1">
      <alignment vertical="top" wrapText="1"/>
    </xf>
    <xf numFmtId="0" fontId="39" fillId="33" borderId="70" xfId="125" applyFont="1" applyFill="1" applyBorder="1" applyAlignment="1" applyProtection="1">
      <alignment horizontal="center"/>
      <protection locked="0"/>
    </xf>
    <xf numFmtId="0" fontId="39" fillId="33" borderId="69" xfId="125" applyFont="1" applyFill="1" applyBorder="1" applyAlignment="1" applyProtection="1">
      <alignment horizontal="center"/>
      <protection locked="0"/>
    </xf>
    <xf numFmtId="0" fontId="4" fillId="0" borderId="61" xfId="111" applyNumberFormat="1" applyFont="1" applyFill="1" applyBorder="1" applyAlignment="1" applyProtection="1">
      <alignment horizontal="left" vertical="top"/>
      <protection locked="0"/>
    </xf>
    <xf numFmtId="0" fontId="4" fillId="0" borderId="30" xfId="111" applyNumberFormat="1" applyFont="1" applyFill="1" applyBorder="1" applyAlignment="1" applyProtection="1">
      <alignment horizontal="left" vertical="top"/>
      <protection locked="0"/>
    </xf>
    <xf numFmtId="0" fontId="4" fillId="0" borderId="66" xfId="111" applyNumberFormat="1" applyFont="1" applyFill="1" applyBorder="1" applyAlignment="1" applyProtection="1">
      <alignment horizontal="left" vertical="top"/>
      <protection locked="0"/>
    </xf>
    <xf numFmtId="0" fontId="4" fillId="0" borderId="62" xfId="111" applyNumberFormat="1" applyFont="1" applyFill="1" applyBorder="1" applyAlignment="1" applyProtection="1">
      <alignment horizontal="left" vertical="top"/>
      <protection locked="0"/>
    </xf>
    <xf numFmtId="0" fontId="4" fillId="0" borderId="63" xfId="111" applyNumberFormat="1" applyFont="1" applyFill="1" applyBorder="1" applyAlignment="1" applyProtection="1">
      <alignment horizontal="left" vertical="top"/>
      <protection locked="0"/>
    </xf>
    <xf numFmtId="0" fontId="4" fillId="0" borderId="65" xfId="111" applyNumberFormat="1" applyFont="1" applyFill="1" applyBorder="1" applyAlignment="1" applyProtection="1">
      <alignment horizontal="left" vertical="top"/>
      <protection locked="0"/>
    </xf>
  </cellXfs>
  <cellStyles count="466">
    <cellStyle name="20% - Accent1" xfId="1" builtinId="30" customBuiltin="1"/>
    <cellStyle name="20% - Accent1 2" xfId="2"/>
    <cellStyle name="20% - Accent2" xfId="3" builtinId="34" customBuiltin="1"/>
    <cellStyle name="20% - Accent2 2" xfId="4"/>
    <cellStyle name="20% - Accent3" xfId="5" builtinId="38" customBuiltin="1"/>
    <cellStyle name="20% - Accent3 2" xfId="6"/>
    <cellStyle name="20% - Accent4" xfId="7" builtinId="42" customBuiltin="1"/>
    <cellStyle name="20% - Accent4 2" xfId="8"/>
    <cellStyle name="20% - Accent5" xfId="9" builtinId="46" customBuiltin="1"/>
    <cellStyle name="20% - Accent5 2" xfId="10"/>
    <cellStyle name="20% - Accent6" xfId="11" builtinId="50" customBuiltin="1"/>
    <cellStyle name="20% - Accent6 2" xfId="12"/>
    <cellStyle name="40% - Accent1" xfId="13" builtinId="31" customBuiltin="1"/>
    <cellStyle name="40% - Accent1 2" xfId="14"/>
    <cellStyle name="40% - Accent2" xfId="15" builtinId="35" customBuiltin="1"/>
    <cellStyle name="40% - Accent2 2" xfId="16"/>
    <cellStyle name="40% - Accent3" xfId="17" builtinId="39" customBuiltin="1"/>
    <cellStyle name="40% - Accent3 2" xfId="18"/>
    <cellStyle name="40% - Accent4" xfId="19" builtinId="43" customBuiltin="1"/>
    <cellStyle name="40% - Accent4 2" xfId="20"/>
    <cellStyle name="40% - Accent5" xfId="21" builtinId="47" customBuiltin="1"/>
    <cellStyle name="40% - Accent5 2" xfId="22"/>
    <cellStyle name="40% - Accent6" xfId="23" builtinId="51" customBuiltin="1"/>
    <cellStyle name="40% - Accent6 2" xfId="24"/>
    <cellStyle name="60% - Accent1" xfId="25" builtinId="32" customBuiltin="1"/>
    <cellStyle name="60% - Accent1 2" xfId="26"/>
    <cellStyle name="60% - Accent2" xfId="27" builtinId="36" customBuiltin="1"/>
    <cellStyle name="60% - Accent2 2" xfId="28"/>
    <cellStyle name="60% - Accent3" xfId="29" builtinId="40" customBuiltin="1"/>
    <cellStyle name="60% - Accent3 2" xfId="30"/>
    <cellStyle name="60% - Accent4" xfId="31" builtinId="44" customBuiltin="1"/>
    <cellStyle name="60% - Accent4 2" xfId="32"/>
    <cellStyle name="60% - Accent5" xfId="33" builtinId="48" customBuiltin="1"/>
    <cellStyle name="60% - Accent5 2" xfId="34"/>
    <cellStyle name="60% - Accent6" xfId="35" builtinId="52" customBuiltin="1"/>
    <cellStyle name="60% - Accent6 2" xfId="36"/>
    <cellStyle name="Accent1" xfId="37" builtinId="29" customBuiltin="1"/>
    <cellStyle name="Accent1 2" xfId="38"/>
    <cellStyle name="Accent2" xfId="39" builtinId="33" customBuiltin="1"/>
    <cellStyle name="Accent2 2" xfId="40"/>
    <cellStyle name="Accent3" xfId="41" builtinId="37" customBuiltin="1"/>
    <cellStyle name="Accent3 2" xfId="42"/>
    <cellStyle name="Accent4" xfId="43" builtinId="41" customBuiltin="1"/>
    <cellStyle name="Accent4 2" xfId="44"/>
    <cellStyle name="Accent5" xfId="45" builtinId="45" customBuiltin="1"/>
    <cellStyle name="Accent5 2" xfId="46"/>
    <cellStyle name="Accent6" xfId="47" builtinId="49" customBuiltin="1"/>
    <cellStyle name="Accent6 2" xfId="48"/>
    <cellStyle name="Bad" xfId="49" builtinId="27" customBuiltin="1"/>
    <cellStyle name="Bad 2" xfId="50"/>
    <cellStyle name="Calculation" xfId="51" builtinId="22" customBuiltin="1"/>
    <cellStyle name="Calculation 2" xfId="52"/>
    <cellStyle name="Calculation 3" xfId="53"/>
    <cellStyle name="Calculation 4" xfId="54"/>
    <cellStyle name="Calculation 5" xfId="55"/>
    <cellStyle name="Calculation 6" xfId="56"/>
    <cellStyle name="Calculation 7" xfId="57"/>
    <cellStyle name="Calculation 8" xfId="58"/>
    <cellStyle name="Calculation 9" xfId="59"/>
    <cellStyle name="Check Cell" xfId="60" builtinId="23" customBuiltin="1"/>
    <cellStyle name="Check Cell 2" xfId="61"/>
    <cellStyle name="Comma 2" xfId="62"/>
    <cellStyle name="Comma 2 2" xfId="63"/>
    <cellStyle name="Comma 2 2 2" xfId="64"/>
    <cellStyle name="Comma 2 2 3" xfId="65"/>
    <cellStyle name="Comma 2 2 4" xfId="66"/>
    <cellStyle name="Comma 2 2 5" xfId="67"/>
    <cellStyle name="Comma 2 2 6" xfId="68"/>
    <cellStyle name="Comma 2 2 7" xfId="69"/>
    <cellStyle name="Comma 2 2 8" xfId="70"/>
    <cellStyle name="Comma 3" xfId="71"/>
    <cellStyle name="Comma 3 2" xfId="72"/>
    <cellStyle name="Comma 3 3" xfId="73"/>
    <cellStyle name="Comma 3 4" xfId="74"/>
    <cellStyle name="Comma 3 5" xfId="75"/>
    <cellStyle name="Comma 3 6" xfId="76"/>
    <cellStyle name="Comma 3 7" xfId="77"/>
    <cellStyle name="Comma 3 8" xfId="78"/>
    <cellStyle name="Comma 4" xfId="79"/>
    <cellStyle name="Currency" xfId="80" builtinId="4"/>
    <cellStyle name="Currency 2" xfId="81"/>
    <cellStyle name="Currency 2 2" xfId="82"/>
    <cellStyle name="Currency 2 2 2" xfId="83"/>
    <cellStyle name="Currency 2 2 3" xfId="84"/>
    <cellStyle name="Currency 2 2 4" xfId="85"/>
    <cellStyle name="Currency 2 2 5" xfId="86"/>
    <cellStyle name="Currency 2 2 6" xfId="87"/>
    <cellStyle name="Currency 2 2 7" xfId="88"/>
    <cellStyle name="Currency 2 2 8" xfId="89"/>
    <cellStyle name="Currency 3" xfId="90"/>
    <cellStyle name="Currency 3 2" xfId="91"/>
    <cellStyle name="Currency 3 3" xfId="92"/>
    <cellStyle name="Currency 3 4" xfId="93"/>
    <cellStyle name="Currency 3 5" xfId="94"/>
    <cellStyle name="Currency 3 6" xfId="95"/>
    <cellStyle name="Currency 3 7" xfId="96"/>
    <cellStyle name="Currency 3 8" xfId="97"/>
    <cellStyle name="Currency 4" xfId="98"/>
    <cellStyle name="Explanatory Text" xfId="99" builtinId="53" customBuiltin="1"/>
    <cellStyle name="Explanatory Text 2" xfId="100"/>
    <cellStyle name="Good" xfId="101" builtinId="26" customBuiltin="1"/>
    <cellStyle name="Good 2" xfId="102"/>
    <cellStyle name="Heading 1" xfId="103" builtinId="16" customBuiltin="1"/>
    <cellStyle name="Heading 1 2" xfId="104"/>
    <cellStyle name="Heading 2" xfId="105" builtinId="17" customBuiltin="1"/>
    <cellStyle name="Heading 2 2" xfId="106"/>
    <cellStyle name="Heading 3" xfId="107" builtinId="18" customBuiltin="1"/>
    <cellStyle name="Heading 3 2" xfId="108"/>
    <cellStyle name="Heading 4" xfId="109" builtinId="19" customBuiltin="1"/>
    <cellStyle name="Heading 4 2" xfId="110"/>
    <cellStyle name="Input" xfId="111" builtinId="20" customBuiltin="1"/>
    <cellStyle name="Input 2" xfId="112"/>
    <cellStyle name="Input 3" xfId="113"/>
    <cellStyle name="Input 4" xfId="114"/>
    <cellStyle name="Input 5" xfId="115"/>
    <cellStyle name="Input 6" xfId="116"/>
    <cellStyle name="Input 7" xfId="117"/>
    <cellStyle name="Input 8" xfId="118"/>
    <cellStyle name="Input 9" xfId="119"/>
    <cellStyle name="Linked Cell" xfId="120" builtinId="24" customBuiltin="1"/>
    <cellStyle name="Linked Cell 2" xfId="121"/>
    <cellStyle name="Neutral" xfId="122" builtinId="28" customBuiltin="1"/>
    <cellStyle name="Neutral 2" xfId="123"/>
    <cellStyle name="Normal" xfId="0" builtinId="0"/>
    <cellStyle name="Normal 2" xfId="124"/>
    <cellStyle name="Normal 2 2" xfId="125"/>
    <cellStyle name="Normal 2 3" xfId="126"/>
    <cellStyle name="Normal 2 4" xfId="127"/>
    <cellStyle name="Normal 2 5" xfId="128"/>
    <cellStyle name="Normal 2 6" xfId="129"/>
    <cellStyle name="Normal 2 7" xfId="130"/>
    <cellStyle name="Normal 2 8" xfId="131"/>
    <cellStyle name="Normal 3" xfId="132"/>
    <cellStyle name="Normal 3 10" xfId="199"/>
    <cellStyle name="Normal 3 10 2" xfId="233"/>
    <cellStyle name="Normal 3 10 2 2" xfId="253"/>
    <cellStyle name="Normal 3 10 2 2 2" xfId="254"/>
    <cellStyle name="Normal 3 10 2 3" xfId="255"/>
    <cellStyle name="Normal 3 10 3" xfId="256"/>
    <cellStyle name="Normal 3 10 3 2" xfId="257"/>
    <cellStyle name="Normal 3 10 4" xfId="258"/>
    <cellStyle name="Normal 3 11" xfId="250"/>
    <cellStyle name="Normal 3 11 2" xfId="259"/>
    <cellStyle name="Normal 3 11 2 2" xfId="260"/>
    <cellStyle name="Normal 3 11 3" xfId="261"/>
    <cellStyle name="Normal 3 12" xfId="216"/>
    <cellStyle name="Normal 3 12 2" xfId="262"/>
    <cellStyle name="Normal 3 12 2 2" xfId="263"/>
    <cellStyle name="Normal 3 12 3" xfId="264"/>
    <cellStyle name="Normal 3 13" xfId="265"/>
    <cellStyle name="Normal 3 13 2" xfId="266"/>
    <cellStyle name="Normal 3 14" xfId="267"/>
    <cellStyle name="Normal 3 2" xfId="133"/>
    <cellStyle name="Normal 3 2 10" xfId="251"/>
    <cellStyle name="Normal 3 2 10 2" xfId="268"/>
    <cellStyle name="Normal 3 2 10 2 2" xfId="269"/>
    <cellStyle name="Normal 3 2 10 3" xfId="270"/>
    <cellStyle name="Normal 3 2 11" xfId="217"/>
    <cellStyle name="Normal 3 2 11 2" xfId="271"/>
    <cellStyle name="Normal 3 2 11 2 2" xfId="272"/>
    <cellStyle name="Normal 3 2 11 3" xfId="273"/>
    <cellStyle name="Normal 3 2 12" xfId="274"/>
    <cellStyle name="Normal 3 2 12 2" xfId="275"/>
    <cellStyle name="Normal 3 2 13" xfId="276"/>
    <cellStyle name="Normal 3 2 2" xfId="134"/>
    <cellStyle name="Normal 3 2 2 2" xfId="201"/>
    <cellStyle name="Normal 3 2 2 2 2" xfId="235"/>
    <cellStyle name="Normal 3 2 2 2 2 2" xfId="277"/>
    <cellStyle name="Normal 3 2 2 2 2 2 2" xfId="278"/>
    <cellStyle name="Normal 3 2 2 2 2 3" xfId="279"/>
    <cellStyle name="Normal 3 2 2 2 3" xfId="280"/>
    <cellStyle name="Normal 3 2 2 2 3 2" xfId="281"/>
    <cellStyle name="Normal 3 2 2 2 4" xfId="282"/>
    <cellStyle name="Normal 3 2 2 3" xfId="218"/>
    <cellStyle name="Normal 3 2 2 3 2" xfId="283"/>
    <cellStyle name="Normal 3 2 2 3 2 2" xfId="284"/>
    <cellStyle name="Normal 3 2 2 3 3" xfId="285"/>
    <cellStyle name="Normal 3 2 2 4" xfId="286"/>
    <cellStyle name="Normal 3 2 2 4 2" xfId="287"/>
    <cellStyle name="Normal 3 2 2 5" xfId="288"/>
    <cellStyle name="Normal 3 2 3" xfId="135"/>
    <cellStyle name="Normal 3 2 3 2" xfId="202"/>
    <cellStyle name="Normal 3 2 3 2 2" xfId="236"/>
    <cellStyle name="Normal 3 2 3 2 2 2" xfId="289"/>
    <cellStyle name="Normal 3 2 3 2 2 2 2" xfId="290"/>
    <cellStyle name="Normal 3 2 3 2 2 3" xfId="291"/>
    <cellStyle name="Normal 3 2 3 2 3" xfId="292"/>
    <cellStyle name="Normal 3 2 3 2 3 2" xfId="293"/>
    <cellStyle name="Normal 3 2 3 2 4" xfId="294"/>
    <cellStyle name="Normal 3 2 3 3" xfId="219"/>
    <cellStyle name="Normal 3 2 3 3 2" xfId="295"/>
    <cellStyle name="Normal 3 2 3 3 2 2" xfId="296"/>
    <cellStyle name="Normal 3 2 3 3 3" xfId="297"/>
    <cellStyle name="Normal 3 2 3 4" xfId="298"/>
    <cellStyle name="Normal 3 2 3 4 2" xfId="299"/>
    <cellStyle name="Normal 3 2 3 5" xfId="300"/>
    <cellStyle name="Normal 3 2 4" xfId="136"/>
    <cellStyle name="Normal 3 2 4 2" xfId="203"/>
    <cellStyle name="Normal 3 2 4 2 2" xfId="237"/>
    <cellStyle name="Normal 3 2 4 2 2 2" xfId="301"/>
    <cellStyle name="Normal 3 2 4 2 2 2 2" xfId="302"/>
    <cellStyle name="Normal 3 2 4 2 2 3" xfId="303"/>
    <cellStyle name="Normal 3 2 4 2 3" xfId="304"/>
    <cellStyle name="Normal 3 2 4 2 3 2" xfId="305"/>
    <cellStyle name="Normal 3 2 4 2 4" xfId="306"/>
    <cellStyle name="Normal 3 2 4 3" xfId="220"/>
    <cellStyle name="Normal 3 2 4 3 2" xfId="307"/>
    <cellStyle name="Normal 3 2 4 3 2 2" xfId="308"/>
    <cellStyle name="Normal 3 2 4 3 3" xfId="309"/>
    <cellStyle name="Normal 3 2 4 4" xfId="310"/>
    <cellStyle name="Normal 3 2 4 4 2" xfId="311"/>
    <cellStyle name="Normal 3 2 4 5" xfId="312"/>
    <cellStyle name="Normal 3 2 5" xfId="137"/>
    <cellStyle name="Normal 3 2 5 2" xfId="204"/>
    <cellStyle name="Normal 3 2 5 2 2" xfId="238"/>
    <cellStyle name="Normal 3 2 5 2 2 2" xfId="313"/>
    <cellStyle name="Normal 3 2 5 2 2 2 2" xfId="314"/>
    <cellStyle name="Normal 3 2 5 2 2 3" xfId="315"/>
    <cellStyle name="Normal 3 2 5 2 3" xfId="316"/>
    <cellStyle name="Normal 3 2 5 2 3 2" xfId="317"/>
    <cellStyle name="Normal 3 2 5 2 4" xfId="318"/>
    <cellStyle name="Normal 3 2 5 3" xfId="221"/>
    <cellStyle name="Normal 3 2 5 3 2" xfId="319"/>
    <cellStyle name="Normal 3 2 5 3 2 2" xfId="320"/>
    <cellStyle name="Normal 3 2 5 3 3" xfId="321"/>
    <cellStyle name="Normal 3 2 5 4" xfId="322"/>
    <cellStyle name="Normal 3 2 5 4 2" xfId="323"/>
    <cellStyle name="Normal 3 2 5 5" xfId="324"/>
    <cellStyle name="Normal 3 2 6" xfId="138"/>
    <cellStyle name="Normal 3 2 6 2" xfId="205"/>
    <cellStyle name="Normal 3 2 6 2 2" xfId="239"/>
    <cellStyle name="Normal 3 2 6 2 2 2" xfId="325"/>
    <cellStyle name="Normal 3 2 6 2 2 2 2" xfId="326"/>
    <cellStyle name="Normal 3 2 6 2 2 3" xfId="327"/>
    <cellStyle name="Normal 3 2 6 2 3" xfId="328"/>
    <cellStyle name="Normal 3 2 6 2 3 2" xfId="329"/>
    <cellStyle name="Normal 3 2 6 2 4" xfId="330"/>
    <cellStyle name="Normal 3 2 6 3" xfId="222"/>
    <cellStyle name="Normal 3 2 6 3 2" xfId="331"/>
    <cellStyle name="Normal 3 2 6 3 2 2" xfId="332"/>
    <cellStyle name="Normal 3 2 6 3 3" xfId="333"/>
    <cellStyle name="Normal 3 2 6 4" xfId="334"/>
    <cellStyle name="Normal 3 2 6 4 2" xfId="335"/>
    <cellStyle name="Normal 3 2 6 5" xfId="336"/>
    <cellStyle name="Normal 3 2 7" xfId="139"/>
    <cellStyle name="Normal 3 2 7 2" xfId="206"/>
    <cellStyle name="Normal 3 2 7 2 2" xfId="240"/>
    <cellStyle name="Normal 3 2 7 2 2 2" xfId="337"/>
    <cellStyle name="Normal 3 2 7 2 2 2 2" xfId="338"/>
    <cellStyle name="Normal 3 2 7 2 2 3" xfId="339"/>
    <cellStyle name="Normal 3 2 7 2 3" xfId="340"/>
    <cellStyle name="Normal 3 2 7 2 3 2" xfId="341"/>
    <cellStyle name="Normal 3 2 7 2 4" xfId="342"/>
    <cellStyle name="Normal 3 2 7 3" xfId="223"/>
    <cellStyle name="Normal 3 2 7 3 2" xfId="343"/>
    <cellStyle name="Normal 3 2 7 3 2 2" xfId="344"/>
    <cellStyle name="Normal 3 2 7 3 3" xfId="345"/>
    <cellStyle name="Normal 3 2 7 4" xfId="346"/>
    <cellStyle name="Normal 3 2 7 4 2" xfId="347"/>
    <cellStyle name="Normal 3 2 7 5" xfId="348"/>
    <cellStyle name="Normal 3 2 8" xfId="140"/>
    <cellStyle name="Normal 3 2 8 2" xfId="207"/>
    <cellStyle name="Normal 3 2 8 2 2" xfId="241"/>
    <cellStyle name="Normal 3 2 8 2 2 2" xfId="349"/>
    <cellStyle name="Normal 3 2 8 2 2 2 2" xfId="350"/>
    <cellStyle name="Normal 3 2 8 2 2 3" xfId="351"/>
    <cellStyle name="Normal 3 2 8 2 3" xfId="352"/>
    <cellStyle name="Normal 3 2 8 2 3 2" xfId="353"/>
    <cellStyle name="Normal 3 2 8 2 4" xfId="354"/>
    <cellStyle name="Normal 3 2 8 3" xfId="224"/>
    <cellStyle name="Normal 3 2 8 3 2" xfId="355"/>
    <cellStyle name="Normal 3 2 8 3 2 2" xfId="356"/>
    <cellStyle name="Normal 3 2 8 3 3" xfId="357"/>
    <cellStyle name="Normal 3 2 8 4" xfId="358"/>
    <cellStyle name="Normal 3 2 8 4 2" xfId="359"/>
    <cellStyle name="Normal 3 2 8 5" xfId="360"/>
    <cellStyle name="Normal 3 2 9" xfId="200"/>
    <cellStyle name="Normal 3 2 9 2" xfId="234"/>
    <cellStyle name="Normal 3 2 9 2 2" xfId="361"/>
    <cellStyle name="Normal 3 2 9 2 2 2" xfId="362"/>
    <cellStyle name="Normal 3 2 9 2 3" xfId="363"/>
    <cellStyle name="Normal 3 2 9 3" xfId="364"/>
    <cellStyle name="Normal 3 2 9 3 2" xfId="365"/>
    <cellStyle name="Normal 3 2 9 4" xfId="366"/>
    <cellStyle name="Normal 3 3" xfId="141"/>
    <cellStyle name="Normal 3 3 2" xfId="208"/>
    <cellStyle name="Normal 3 3 2 2" xfId="242"/>
    <cellStyle name="Normal 3 3 2 2 2" xfId="367"/>
    <cellStyle name="Normal 3 3 2 2 2 2" xfId="368"/>
    <cellStyle name="Normal 3 3 2 2 3" xfId="369"/>
    <cellStyle name="Normal 3 3 2 3" xfId="370"/>
    <cellStyle name="Normal 3 3 2 3 2" xfId="371"/>
    <cellStyle name="Normal 3 3 2 4" xfId="372"/>
    <cellStyle name="Normal 3 3 3" xfId="225"/>
    <cellStyle name="Normal 3 3 3 2" xfId="373"/>
    <cellStyle name="Normal 3 3 3 2 2" xfId="374"/>
    <cellStyle name="Normal 3 3 3 3" xfId="375"/>
    <cellStyle name="Normal 3 3 4" xfId="376"/>
    <cellStyle name="Normal 3 3 4 2" xfId="377"/>
    <cellStyle name="Normal 3 3 5" xfId="378"/>
    <cellStyle name="Normal 3 4" xfId="142"/>
    <cellStyle name="Normal 3 4 2" xfId="209"/>
    <cellStyle name="Normal 3 4 2 2" xfId="243"/>
    <cellStyle name="Normal 3 4 2 2 2" xfId="379"/>
    <cellStyle name="Normal 3 4 2 2 2 2" xfId="380"/>
    <cellStyle name="Normal 3 4 2 2 3" xfId="381"/>
    <cellStyle name="Normal 3 4 2 3" xfId="382"/>
    <cellStyle name="Normal 3 4 2 3 2" xfId="383"/>
    <cellStyle name="Normal 3 4 2 4" xfId="384"/>
    <cellStyle name="Normal 3 4 3" xfId="226"/>
    <cellStyle name="Normal 3 4 3 2" xfId="385"/>
    <cellStyle name="Normal 3 4 3 2 2" xfId="386"/>
    <cellStyle name="Normal 3 4 3 3" xfId="387"/>
    <cellStyle name="Normal 3 4 4" xfId="388"/>
    <cellStyle name="Normal 3 4 4 2" xfId="389"/>
    <cellStyle name="Normal 3 4 5" xfId="390"/>
    <cellStyle name="Normal 3 5" xfId="143"/>
    <cellStyle name="Normal 3 5 2" xfId="210"/>
    <cellStyle name="Normal 3 5 2 2" xfId="244"/>
    <cellStyle name="Normal 3 5 2 2 2" xfId="391"/>
    <cellStyle name="Normal 3 5 2 2 2 2" xfId="392"/>
    <cellStyle name="Normal 3 5 2 2 3" xfId="393"/>
    <cellStyle name="Normal 3 5 2 3" xfId="394"/>
    <cellStyle name="Normal 3 5 2 3 2" xfId="395"/>
    <cellStyle name="Normal 3 5 2 4" xfId="396"/>
    <cellStyle name="Normal 3 5 3" xfId="227"/>
    <cellStyle name="Normal 3 5 3 2" xfId="397"/>
    <cellStyle name="Normal 3 5 3 2 2" xfId="398"/>
    <cellStyle name="Normal 3 5 3 3" xfId="399"/>
    <cellStyle name="Normal 3 5 4" xfId="400"/>
    <cellStyle name="Normal 3 5 4 2" xfId="401"/>
    <cellStyle name="Normal 3 5 5" xfId="402"/>
    <cellStyle name="Normal 3 6" xfId="144"/>
    <cellStyle name="Normal 3 6 2" xfId="211"/>
    <cellStyle name="Normal 3 6 2 2" xfId="245"/>
    <cellStyle name="Normal 3 6 2 2 2" xfId="403"/>
    <cellStyle name="Normal 3 6 2 2 2 2" xfId="404"/>
    <cellStyle name="Normal 3 6 2 2 3" xfId="405"/>
    <cellStyle name="Normal 3 6 2 3" xfId="406"/>
    <cellStyle name="Normal 3 6 2 3 2" xfId="407"/>
    <cellStyle name="Normal 3 6 2 4" xfId="408"/>
    <cellStyle name="Normal 3 6 3" xfId="228"/>
    <cellStyle name="Normal 3 6 3 2" xfId="409"/>
    <cellStyle name="Normal 3 6 3 2 2" xfId="410"/>
    <cellStyle name="Normal 3 6 3 3" xfId="411"/>
    <cellStyle name="Normal 3 6 4" xfId="412"/>
    <cellStyle name="Normal 3 6 4 2" xfId="413"/>
    <cellStyle name="Normal 3 6 5" xfId="414"/>
    <cellStyle name="Normal 3 7" xfId="145"/>
    <cellStyle name="Normal 3 7 2" xfId="212"/>
    <cellStyle name="Normal 3 7 2 2" xfId="246"/>
    <cellStyle name="Normal 3 7 2 2 2" xfId="415"/>
    <cellStyle name="Normal 3 7 2 2 2 2" xfId="416"/>
    <cellStyle name="Normal 3 7 2 2 3" xfId="417"/>
    <cellStyle name="Normal 3 7 2 3" xfId="418"/>
    <cellStyle name="Normal 3 7 2 3 2" xfId="419"/>
    <cellStyle name="Normal 3 7 2 4" xfId="420"/>
    <cellStyle name="Normal 3 7 3" xfId="229"/>
    <cellStyle name="Normal 3 7 3 2" xfId="421"/>
    <cellStyle name="Normal 3 7 3 2 2" xfId="422"/>
    <cellStyle name="Normal 3 7 3 3" xfId="423"/>
    <cellStyle name="Normal 3 7 4" xfId="424"/>
    <cellStyle name="Normal 3 7 4 2" xfId="425"/>
    <cellStyle name="Normal 3 7 5" xfId="426"/>
    <cellStyle name="Normal 3 8" xfId="146"/>
    <cellStyle name="Normal 3 8 2" xfId="213"/>
    <cellStyle name="Normal 3 8 2 2" xfId="247"/>
    <cellStyle name="Normal 3 8 2 2 2" xfId="427"/>
    <cellStyle name="Normal 3 8 2 2 2 2" xfId="428"/>
    <cellStyle name="Normal 3 8 2 2 3" xfId="429"/>
    <cellStyle name="Normal 3 8 2 3" xfId="430"/>
    <cellStyle name="Normal 3 8 2 3 2" xfId="431"/>
    <cellStyle name="Normal 3 8 2 4" xfId="432"/>
    <cellStyle name="Normal 3 8 3" xfId="230"/>
    <cellStyle name="Normal 3 8 3 2" xfId="433"/>
    <cellStyle name="Normal 3 8 3 2 2" xfId="434"/>
    <cellStyle name="Normal 3 8 3 3" xfId="435"/>
    <cellStyle name="Normal 3 8 4" xfId="436"/>
    <cellStyle name="Normal 3 8 4 2" xfId="437"/>
    <cellStyle name="Normal 3 8 5" xfId="438"/>
    <cellStyle name="Normal 3 9" xfId="147"/>
    <cellStyle name="Normal 3 9 2" xfId="214"/>
    <cellStyle name="Normal 3 9 2 2" xfId="248"/>
    <cellStyle name="Normal 3 9 2 2 2" xfId="439"/>
    <cellStyle name="Normal 3 9 2 2 2 2" xfId="440"/>
    <cellStyle name="Normal 3 9 2 2 3" xfId="441"/>
    <cellStyle name="Normal 3 9 2 3" xfId="442"/>
    <cellStyle name="Normal 3 9 2 3 2" xfId="443"/>
    <cellStyle name="Normal 3 9 2 4" xfId="444"/>
    <cellStyle name="Normal 3 9 3" xfId="231"/>
    <cellStyle name="Normal 3 9 3 2" xfId="445"/>
    <cellStyle name="Normal 3 9 3 2 2" xfId="446"/>
    <cellStyle name="Normal 3 9 3 3" xfId="447"/>
    <cellStyle name="Normal 3 9 4" xfId="448"/>
    <cellStyle name="Normal 3 9 4 2" xfId="449"/>
    <cellStyle name="Normal 3 9 5" xfId="450"/>
    <cellStyle name="Normal 4" xfId="148"/>
    <cellStyle name="Normal 4 2" xfId="215"/>
    <cellStyle name="Normal 4 2 2" xfId="249"/>
    <cellStyle name="Normal 4 2 2 2" xfId="451"/>
    <cellStyle name="Normal 4 2 2 2 2" xfId="452"/>
    <cellStyle name="Normal 4 2 2 3" xfId="453"/>
    <cellStyle name="Normal 4 2 3" xfId="454"/>
    <cellStyle name="Normal 4 2 3 2" xfId="455"/>
    <cellStyle name="Normal 4 2 4" xfId="456"/>
    <cellStyle name="Normal 4 3" xfId="232"/>
    <cellStyle name="Normal 4 3 2" xfId="457"/>
    <cellStyle name="Normal 4 3 2 2" xfId="458"/>
    <cellStyle name="Normal 4 3 3" xfId="459"/>
    <cellStyle name="Normal 4 4" xfId="460"/>
    <cellStyle name="Normal 4 4 2" xfId="461"/>
    <cellStyle name="Normal 4 5" xfId="462"/>
    <cellStyle name="Normal 5" xfId="149"/>
    <cellStyle name="Normal 6" xfId="463"/>
    <cellStyle name="Normal 6 2" xfId="464"/>
    <cellStyle name="Normal_Tables" xfId="252"/>
    <cellStyle name="Note" xfId="150" builtinId="10" customBuiltin="1"/>
    <cellStyle name="Note 2" xfId="151"/>
    <cellStyle name="Note 3" xfId="152"/>
    <cellStyle name="Note 4" xfId="153"/>
    <cellStyle name="Note 5" xfId="154"/>
    <cellStyle name="Note 6" xfId="155"/>
    <cellStyle name="Note 7" xfId="156"/>
    <cellStyle name="Note 8" xfId="157"/>
    <cellStyle name="Note 9" xfId="158"/>
    <cellStyle name="Output" xfId="159" builtinId="21" customBuiltin="1"/>
    <cellStyle name="Output 2" xfId="160"/>
    <cellStyle name="Output 3" xfId="161"/>
    <cellStyle name="Output 4" xfId="162"/>
    <cellStyle name="Output 5" xfId="163"/>
    <cellStyle name="Output 6" xfId="164"/>
    <cellStyle name="Output 7" xfId="165"/>
    <cellStyle name="Output 8" xfId="166"/>
    <cellStyle name="Output 9" xfId="167"/>
    <cellStyle name="Percent" xfId="465" builtinId="5"/>
    <cellStyle name="Percent 2" xfId="168"/>
    <cellStyle name="Percent 2 2" xfId="169"/>
    <cellStyle name="Percent 2 2 2" xfId="170"/>
    <cellStyle name="Percent 2 2 3" xfId="171"/>
    <cellStyle name="Percent 2 2 4" xfId="172"/>
    <cellStyle name="Percent 2 2 5" xfId="173"/>
    <cellStyle name="Percent 2 2 6" xfId="174"/>
    <cellStyle name="Percent 2 2 7" xfId="175"/>
    <cellStyle name="Percent 2 2 8" xfId="176"/>
    <cellStyle name="Percent 3" xfId="177"/>
    <cellStyle name="Percent 3 2" xfId="178"/>
    <cellStyle name="Percent 3 3" xfId="179"/>
    <cellStyle name="Percent 3 4" xfId="180"/>
    <cellStyle name="Percent 3 5" xfId="181"/>
    <cellStyle name="Percent 3 6" xfId="182"/>
    <cellStyle name="Percent 3 7" xfId="183"/>
    <cellStyle name="Percent 3 8" xfId="184"/>
    <cellStyle name="Percent 4" xfId="185"/>
    <cellStyle name="Title" xfId="186" builtinId="15" customBuiltin="1"/>
    <cellStyle name="Title 2" xfId="187"/>
    <cellStyle name="Total" xfId="188" builtinId="25" customBuiltin="1"/>
    <cellStyle name="Total 2" xfId="189"/>
    <cellStyle name="Total 3" xfId="190"/>
    <cellStyle name="Total 4" xfId="191"/>
    <cellStyle name="Total 5" xfId="192"/>
    <cellStyle name="Total 6" xfId="193"/>
    <cellStyle name="Total 7" xfId="194"/>
    <cellStyle name="Total 8" xfId="195"/>
    <cellStyle name="Total 9" xfId="196"/>
    <cellStyle name="Warning Text" xfId="197" builtinId="11" customBuiltin="1"/>
    <cellStyle name="Warning Text 2" xfId="198"/>
  </cellStyles>
  <dxfs count="569">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1" defaultTableStyle="TableStyleMedium9" defaultPivotStyle="PivotStyleLight16">
    <tableStyle name="Table Style 1" pivot="0" count="4">
      <tableStyleElement type="firstRowStripe" dxfId="568"/>
      <tableStyleElement type="secondRowStripe" dxfId="567"/>
      <tableStyleElement type="firstColumnStripe" dxfId="566"/>
      <tableStyleElement type="secondColumnStripe" dxfId="565"/>
    </tableStyle>
  </tableStyles>
  <colors>
    <mruColors>
      <color rgb="FF809F50"/>
      <color rgb="FF494949"/>
      <color rgb="FF879F50"/>
      <color rgb="FF808080"/>
      <color rgb="FF969696"/>
      <color rgb="FF009900"/>
      <color rgb="FF0033CC"/>
      <color rgb="FFFF6600"/>
      <color rgb="FFFF9933"/>
      <color rgb="FFFFCC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microsoft.com/office/2006/relationships/vbaProject" Target="vbaProject.bin"/><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3591098</xdr:colOff>
          <xdr:row>25</xdr:row>
          <xdr:rowOff>0</xdr:rowOff>
        </xdr:from>
        <xdr:to>
          <xdr:col>1</xdr:col>
          <xdr:colOff>5187142</xdr:colOff>
          <xdr:row>26</xdr:row>
          <xdr:rowOff>0</xdr:rowOff>
        </xdr:to>
        <xdr:sp macro="" textlink="">
          <xdr:nvSpPr>
            <xdr:cNvPr id="10241" name="Button 1" hidden="1">
              <a:extLst>
                <a:ext uri="{63B3BB69-23CF-44E3-9099-C40C66FF867C}">
                  <a14:compatExt spid="_x0000_s10241"/>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en-US" sz="1000" b="0" i="0" u="none" strike="noStrike" baseline="0">
                  <a:solidFill>
                    <a:srgbClr val="0000FF"/>
                  </a:solidFill>
                  <a:latin typeface="Arial"/>
                  <a:cs typeface="Arial"/>
                </a:rPr>
                <a:t>Copy to HIOS Template</a:t>
              </a:r>
            </a:p>
          </xdr:txBody>
        </xdr:sp>
        <xdr:clientData fPrint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rgb="FF92D050"/>
    <pageSetUpPr autoPageBreaks="0"/>
  </sheetPr>
  <dimension ref="B1:B29"/>
  <sheetViews>
    <sheetView tabSelected="1" workbookViewId="0"/>
  </sheetViews>
  <sheetFormatPr defaultColWidth="9" defaultRowHeight="12.45"/>
  <cols>
    <col min="1" max="1" width="1.625" style="168" customWidth="1"/>
    <col min="2" max="2" width="133.625" style="168" customWidth="1"/>
    <col min="3" max="16384" width="9" style="168"/>
  </cols>
  <sheetData>
    <row r="1" spans="2:2" ht="6.05" customHeight="1">
      <c r="B1" s="167"/>
    </row>
    <row r="2" spans="2:2" ht="13.1">
      <c r="B2" s="169" t="s">
        <v>547</v>
      </c>
    </row>
    <row r="3" spans="2:2">
      <c r="B3" s="167"/>
    </row>
    <row r="4" spans="2:2" ht="37.35">
      <c r="B4" s="167" t="s">
        <v>456</v>
      </c>
    </row>
    <row r="5" spans="2:2" ht="36.65" customHeight="1">
      <c r="B5" s="167" t="s">
        <v>455</v>
      </c>
    </row>
    <row r="6" spans="2:2" ht="49.75">
      <c r="B6" s="170" t="s">
        <v>557</v>
      </c>
    </row>
    <row r="7" spans="2:2">
      <c r="B7" s="167"/>
    </row>
    <row r="8" spans="2:2" ht="38">
      <c r="B8" s="167" t="s">
        <v>551</v>
      </c>
    </row>
    <row r="9" spans="2:2">
      <c r="B9" s="167"/>
    </row>
    <row r="10" spans="2:2" ht="13.1">
      <c r="B10" s="167" t="s">
        <v>548</v>
      </c>
    </row>
    <row r="11" spans="2:2">
      <c r="B11" s="167"/>
    </row>
    <row r="12" spans="2:2" ht="13.1">
      <c r="B12" s="171" t="s">
        <v>454</v>
      </c>
    </row>
    <row r="13" spans="2:2" ht="13.1" customHeight="1">
      <c r="B13" s="172" t="s">
        <v>553</v>
      </c>
    </row>
    <row r="14" spans="2:2" ht="13.1" customHeight="1">
      <c r="B14" s="172" t="s">
        <v>554</v>
      </c>
    </row>
    <row r="15" spans="2:2" ht="13.1" customHeight="1">
      <c r="B15" s="172" t="s">
        <v>556</v>
      </c>
    </row>
    <row r="16" spans="2:2" ht="13.1" customHeight="1">
      <c r="B16" s="173" t="s">
        <v>558</v>
      </c>
    </row>
    <row r="17" spans="2:2" ht="49.75">
      <c r="B17" s="172" t="s">
        <v>555</v>
      </c>
    </row>
    <row r="18" spans="2:2">
      <c r="B18" s="172" t="s">
        <v>552</v>
      </c>
    </row>
    <row r="19" spans="2:2">
      <c r="B19" s="167"/>
    </row>
    <row r="20" spans="2:2" ht="13.1" customHeight="1">
      <c r="B20" s="167" t="s">
        <v>549</v>
      </c>
    </row>
    <row r="21" spans="2:2" ht="30.3" customHeight="1">
      <c r="B21" s="172" t="s">
        <v>559</v>
      </c>
    </row>
    <row r="22" spans="2:2" ht="37.35">
      <c r="B22" s="172" t="s">
        <v>560</v>
      </c>
    </row>
    <row r="23" spans="2:2" ht="5.9" customHeight="1">
      <c r="B23" s="167"/>
    </row>
    <row r="24" spans="2:2">
      <c r="B24" s="174" t="s">
        <v>561</v>
      </c>
    </row>
    <row r="25" spans="2:2" s="176" customFormat="1" ht="5.9" customHeight="1">
      <c r="B25" s="175"/>
    </row>
    <row r="26" spans="2:2" s="176" customFormat="1">
      <c r="B26" s="175"/>
    </row>
    <row r="27" spans="2:2">
      <c r="B27" s="167"/>
    </row>
    <row r="28" spans="2:2" ht="25.55">
      <c r="B28" s="167" t="s">
        <v>550</v>
      </c>
    </row>
    <row r="29" spans="2:2">
      <c r="B29" s="167"/>
    </row>
  </sheetData>
  <dataValidations count="1">
    <dataValidation allowBlank="1" showInputMessage="1" showErrorMessage="1" prompt="Enter the filename (including extension) of the destination HIOS template" sqref="B24"/>
  </dataValidations>
  <pageMargins left="0.2" right="0.2" top="0.35" bottom="0.25" header="0.2" footer="0.2"/>
  <pageSetup orientation="landscape" r:id="rId1"/>
  <headerFooter>
    <oddFooter>&amp;L&amp;F&amp;CPage &amp;P of &amp;N&amp;R[&amp;A]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1" r:id="rId4" name="Button 1">
              <controlPr defaultSize="0" print="0" autoFill="0" autoPict="0" macro="[0]!CopyPaste" altText="Copy to HIOS Template button">
                <anchor moveWithCells="1">
                  <from>
                    <xdr:col>1</xdr:col>
                    <xdr:colOff>3591098</xdr:colOff>
                    <xdr:row>25</xdr:row>
                    <xdr:rowOff>0</xdr:rowOff>
                  </from>
                  <to>
                    <xdr:col>1</xdr:col>
                    <xdr:colOff>5187142</xdr:colOff>
                    <xdr:row>26</xdr:row>
                    <xdr:rowOff>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2"/>
    <pageSetUpPr fitToPage="1"/>
  </sheetPr>
  <dimension ref="A1:U65"/>
  <sheetViews>
    <sheetView zoomScale="80" zoomScaleNormal="80" workbookViewId="0"/>
  </sheetViews>
  <sheetFormatPr defaultColWidth="0" defaultRowHeight="12.45" zeroHeight="1"/>
  <cols>
    <col min="1" max="1" width="29.5" style="31" customWidth="1"/>
    <col min="2" max="2" width="21.375" style="31" customWidth="1"/>
    <col min="3" max="3" width="9.125" style="31" customWidth="1"/>
    <col min="4" max="4" width="18.125" style="33" customWidth="1"/>
    <col min="5" max="10" width="12.125" style="33" customWidth="1"/>
    <col min="11" max="11" width="9.125" style="31" customWidth="1"/>
    <col min="12" max="12" width="19.625" style="31" customWidth="1"/>
    <col min="13" max="13" width="9.125" style="31" customWidth="1"/>
    <col min="14" max="14" width="12" style="31" customWidth="1"/>
    <col min="15" max="15" width="9.125" style="31" customWidth="1"/>
    <col min="16" max="21" width="0" style="31" hidden="1" customWidth="1"/>
    <col min="22" max="16384" width="9.125" style="31" hidden="1"/>
  </cols>
  <sheetData>
    <row r="1" spans="1:14" ht="15.75" thickBot="1">
      <c r="A1" s="77"/>
      <c r="B1" s="77"/>
      <c r="D1" s="97" t="s">
        <v>543</v>
      </c>
      <c r="E1" s="98"/>
      <c r="F1" s="98"/>
      <c r="G1" s="98"/>
      <c r="H1" s="98"/>
      <c r="I1" s="98"/>
      <c r="J1" s="99"/>
      <c r="L1" s="32"/>
      <c r="N1" s="32"/>
    </row>
    <row r="2" spans="1:14" ht="30.8" thickBot="1">
      <c r="A2" s="78" t="s">
        <v>433</v>
      </c>
      <c r="B2" s="79"/>
      <c r="C2" s="80"/>
      <c r="D2" s="159" t="s">
        <v>542</v>
      </c>
      <c r="E2" s="159" t="s">
        <v>539</v>
      </c>
      <c r="F2" s="159" t="s">
        <v>544</v>
      </c>
      <c r="G2" s="159" t="s">
        <v>540</v>
      </c>
      <c r="H2" s="159" t="s">
        <v>545</v>
      </c>
      <c r="I2" s="159" t="s">
        <v>541</v>
      </c>
      <c r="J2" s="160" t="s">
        <v>546</v>
      </c>
      <c r="K2" s="80"/>
      <c r="L2" s="81" t="s">
        <v>435</v>
      </c>
      <c r="M2" s="80"/>
      <c r="N2" s="81" t="s">
        <v>436</v>
      </c>
    </row>
    <row r="3" spans="1:14" ht="13.75" thickBot="1">
      <c r="A3" s="166" t="s">
        <v>109</v>
      </c>
      <c r="B3" s="150" t="s">
        <v>110</v>
      </c>
      <c r="C3" s="80"/>
      <c r="D3" s="161" t="s">
        <v>111</v>
      </c>
      <c r="E3" s="143">
        <v>0.8</v>
      </c>
      <c r="F3" s="143">
        <v>0.8</v>
      </c>
      <c r="G3" s="143">
        <v>0.8</v>
      </c>
      <c r="H3" s="143">
        <v>0.8</v>
      </c>
      <c r="I3" s="143">
        <v>0.8</v>
      </c>
      <c r="J3" s="142">
        <v>0.8</v>
      </c>
      <c r="K3" s="80"/>
      <c r="L3" s="82">
        <v>2011</v>
      </c>
      <c r="M3" s="80"/>
      <c r="N3" s="83" t="s">
        <v>112</v>
      </c>
    </row>
    <row r="4" spans="1:14" ht="13.1" thickTop="1">
      <c r="A4" s="148">
        <v>0</v>
      </c>
      <c r="B4" s="149">
        <v>0</v>
      </c>
      <c r="C4" s="80"/>
      <c r="D4" s="162" t="s">
        <v>113</v>
      </c>
      <c r="E4" s="145">
        <v>0.8</v>
      </c>
      <c r="F4" s="145">
        <v>0.8</v>
      </c>
      <c r="G4" s="145">
        <v>0.8</v>
      </c>
      <c r="H4" s="145">
        <v>0.8</v>
      </c>
      <c r="I4" s="145">
        <v>0.8</v>
      </c>
      <c r="J4" s="144">
        <v>0.8</v>
      </c>
      <c r="K4" s="80"/>
      <c r="L4" s="84">
        <v>2012</v>
      </c>
      <c r="M4" s="80"/>
      <c r="N4" s="85" t="s">
        <v>114</v>
      </c>
    </row>
    <row r="5" spans="1:14">
      <c r="A5" s="148">
        <v>1000</v>
      </c>
      <c r="B5" s="149">
        <v>8.3000000000000004E-2</v>
      </c>
      <c r="C5" s="80"/>
      <c r="D5" s="162" t="s">
        <v>115</v>
      </c>
      <c r="E5" s="145">
        <v>0.8</v>
      </c>
      <c r="F5" s="145">
        <v>0.8</v>
      </c>
      <c r="G5" s="145">
        <v>0.8</v>
      </c>
      <c r="H5" s="145">
        <v>0.8</v>
      </c>
      <c r="I5" s="145">
        <v>0.8</v>
      </c>
      <c r="J5" s="144">
        <v>0.8</v>
      </c>
      <c r="K5" s="80"/>
      <c r="L5" s="84">
        <v>2013</v>
      </c>
      <c r="M5" s="80"/>
      <c r="N5" s="80"/>
    </row>
    <row r="6" spans="1:14">
      <c r="A6" s="148">
        <v>2500</v>
      </c>
      <c r="B6" s="149">
        <v>5.1999999999999998E-2</v>
      </c>
      <c r="C6" s="80"/>
      <c r="D6" s="162" t="s">
        <v>116</v>
      </c>
      <c r="E6" s="145">
        <v>0.8</v>
      </c>
      <c r="F6" s="145">
        <v>0.8</v>
      </c>
      <c r="G6" s="145">
        <v>0.8</v>
      </c>
      <c r="H6" s="145">
        <v>0.8</v>
      </c>
      <c r="I6" s="145">
        <v>0.8</v>
      </c>
      <c r="J6" s="144">
        <v>0.8</v>
      </c>
      <c r="K6" s="80"/>
      <c r="L6" s="84">
        <v>2014</v>
      </c>
      <c r="M6" s="80"/>
      <c r="N6" s="80"/>
    </row>
    <row r="7" spans="1:14">
      <c r="A7" s="148">
        <v>5000</v>
      </c>
      <c r="B7" s="149">
        <v>3.6999999999999998E-2</v>
      </c>
      <c r="C7" s="80"/>
      <c r="D7" s="162" t="s">
        <v>117</v>
      </c>
      <c r="E7" s="145">
        <v>0.8</v>
      </c>
      <c r="F7" s="145">
        <v>0.8</v>
      </c>
      <c r="G7" s="145">
        <v>0.8</v>
      </c>
      <c r="H7" s="145">
        <v>0.8</v>
      </c>
      <c r="I7" s="145">
        <v>0.8</v>
      </c>
      <c r="J7" s="144">
        <v>0.8</v>
      </c>
      <c r="K7" s="80"/>
      <c r="L7" s="84">
        <v>2015</v>
      </c>
      <c r="M7" s="80"/>
      <c r="N7" s="80"/>
    </row>
    <row r="8" spans="1:14">
      <c r="A8" s="148">
        <v>10000</v>
      </c>
      <c r="B8" s="149">
        <v>2.5999999999999999E-2</v>
      </c>
      <c r="C8" s="80"/>
      <c r="D8" s="162" t="s">
        <v>118</v>
      </c>
      <c r="E8" s="145">
        <v>0.8</v>
      </c>
      <c r="F8" s="145">
        <v>0.8</v>
      </c>
      <c r="G8" s="145">
        <v>0.8</v>
      </c>
      <c r="H8" s="145">
        <v>0.8</v>
      </c>
      <c r="I8" s="145">
        <v>0.8</v>
      </c>
      <c r="J8" s="144">
        <v>0.8</v>
      </c>
      <c r="K8" s="80"/>
      <c r="L8" s="84">
        <v>2016</v>
      </c>
      <c r="M8" s="80"/>
      <c r="N8" s="80"/>
    </row>
    <row r="9" spans="1:14">
      <c r="A9" s="148">
        <v>25000</v>
      </c>
      <c r="B9" s="149">
        <v>1.6E-2</v>
      </c>
      <c r="C9" s="80"/>
      <c r="D9" s="162" t="s">
        <v>119</v>
      </c>
      <c r="E9" s="145">
        <v>0.8</v>
      </c>
      <c r="F9" s="145">
        <v>0.8</v>
      </c>
      <c r="G9" s="145">
        <v>0.8</v>
      </c>
      <c r="H9" s="145">
        <v>0.8</v>
      </c>
      <c r="I9" s="145">
        <v>0.8</v>
      </c>
      <c r="J9" s="144">
        <v>0.8</v>
      </c>
      <c r="K9" s="80"/>
      <c r="L9" s="84">
        <v>2017</v>
      </c>
      <c r="M9" s="80"/>
      <c r="N9" s="80"/>
    </row>
    <row r="10" spans="1:14">
      <c r="A10" s="148">
        <v>50000</v>
      </c>
      <c r="B10" s="149">
        <v>1.2E-2</v>
      </c>
      <c r="C10" s="80"/>
      <c r="D10" s="162" t="s">
        <v>120</v>
      </c>
      <c r="E10" s="145">
        <v>0.8</v>
      </c>
      <c r="F10" s="145">
        <v>0.8</v>
      </c>
      <c r="G10" s="145">
        <v>0.8</v>
      </c>
      <c r="H10" s="145">
        <v>0.8</v>
      </c>
      <c r="I10" s="145">
        <v>0.8</v>
      </c>
      <c r="J10" s="144">
        <v>0.8</v>
      </c>
      <c r="K10" s="80"/>
      <c r="L10" s="84">
        <v>2018</v>
      </c>
      <c r="M10" s="80"/>
      <c r="N10" s="80"/>
    </row>
    <row r="11" spans="1:14">
      <c r="A11" s="151">
        <v>75000</v>
      </c>
      <c r="B11" s="152">
        <v>0</v>
      </c>
      <c r="C11" s="80"/>
      <c r="D11" s="162" t="s">
        <v>121</v>
      </c>
      <c r="E11" s="145">
        <v>0.8</v>
      </c>
      <c r="F11" s="145">
        <v>0.8</v>
      </c>
      <c r="G11" s="145">
        <v>0.8</v>
      </c>
      <c r="H11" s="145">
        <v>0.8</v>
      </c>
      <c r="I11" s="145">
        <v>0.8</v>
      </c>
      <c r="J11" s="144">
        <v>0.8</v>
      </c>
      <c r="K11" s="80"/>
      <c r="L11" s="84">
        <v>2019</v>
      </c>
      <c r="M11" s="80"/>
      <c r="N11" s="80"/>
    </row>
    <row r="12" spans="1:14">
      <c r="A12" s="80"/>
      <c r="B12" s="80"/>
      <c r="C12" s="80"/>
      <c r="D12" s="162" t="s">
        <v>122</v>
      </c>
      <c r="E12" s="145">
        <v>0.8</v>
      </c>
      <c r="F12" s="145">
        <v>0.8</v>
      </c>
      <c r="G12" s="145">
        <v>0.8</v>
      </c>
      <c r="H12" s="145">
        <v>0.8</v>
      </c>
      <c r="I12" s="145">
        <v>0.8</v>
      </c>
      <c r="J12" s="144">
        <v>0.8</v>
      </c>
      <c r="K12" s="80"/>
      <c r="L12" s="84">
        <v>2020</v>
      </c>
      <c r="M12" s="80"/>
      <c r="N12" s="80"/>
    </row>
    <row r="13" spans="1:14">
      <c r="A13" s="80"/>
      <c r="B13" s="80"/>
      <c r="C13" s="80"/>
      <c r="D13" s="162" t="s">
        <v>123</v>
      </c>
      <c r="E13" s="145">
        <v>0.8</v>
      </c>
      <c r="F13" s="145">
        <v>0.8</v>
      </c>
      <c r="G13" s="145">
        <v>0.8</v>
      </c>
      <c r="H13" s="145">
        <v>0.8</v>
      </c>
      <c r="I13" s="145">
        <v>0.8</v>
      </c>
      <c r="J13" s="144">
        <v>0.8</v>
      </c>
      <c r="K13" s="80"/>
      <c r="L13" s="84">
        <v>2021</v>
      </c>
      <c r="M13" s="80"/>
      <c r="N13" s="80"/>
    </row>
    <row r="14" spans="1:14" ht="13.1" thickBot="1">
      <c r="A14" s="80"/>
      <c r="B14" s="80"/>
      <c r="C14" s="80"/>
      <c r="D14" s="162" t="s">
        <v>124</v>
      </c>
      <c r="E14" s="145">
        <v>0.8</v>
      </c>
      <c r="F14" s="145">
        <v>0.8</v>
      </c>
      <c r="G14" s="145">
        <v>0.8</v>
      </c>
      <c r="H14" s="145">
        <v>0.8</v>
      </c>
      <c r="I14" s="145">
        <v>0.8</v>
      </c>
      <c r="J14" s="144">
        <v>0.8</v>
      </c>
      <c r="K14" s="80"/>
      <c r="L14" s="84">
        <v>2022</v>
      </c>
      <c r="M14" s="80"/>
      <c r="N14" s="80"/>
    </row>
    <row r="15" spans="1:14" ht="15.75" thickBot="1">
      <c r="A15" s="78" t="s">
        <v>434</v>
      </c>
      <c r="B15" s="79"/>
      <c r="C15" s="80"/>
      <c r="D15" s="162" t="s">
        <v>125</v>
      </c>
      <c r="E15" s="145">
        <v>0.75</v>
      </c>
      <c r="F15" s="145">
        <v>0.8</v>
      </c>
      <c r="G15" s="145">
        <v>0.8</v>
      </c>
      <c r="H15" s="145">
        <v>0.8</v>
      </c>
      <c r="I15" s="145">
        <v>0.8</v>
      </c>
      <c r="J15" s="144">
        <v>0.8</v>
      </c>
      <c r="K15" s="80"/>
      <c r="L15" s="84">
        <v>2023</v>
      </c>
      <c r="M15" s="80"/>
      <c r="N15" s="80"/>
    </row>
    <row r="16" spans="1:14" ht="13.75" thickBot="1">
      <c r="A16" s="166" t="s">
        <v>126</v>
      </c>
      <c r="B16" s="150" t="s">
        <v>127</v>
      </c>
      <c r="C16" s="80"/>
      <c r="D16" s="163" t="s">
        <v>128</v>
      </c>
      <c r="E16" s="164">
        <v>0.8</v>
      </c>
      <c r="F16" s="164">
        <v>0.8</v>
      </c>
      <c r="G16" s="164">
        <v>0.8</v>
      </c>
      <c r="H16" s="164">
        <v>0.8</v>
      </c>
      <c r="I16" s="164">
        <v>0.8</v>
      </c>
      <c r="J16" s="165">
        <v>0.8</v>
      </c>
      <c r="K16" s="80"/>
      <c r="L16" s="84">
        <v>2024</v>
      </c>
      <c r="M16" s="80"/>
      <c r="N16" s="80"/>
    </row>
    <row r="17" spans="1:14" ht="13.1" thickTop="1">
      <c r="A17" s="153">
        <v>0</v>
      </c>
      <c r="B17" s="155">
        <v>1</v>
      </c>
      <c r="C17" s="80"/>
      <c r="D17" s="162" t="s">
        <v>129</v>
      </c>
      <c r="E17" s="145">
        <v>0.8</v>
      </c>
      <c r="F17" s="145">
        <v>0.8</v>
      </c>
      <c r="G17" s="145">
        <v>0.8</v>
      </c>
      <c r="H17" s="145">
        <v>0.8</v>
      </c>
      <c r="I17" s="145">
        <v>0.8</v>
      </c>
      <c r="J17" s="144">
        <v>0.8</v>
      </c>
      <c r="K17" s="80"/>
      <c r="L17" s="84">
        <v>2025</v>
      </c>
      <c r="M17" s="80"/>
      <c r="N17" s="80"/>
    </row>
    <row r="18" spans="1:14">
      <c r="A18" s="154">
        <v>2500</v>
      </c>
      <c r="B18" s="156">
        <v>1.1639999999999999</v>
      </c>
      <c r="C18" s="80"/>
      <c r="D18" s="162" t="s">
        <v>130</v>
      </c>
      <c r="E18" s="145">
        <v>0.8</v>
      </c>
      <c r="F18" s="145">
        <v>0.8</v>
      </c>
      <c r="G18" s="145">
        <v>0.8</v>
      </c>
      <c r="H18" s="145">
        <v>0.8</v>
      </c>
      <c r="I18" s="145">
        <v>0.8</v>
      </c>
      <c r="J18" s="144">
        <v>0.8</v>
      </c>
      <c r="K18" s="80"/>
      <c r="L18" s="84">
        <v>2026</v>
      </c>
      <c r="M18" s="80"/>
      <c r="N18" s="80"/>
    </row>
    <row r="19" spans="1:14">
      <c r="A19" s="154">
        <v>5000</v>
      </c>
      <c r="B19" s="156">
        <v>1.4019999999999999</v>
      </c>
      <c r="C19" s="80"/>
      <c r="D19" s="162" t="s">
        <v>131</v>
      </c>
      <c r="E19" s="145">
        <v>0.75</v>
      </c>
      <c r="F19" s="145">
        <v>0.8</v>
      </c>
      <c r="G19" s="145">
        <v>0.8</v>
      </c>
      <c r="H19" s="145">
        <v>0.8</v>
      </c>
      <c r="I19" s="145">
        <v>0.8</v>
      </c>
      <c r="J19" s="144">
        <v>0.8</v>
      </c>
      <c r="K19" s="80"/>
      <c r="L19" s="84">
        <v>2027</v>
      </c>
      <c r="M19" s="80"/>
      <c r="N19" s="80"/>
    </row>
    <row r="20" spans="1:14">
      <c r="A20" s="157">
        <v>10000</v>
      </c>
      <c r="B20" s="158">
        <v>1.736</v>
      </c>
      <c r="C20" s="80"/>
      <c r="D20" s="162" t="s">
        <v>132</v>
      </c>
      <c r="E20" s="145">
        <v>0.8</v>
      </c>
      <c r="F20" s="145">
        <v>0.8</v>
      </c>
      <c r="G20" s="145">
        <v>0.8</v>
      </c>
      <c r="H20" s="145">
        <v>0.8</v>
      </c>
      <c r="I20" s="145">
        <v>0.8</v>
      </c>
      <c r="J20" s="144">
        <v>0.8</v>
      </c>
      <c r="K20" s="80"/>
      <c r="L20" s="84">
        <v>2028</v>
      </c>
      <c r="M20" s="80"/>
      <c r="N20" s="80"/>
    </row>
    <row r="21" spans="1:14">
      <c r="A21" s="80"/>
      <c r="B21" s="80"/>
      <c r="C21" s="80"/>
      <c r="D21" s="162" t="s">
        <v>133</v>
      </c>
      <c r="E21" s="145">
        <v>0.8</v>
      </c>
      <c r="F21" s="145">
        <v>0.8</v>
      </c>
      <c r="G21" s="145">
        <v>0.8</v>
      </c>
      <c r="H21" s="145">
        <v>0.8</v>
      </c>
      <c r="I21" s="145">
        <v>0.8</v>
      </c>
      <c r="J21" s="144">
        <v>0.8</v>
      </c>
      <c r="K21" s="80"/>
      <c r="L21" s="84">
        <v>2029</v>
      </c>
      <c r="M21" s="80"/>
      <c r="N21" s="80"/>
    </row>
    <row r="22" spans="1:14">
      <c r="A22" s="80"/>
      <c r="B22" s="80"/>
      <c r="C22" s="80"/>
      <c r="D22" s="162" t="s">
        <v>134</v>
      </c>
      <c r="E22" s="145">
        <v>0.8</v>
      </c>
      <c r="F22" s="145">
        <v>0.8</v>
      </c>
      <c r="G22" s="145">
        <v>0.8</v>
      </c>
      <c r="H22" s="145">
        <v>0.8</v>
      </c>
      <c r="I22" s="145">
        <v>0.8</v>
      </c>
      <c r="J22" s="144">
        <v>0.8</v>
      </c>
      <c r="K22" s="80"/>
      <c r="L22" s="84">
        <v>2030</v>
      </c>
      <c r="M22" s="80"/>
      <c r="N22" s="80"/>
    </row>
    <row r="23" spans="1:14">
      <c r="A23" s="80"/>
      <c r="B23" s="80"/>
      <c r="C23" s="80"/>
      <c r="D23" s="162" t="s">
        <v>135</v>
      </c>
      <c r="E23" s="145">
        <v>0.8</v>
      </c>
      <c r="F23" s="145">
        <v>0.8</v>
      </c>
      <c r="G23" s="145">
        <v>0.8</v>
      </c>
      <c r="H23" s="145">
        <v>0.8</v>
      </c>
      <c r="I23" s="145">
        <v>0.8</v>
      </c>
      <c r="J23" s="144">
        <v>0.8</v>
      </c>
      <c r="K23" s="80"/>
      <c r="L23" s="84">
        <v>2031</v>
      </c>
      <c r="M23" s="80"/>
      <c r="N23" s="80"/>
    </row>
    <row r="24" spans="1:14">
      <c r="A24" s="80"/>
      <c r="B24" s="80"/>
      <c r="C24" s="80"/>
      <c r="D24" s="162" t="s">
        <v>136</v>
      </c>
      <c r="E24" s="145">
        <v>0.8</v>
      </c>
      <c r="F24" s="145">
        <v>0.8</v>
      </c>
      <c r="G24" s="145">
        <v>0.8</v>
      </c>
      <c r="H24" s="145">
        <v>0.8</v>
      </c>
      <c r="I24" s="145">
        <v>0.8</v>
      </c>
      <c r="J24" s="144">
        <v>0.8</v>
      </c>
      <c r="K24" s="80"/>
      <c r="L24" s="84">
        <v>2032</v>
      </c>
      <c r="M24" s="80"/>
      <c r="N24" s="80"/>
    </row>
    <row r="25" spans="1:14">
      <c r="A25" s="80"/>
      <c r="B25" s="80"/>
      <c r="C25" s="80"/>
      <c r="D25" s="162" t="s">
        <v>137</v>
      </c>
      <c r="E25" s="145">
        <v>0.8</v>
      </c>
      <c r="F25" s="145">
        <v>0.8</v>
      </c>
      <c r="G25" s="145">
        <v>0.8</v>
      </c>
      <c r="H25" s="145">
        <v>0.8</v>
      </c>
      <c r="I25" s="145">
        <v>0.8</v>
      </c>
      <c r="J25" s="144">
        <v>0.8</v>
      </c>
      <c r="K25" s="80"/>
      <c r="L25" s="84">
        <v>2033</v>
      </c>
      <c r="M25" s="80"/>
      <c r="N25" s="80"/>
    </row>
    <row r="26" spans="1:14">
      <c r="A26" s="80"/>
      <c r="B26" s="80"/>
      <c r="C26" s="80"/>
      <c r="D26" s="162" t="s">
        <v>138</v>
      </c>
      <c r="E26" s="145">
        <v>0.9</v>
      </c>
      <c r="F26" s="145">
        <v>0.9</v>
      </c>
      <c r="G26" s="145">
        <v>0.9</v>
      </c>
      <c r="H26" s="145">
        <v>0.9</v>
      </c>
      <c r="I26" s="145">
        <v>0.89</v>
      </c>
      <c r="J26" s="144">
        <v>0.89</v>
      </c>
      <c r="K26" s="80"/>
      <c r="L26" s="84">
        <v>2034</v>
      </c>
      <c r="M26" s="80"/>
      <c r="N26" s="80"/>
    </row>
    <row r="27" spans="1:14">
      <c r="A27" s="80"/>
      <c r="B27" s="80"/>
      <c r="C27" s="80"/>
      <c r="D27" s="162" t="s">
        <v>139</v>
      </c>
      <c r="E27" s="145">
        <v>0.8</v>
      </c>
      <c r="F27" s="145">
        <v>0.8</v>
      </c>
      <c r="G27" s="145">
        <v>0.8</v>
      </c>
      <c r="H27" s="145">
        <v>0.8</v>
      </c>
      <c r="I27" s="145">
        <v>0.8</v>
      </c>
      <c r="J27" s="144">
        <v>0.8</v>
      </c>
      <c r="K27" s="80"/>
      <c r="L27" s="84">
        <v>2035</v>
      </c>
      <c r="M27" s="80"/>
      <c r="N27" s="80"/>
    </row>
    <row r="28" spans="1:14">
      <c r="A28" s="80"/>
      <c r="B28" s="80"/>
      <c r="C28" s="80"/>
      <c r="D28" s="162" t="s">
        <v>140</v>
      </c>
      <c r="E28" s="145">
        <v>0.65</v>
      </c>
      <c r="F28" s="145">
        <v>0.8</v>
      </c>
      <c r="G28" s="145">
        <v>0.8</v>
      </c>
      <c r="H28" s="145">
        <v>0.8</v>
      </c>
      <c r="I28" s="145">
        <v>0.8</v>
      </c>
      <c r="J28" s="144">
        <v>0.8</v>
      </c>
      <c r="K28" s="80"/>
      <c r="L28" s="84">
        <v>2036</v>
      </c>
      <c r="M28" s="80"/>
      <c r="N28" s="80"/>
    </row>
    <row r="29" spans="1:14">
      <c r="A29" s="80"/>
      <c r="B29" s="80"/>
      <c r="C29" s="80"/>
      <c r="D29" s="162" t="s">
        <v>141</v>
      </c>
      <c r="E29" s="145">
        <v>0.8</v>
      </c>
      <c r="F29" s="145">
        <v>0.8</v>
      </c>
      <c r="G29" s="145">
        <v>0.8</v>
      </c>
      <c r="H29" s="145">
        <v>0.8</v>
      </c>
      <c r="I29" s="145">
        <v>0.8</v>
      </c>
      <c r="J29" s="144">
        <v>0.8</v>
      </c>
      <c r="K29" s="80"/>
      <c r="L29" s="84">
        <v>2037</v>
      </c>
      <c r="M29" s="80"/>
      <c r="N29" s="80"/>
    </row>
    <row r="30" spans="1:14">
      <c r="A30" s="80"/>
      <c r="B30" s="80"/>
      <c r="C30" s="80"/>
      <c r="D30" s="162" t="s">
        <v>142</v>
      </c>
      <c r="E30" s="145">
        <v>0.8</v>
      </c>
      <c r="F30" s="145">
        <v>0.8</v>
      </c>
      <c r="G30" s="145">
        <v>0.8</v>
      </c>
      <c r="H30" s="145">
        <v>0.8</v>
      </c>
      <c r="I30" s="145">
        <v>0.8</v>
      </c>
      <c r="J30" s="144">
        <v>0.8</v>
      </c>
      <c r="K30" s="80"/>
      <c r="L30" s="84">
        <v>2038</v>
      </c>
      <c r="M30" s="80"/>
      <c r="N30" s="80"/>
    </row>
    <row r="31" spans="1:14">
      <c r="A31" s="80"/>
      <c r="B31" s="80"/>
      <c r="C31" s="80"/>
      <c r="D31" s="162" t="s">
        <v>143</v>
      </c>
      <c r="E31" s="145">
        <v>0.8</v>
      </c>
      <c r="F31" s="145">
        <v>0.8</v>
      </c>
      <c r="G31" s="145">
        <v>0.8</v>
      </c>
      <c r="H31" s="145">
        <v>0.8</v>
      </c>
      <c r="I31" s="145">
        <v>0.8</v>
      </c>
      <c r="J31" s="144">
        <v>0.8</v>
      </c>
      <c r="K31" s="80"/>
      <c r="L31" s="84">
        <v>2039</v>
      </c>
      <c r="M31" s="80"/>
      <c r="N31" s="80"/>
    </row>
    <row r="32" spans="1:14">
      <c r="A32" s="80"/>
      <c r="B32" s="80"/>
      <c r="C32" s="80"/>
      <c r="D32" s="162" t="s">
        <v>144</v>
      </c>
      <c r="E32" s="145">
        <v>0.8</v>
      </c>
      <c r="F32" s="145">
        <v>0.8</v>
      </c>
      <c r="G32" s="145">
        <v>0.8</v>
      </c>
      <c r="H32" s="145">
        <v>0.8</v>
      </c>
      <c r="I32" s="145">
        <v>0.8</v>
      </c>
      <c r="J32" s="144">
        <v>0.8</v>
      </c>
      <c r="K32" s="80"/>
      <c r="L32" s="84">
        <v>2040</v>
      </c>
      <c r="M32" s="80"/>
      <c r="N32" s="80"/>
    </row>
    <row r="33" spans="1:14">
      <c r="A33" s="80"/>
      <c r="B33" s="80"/>
      <c r="C33" s="80"/>
      <c r="D33" s="162" t="s">
        <v>145</v>
      </c>
      <c r="E33" s="145">
        <v>0.8</v>
      </c>
      <c r="F33" s="145">
        <v>0.8</v>
      </c>
      <c r="G33" s="145">
        <v>0.8</v>
      </c>
      <c r="H33" s="145">
        <v>0.8</v>
      </c>
      <c r="I33" s="145">
        <v>0.8</v>
      </c>
      <c r="J33" s="144">
        <v>0.8</v>
      </c>
      <c r="K33" s="80"/>
      <c r="L33" s="84">
        <v>2041</v>
      </c>
      <c r="M33" s="80"/>
      <c r="N33" s="80"/>
    </row>
    <row r="34" spans="1:14">
      <c r="A34" s="80"/>
      <c r="B34" s="80"/>
      <c r="C34" s="80"/>
      <c r="D34" s="162" t="s">
        <v>146</v>
      </c>
      <c r="E34" s="145">
        <v>0.8</v>
      </c>
      <c r="F34" s="145">
        <v>0.8</v>
      </c>
      <c r="G34" s="145">
        <v>0.8</v>
      </c>
      <c r="H34" s="145">
        <v>0.8</v>
      </c>
      <c r="I34" s="145">
        <v>0.8</v>
      </c>
      <c r="J34" s="144">
        <v>0.8</v>
      </c>
      <c r="K34" s="80"/>
      <c r="L34" s="84">
        <v>2042</v>
      </c>
      <c r="M34" s="80"/>
      <c r="N34" s="80"/>
    </row>
    <row r="35" spans="1:14">
      <c r="A35" s="80"/>
      <c r="B35" s="80"/>
      <c r="C35" s="80"/>
      <c r="D35" s="162" t="s">
        <v>147</v>
      </c>
      <c r="E35" s="145">
        <v>0.8</v>
      </c>
      <c r="F35" s="145">
        <v>0.8</v>
      </c>
      <c r="G35" s="145">
        <v>0.8</v>
      </c>
      <c r="H35" s="145">
        <v>0.8</v>
      </c>
      <c r="I35" s="145">
        <v>0.8</v>
      </c>
      <c r="J35" s="144">
        <v>0.8</v>
      </c>
      <c r="K35" s="80"/>
      <c r="L35" s="84">
        <v>2043</v>
      </c>
      <c r="M35" s="80"/>
      <c r="N35" s="80"/>
    </row>
    <row r="36" spans="1:14">
      <c r="A36" s="80"/>
      <c r="B36" s="80"/>
      <c r="C36" s="80"/>
      <c r="D36" s="162" t="s">
        <v>148</v>
      </c>
      <c r="E36" s="145">
        <v>0.8</v>
      </c>
      <c r="F36" s="145">
        <v>0.8</v>
      </c>
      <c r="G36" s="145">
        <v>0.8</v>
      </c>
      <c r="H36" s="145">
        <v>0.8</v>
      </c>
      <c r="I36" s="145">
        <v>0.8</v>
      </c>
      <c r="J36" s="144">
        <v>0.8</v>
      </c>
      <c r="K36" s="80"/>
      <c r="L36" s="84">
        <v>2044</v>
      </c>
      <c r="M36" s="80"/>
      <c r="N36" s="80"/>
    </row>
    <row r="37" spans="1:14">
      <c r="A37" s="80"/>
      <c r="B37" s="80"/>
      <c r="C37" s="80"/>
      <c r="D37" s="162" t="s">
        <v>149</v>
      </c>
      <c r="E37" s="145">
        <v>0.8</v>
      </c>
      <c r="F37" s="145">
        <v>0.8</v>
      </c>
      <c r="G37" s="145">
        <v>0.8</v>
      </c>
      <c r="H37" s="145">
        <v>0.8</v>
      </c>
      <c r="I37" s="145">
        <v>0.8</v>
      </c>
      <c r="J37" s="144">
        <v>0.8</v>
      </c>
      <c r="K37" s="80"/>
      <c r="L37" s="84">
        <v>2045</v>
      </c>
      <c r="M37" s="80"/>
      <c r="N37" s="80"/>
    </row>
    <row r="38" spans="1:14">
      <c r="A38" s="80"/>
      <c r="B38" s="80"/>
      <c r="C38" s="80"/>
      <c r="D38" s="162" t="s">
        <v>150</v>
      </c>
      <c r="E38" s="145">
        <v>0.75</v>
      </c>
      <c r="F38" s="145">
        <v>0.8</v>
      </c>
      <c r="G38" s="145">
        <v>0.8</v>
      </c>
      <c r="H38" s="145">
        <v>0.8</v>
      </c>
      <c r="I38" s="145">
        <v>0.8</v>
      </c>
      <c r="J38" s="144">
        <v>0.8</v>
      </c>
      <c r="K38" s="80"/>
      <c r="L38" s="84">
        <v>2046</v>
      </c>
      <c r="M38" s="80"/>
      <c r="N38" s="80"/>
    </row>
    <row r="39" spans="1:14">
      <c r="A39" s="80"/>
      <c r="B39" s="80"/>
      <c r="C39" s="80"/>
      <c r="D39" s="162" t="s">
        <v>151</v>
      </c>
      <c r="E39" s="145">
        <v>0.8</v>
      </c>
      <c r="F39" s="145">
        <v>0.8</v>
      </c>
      <c r="G39" s="145">
        <v>0.8</v>
      </c>
      <c r="H39" s="145">
        <v>0.8</v>
      </c>
      <c r="I39" s="145">
        <v>0.8</v>
      </c>
      <c r="J39" s="144">
        <v>0.8</v>
      </c>
      <c r="K39" s="80"/>
      <c r="L39" s="84">
        <v>2047</v>
      </c>
      <c r="M39" s="80"/>
      <c r="N39" s="80"/>
    </row>
    <row r="40" spans="1:14">
      <c r="A40" s="80"/>
      <c r="B40" s="80"/>
      <c r="C40" s="80"/>
      <c r="D40" s="162" t="s">
        <v>152</v>
      </c>
      <c r="E40" s="145">
        <v>0.8</v>
      </c>
      <c r="F40" s="145">
        <v>0.8</v>
      </c>
      <c r="G40" s="145">
        <v>0.8</v>
      </c>
      <c r="H40" s="145">
        <v>0.8</v>
      </c>
      <c r="I40" s="145">
        <v>0.8</v>
      </c>
      <c r="J40" s="144">
        <v>0.8</v>
      </c>
      <c r="K40" s="80"/>
      <c r="L40" s="84">
        <v>2048</v>
      </c>
      <c r="M40" s="80"/>
      <c r="N40" s="80"/>
    </row>
    <row r="41" spans="1:14">
      <c r="A41" s="80"/>
      <c r="B41" s="80"/>
      <c r="C41" s="80"/>
      <c r="D41" s="162" t="s">
        <v>153</v>
      </c>
      <c r="E41" s="145">
        <v>0.8</v>
      </c>
      <c r="F41" s="145">
        <v>0.8</v>
      </c>
      <c r="G41" s="145">
        <v>0.8</v>
      </c>
      <c r="H41" s="145">
        <v>0.8</v>
      </c>
      <c r="I41" s="145">
        <v>0.8</v>
      </c>
      <c r="J41" s="144">
        <v>0.8</v>
      </c>
      <c r="K41" s="80"/>
      <c r="L41" s="84">
        <v>2049</v>
      </c>
      <c r="M41" s="80"/>
      <c r="N41" s="80"/>
    </row>
    <row r="42" spans="1:14">
      <c r="A42" s="80"/>
      <c r="B42" s="80"/>
      <c r="C42" s="80"/>
      <c r="D42" s="162" t="s">
        <v>154</v>
      </c>
      <c r="E42" s="145">
        <v>0.82</v>
      </c>
      <c r="F42" s="145">
        <v>0.82</v>
      </c>
      <c r="G42" s="145">
        <v>0.82</v>
      </c>
      <c r="H42" s="145">
        <v>0.82</v>
      </c>
      <c r="I42" s="145">
        <v>0.82</v>
      </c>
      <c r="J42" s="144">
        <v>0.82</v>
      </c>
      <c r="K42" s="80"/>
      <c r="L42" s="84">
        <v>2050</v>
      </c>
      <c r="M42" s="80"/>
      <c r="N42" s="80"/>
    </row>
    <row r="43" spans="1:14">
      <c r="A43" s="80"/>
      <c r="B43" s="80"/>
      <c r="C43" s="80"/>
      <c r="D43" s="162" t="s">
        <v>155</v>
      </c>
      <c r="E43" s="145">
        <v>0.8</v>
      </c>
      <c r="F43" s="145">
        <v>0.8</v>
      </c>
      <c r="G43" s="145">
        <v>0.8</v>
      </c>
      <c r="H43" s="145">
        <v>0.8</v>
      </c>
      <c r="I43" s="145">
        <v>0.8</v>
      </c>
      <c r="J43" s="144">
        <v>0.8</v>
      </c>
      <c r="K43" s="80"/>
      <c r="L43" s="84">
        <v>2051</v>
      </c>
      <c r="M43" s="80"/>
      <c r="N43" s="80"/>
    </row>
    <row r="44" spans="1:14">
      <c r="A44" s="80"/>
      <c r="B44" s="80"/>
      <c r="C44" s="80"/>
      <c r="D44" s="162" t="s">
        <v>156</v>
      </c>
      <c r="E44" s="145">
        <v>0.8</v>
      </c>
      <c r="F44" s="145">
        <v>0.8</v>
      </c>
      <c r="G44" s="145">
        <v>0.8</v>
      </c>
      <c r="H44" s="145">
        <v>0.8</v>
      </c>
      <c r="I44" s="145">
        <v>0.8</v>
      </c>
      <c r="J44" s="144">
        <v>0.8</v>
      </c>
      <c r="K44" s="80"/>
      <c r="L44" s="84">
        <v>2052</v>
      </c>
      <c r="M44" s="80"/>
      <c r="N44" s="80"/>
    </row>
    <row r="45" spans="1:14">
      <c r="A45" s="80"/>
      <c r="B45" s="80"/>
      <c r="C45" s="80"/>
      <c r="D45" s="162" t="s">
        <v>157</v>
      </c>
      <c r="E45" s="145">
        <v>0.8</v>
      </c>
      <c r="F45" s="145">
        <v>0.8</v>
      </c>
      <c r="G45" s="145">
        <v>0.8</v>
      </c>
      <c r="H45" s="145">
        <v>0.8</v>
      </c>
      <c r="I45" s="145">
        <v>0.8</v>
      </c>
      <c r="J45" s="144">
        <v>0.8</v>
      </c>
      <c r="K45" s="80"/>
      <c r="L45" s="84">
        <v>2053</v>
      </c>
      <c r="M45" s="80"/>
      <c r="N45" s="80"/>
    </row>
    <row r="46" spans="1:14">
      <c r="A46" s="80"/>
      <c r="B46" s="80"/>
      <c r="C46" s="80"/>
      <c r="D46" s="162" t="s">
        <v>158</v>
      </c>
      <c r="E46" s="145">
        <v>0.8</v>
      </c>
      <c r="F46" s="145">
        <v>0.8</v>
      </c>
      <c r="G46" s="145">
        <v>0.8</v>
      </c>
      <c r="H46" s="145">
        <v>0.8</v>
      </c>
      <c r="I46" s="145">
        <v>0.8</v>
      </c>
      <c r="J46" s="144">
        <v>0.8</v>
      </c>
      <c r="K46" s="80"/>
      <c r="L46" s="84">
        <v>2054</v>
      </c>
      <c r="M46" s="80"/>
      <c r="N46" s="80"/>
    </row>
    <row r="47" spans="1:14">
      <c r="A47" s="80"/>
      <c r="B47" s="80"/>
      <c r="C47" s="80"/>
      <c r="D47" s="162" t="s">
        <v>159</v>
      </c>
      <c r="E47" s="145">
        <v>0.8</v>
      </c>
      <c r="F47" s="145">
        <v>0.8</v>
      </c>
      <c r="G47" s="145">
        <v>0.8</v>
      </c>
      <c r="H47" s="145">
        <v>0.8</v>
      </c>
      <c r="I47" s="145">
        <v>0.8</v>
      </c>
      <c r="J47" s="144">
        <v>0.8</v>
      </c>
      <c r="K47" s="80"/>
      <c r="L47" s="84">
        <v>2055</v>
      </c>
      <c r="M47" s="80"/>
      <c r="N47" s="80"/>
    </row>
    <row r="48" spans="1:14">
      <c r="A48" s="80"/>
      <c r="B48" s="80"/>
      <c r="C48" s="80"/>
      <c r="D48" s="162" t="s">
        <v>160</v>
      </c>
      <c r="E48" s="145">
        <v>0.8</v>
      </c>
      <c r="F48" s="145">
        <v>0.8</v>
      </c>
      <c r="G48" s="145">
        <v>0.8</v>
      </c>
      <c r="H48" s="145">
        <v>0.8</v>
      </c>
      <c r="I48" s="145">
        <v>0.8</v>
      </c>
      <c r="J48" s="144">
        <v>0.8</v>
      </c>
      <c r="K48" s="80"/>
      <c r="L48" s="84">
        <v>2056</v>
      </c>
      <c r="M48" s="80"/>
      <c r="N48" s="80"/>
    </row>
    <row r="49" spans="1:14">
      <c r="A49" s="80"/>
      <c r="B49" s="80"/>
      <c r="C49" s="80"/>
      <c r="D49" s="162" t="s">
        <v>161</v>
      </c>
      <c r="E49" s="145">
        <v>0.8</v>
      </c>
      <c r="F49" s="145">
        <v>0.8</v>
      </c>
      <c r="G49" s="145">
        <v>0.8</v>
      </c>
      <c r="H49" s="145">
        <v>0.8</v>
      </c>
      <c r="I49" s="145">
        <v>0.8</v>
      </c>
      <c r="J49" s="144">
        <v>0.8</v>
      </c>
      <c r="K49" s="80"/>
      <c r="L49" s="84">
        <v>2057</v>
      </c>
      <c r="M49" s="80"/>
      <c r="N49" s="80"/>
    </row>
    <row r="50" spans="1:14">
      <c r="A50" s="80"/>
      <c r="B50" s="80"/>
      <c r="C50" s="80"/>
      <c r="D50" s="162" t="s">
        <v>162</v>
      </c>
      <c r="E50" s="145">
        <v>0.8</v>
      </c>
      <c r="F50" s="145">
        <v>0.8</v>
      </c>
      <c r="G50" s="145">
        <v>0.8</v>
      </c>
      <c r="H50" s="145">
        <v>0.8</v>
      </c>
      <c r="I50" s="145">
        <v>0.8</v>
      </c>
      <c r="J50" s="144">
        <v>0.8</v>
      </c>
      <c r="K50" s="80"/>
      <c r="L50" s="84">
        <v>2058</v>
      </c>
      <c r="M50" s="80"/>
      <c r="N50" s="80"/>
    </row>
    <row r="51" spans="1:14">
      <c r="A51" s="80"/>
      <c r="B51" s="80"/>
      <c r="C51" s="80"/>
      <c r="D51" s="162" t="s">
        <v>163</v>
      </c>
      <c r="E51" s="145">
        <v>0.8</v>
      </c>
      <c r="F51" s="145">
        <v>0.8</v>
      </c>
      <c r="G51" s="145">
        <v>0.8</v>
      </c>
      <c r="H51" s="145">
        <v>0.8</v>
      </c>
      <c r="I51" s="145">
        <v>0.8</v>
      </c>
      <c r="J51" s="144">
        <v>0.8</v>
      </c>
      <c r="K51" s="80"/>
      <c r="L51" s="84">
        <v>2059</v>
      </c>
      <c r="M51" s="80"/>
      <c r="N51" s="80"/>
    </row>
    <row r="52" spans="1:14">
      <c r="A52" s="80"/>
      <c r="B52" s="80"/>
      <c r="C52" s="80"/>
      <c r="D52" s="162" t="s">
        <v>164</v>
      </c>
      <c r="E52" s="145">
        <v>0.8</v>
      </c>
      <c r="F52" s="145">
        <v>0.8</v>
      </c>
      <c r="G52" s="145">
        <v>0.8</v>
      </c>
      <c r="H52" s="145">
        <v>0.8</v>
      </c>
      <c r="I52" s="145">
        <v>0.8</v>
      </c>
      <c r="J52" s="144">
        <v>0.8</v>
      </c>
      <c r="K52" s="80"/>
      <c r="L52" s="86">
        <v>2060</v>
      </c>
      <c r="M52" s="80"/>
      <c r="N52" s="80"/>
    </row>
    <row r="53" spans="1:14">
      <c r="A53" s="80"/>
      <c r="B53" s="80"/>
      <c r="C53" s="80"/>
      <c r="D53" s="162" t="s">
        <v>165</v>
      </c>
      <c r="E53" s="145">
        <v>0.8</v>
      </c>
      <c r="F53" s="145">
        <v>0.8</v>
      </c>
      <c r="G53" s="145">
        <v>0.8</v>
      </c>
      <c r="H53" s="145">
        <v>0.8</v>
      </c>
      <c r="I53" s="145">
        <v>0.8</v>
      </c>
      <c r="J53" s="144">
        <v>0.8</v>
      </c>
      <c r="K53" s="80"/>
      <c r="L53" s="80"/>
      <c r="M53" s="80"/>
      <c r="N53" s="80"/>
    </row>
    <row r="54" spans="1:14">
      <c r="A54" s="80"/>
      <c r="B54" s="80"/>
      <c r="C54" s="80"/>
      <c r="D54" s="162" t="s">
        <v>166</v>
      </c>
      <c r="E54" s="145">
        <v>0.8</v>
      </c>
      <c r="F54" s="145">
        <v>0.8</v>
      </c>
      <c r="G54" s="145">
        <v>0.8</v>
      </c>
      <c r="H54" s="145">
        <v>0.8</v>
      </c>
      <c r="I54" s="145">
        <v>0.8</v>
      </c>
      <c r="J54" s="144">
        <v>0.8</v>
      </c>
      <c r="K54" s="80"/>
      <c r="L54" s="80"/>
      <c r="M54" s="80"/>
      <c r="N54" s="80"/>
    </row>
    <row r="55" spans="1:14">
      <c r="A55" s="80"/>
      <c r="B55" s="80"/>
      <c r="C55" s="80"/>
      <c r="D55" s="162" t="s">
        <v>167</v>
      </c>
      <c r="E55" s="145">
        <v>0.8</v>
      </c>
      <c r="F55" s="145">
        <v>0.8</v>
      </c>
      <c r="G55" s="145">
        <v>0.8</v>
      </c>
      <c r="H55" s="145">
        <v>0.8</v>
      </c>
      <c r="I55" s="145">
        <v>0.8</v>
      </c>
      <c r="J55" s="144">
        <v>0.8</v>
      </c>
      <c r="K55" s="80"/>
      <c r="L55" s="80"/>
      <c r="M55" s="80"/>
      <c r="N55" s="80"/>
    </row>
    <row r="56" spans="1:14">
      <c r="A56" s="80"/>
      <c r="B56" s="80"/>
      <c r="C56" s="80"/>
      <c r="D56" s="162" t="s">
        <v>168</v>
      </c>
      <c r="E56" s="145">
        <v>0.8</v>
      </c>
      <c r="F56" s="145">
        <v>0.8</v>
      </c>
      <c r="G56" s="145">
        <v>0.8</v>
      </c>
      <c r="H56" s="145">
        <v>0.8</v>
      </c>
      <c r="I56" s="145">
        <v>0.8</v>
      </c>
      <c r="J56" s="144">
        <v>0.8</v>
      </c>
      <c r="K56" s="80"/>
      <c r="L56" s="80"/>
      <c r="M56" s="80"/>
      <c r="N56" s="80"/>
    </row>
    <row r="57" spans="1:14">
      <c r="A57" s="80"/>
      <c r="B57" s="80"/>
      <c r="C57" s="80"/>
      <c r="D57" s="162" t="s">
        <v>169</v>
      </c>
      <c r="E57" s="145">
        <v>0.8</v>
      </c>
      <c r="F57" s="145">
        <v>0.8</v>
      </c>
      <c r="G57" s="145">
        <v>0.8</v>
      </c>
      <c r="H57" s="145">
        <v>0.8</v>
      </c>
      <c r="I57" s="145">
        <v>0.8</v>
      </c>
      <c r="J57" s="144">
        <v>0.8</v>
      </c>
      <c r="K57" s="80"/>
      <c r="L57" s="80"/>
      <c r="M57" s="80"/>
      <c r="N57" s="80"/>
    </row>
    <row r="58" spans="1:14">
      <c r="A58" s="80"/>
      <c r="B58" s="80"/>
      <c r="C58" s="80"/>
      <c r="D58" s="162" t="s">
        <v>170</v>
      </c>
      <c r="E58" s="145">
        <v>0.8</v>
      </c>
      <c r="F58" s="145">
        <v>0.8</v>
      </c>
      <c r="G58" s="145">
        <v>0.8</v>
      </c>
      <c r="H58" s="145">
        <v>0.8</v>
      </c>
      <c r="I58" s="145">
        <v>0.8</v>
      </c>
      <c r="J58" s="144">
        <v>0.8</v>
      </c>
      <c r="K58" s="80"/>
      <c r="L58" s="80"/>
      <c r="M58" s="80"/>
      <c r="N58" s="80"/>
    </row>
    <row r="59" spans="1:14">
      <c r="A59" s="80"/>
      <c r="B59" s="80"/>
      <c r="C59" s="80"/>
      <c r="D59" s="162" t="s">
        <v>171</v>
      </c>
      <c r="E59" s="145">
        <v>0.8</v>
      </c>
      <c r="F59" s="145">
        <v>0.8</v>
      </c>
      <c r="G59" s="145">
        <v>0.8</v>
      </c>
      <c r="H59" s="145">
        <v>0.8</v>
      </c>
      <c r="I59" s="145">
        <v>0.8</v>
      </c>
      <c r="J59" s="144">
        <v>0.8</v>
      </c>
      <c r="K59" s="80"/>
      <c r="L59" s="80"/>
      <c r="M59" s="80"/>
      <c r="N59" s="80"/>
    </row>
    <row r="60" spans="1:14">
      <c r="A60" s="80"/>
      <c r="B60" s="80"/>
      <c r="C60" s="80"/>
      <c r="D60" s="162" t="s">
        <v>172</v>
      </c>
      <c r="E60" s="145">
        <v>0.8</v>
      </c>
      <c r="F60" s="145">
        <v>0.8</v>
      </c>
      <c r="G60" s="145">
        <v>0.8</v>
      </c>
      <c r="H60" s="145">
        <v>0.8</v>
      </c>
      <c r="I60" s="145">
        <v>0.8</v>
      </c>
      <c r="J60" s="144">
        <v>0.8</v>
      </c>
      <c r="K60" s="80"/>
      <c r="L60" s="80"/>
      <c r="M60" s="80"/>
      <c r="N60" s="80"/>
    </row>
    <row r="61" spans="1:14">
      <c r="A61" s="80"/>
      <c r="B61" s="80"/>
      <c r="C61" s="80"/>
      <c r="D61" s="382" t="s">
        <v>173</v>
      </c>
      <c r="E61" s="383">
        <v>0.8</v>
      </c>
      <c r="F61" s="383">
        <v>0.8</v>
      </c>
      <c r="G61" s="383">
        <v>0.8</v>
      </c>
      <c r="H61" s="383">
        <v>0.8</v>
      </c>
      <c r="I61" s="383">
        <v>0.8</v>
      </c>
      <c r="J61" s="384">
        <v>0.8</v>
      </c>
      <c r="K61" s="80"/>
      <c r="L61" s="80"/>
      <c r="M61" s="80"/>
      <c r="N61" s="80"/>
    </row>
    <row r="62" spans="1:14"/>
    <row r="63" spans="1:14"/>
    <row r="64" spans="1:14"/>
    <row r="65" hidden="1"/>
  </sheetData>
  <pageMargins left="0.75" right="0.75" top="1" bottom="1" header="0.5" footer="0.5"/>
  <pageSetup scale="7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pageSetUpPr fitToPage="1"/>
  </sheetPr>
  <dimension ref="A1:B48"/>
  <sheetViews>
    <sheetView zoomScale="80" zoomScaleNormal="80" workbookViewId="0">
      <pane xSplit="1" ySplit="2" topLeftCell="B3" activePane="bottomRight" state="frozen"/>
      <selection pane="topRight" activeCell="B1" sqref="B1"/>
      <selection pane="bottomLeft" activeCell="A4" sqref="A4"/>
      <selection pane="bottomRight" activeCell="B3" sqref="B3"/>
    </sheetView>
  </sheetViews>
  <sheetFormatPr defaultColWidth="9" defaultRowHeight="12.45"/>
  <cols>
    <col min="1" max="1" width="17.5" style="186" customWidth="1"/>
    <col min="2" max="2" width="188.125" style="186" customWidth="1"/>
    <col min="3" max="16384" width="9" style="177"/>
  </cols>
  <sheetData>
    <row r="1" spans="1:2" ht="15.05">
      <c r="A1" s="385" t="s">
        <v>465</v>
      </c>
      <c r="B1" s="386"/>
    </row>
    <row r="2" spans="1:2" ht="19" customHeight="1">
      <c r="A2" s="178" t="s">
        <v>466</v>
      </c>
      <c r="B2" s="179" t="s">
        <v>467</v>
      </c>
    </row>
    <row r="3" spans="1:2" ht="38">
      <c r="A3" s="180" t="s">
        <v>457</v>
      </c>
      <c r="B3" s="181" t="s">
        <v>468</v>
      </c>
    </row>
    <row r="4" spans="1:2" ht="38">
      <c r="A4" s="182" t="s">
        <v>472</v>
      </c>
      <c r="B4" s="183" t="s">
        <v>469</v>
      </c>
    </row>
    <row r="5" spans="1:2" ht="38">
      <c r="A5" s="180" t="s">
        <v>458</v>
      </c>
      <c r="B5" s="181" t="s">
        <v>459</v>
      </c>
    </row>
    <row r="6" spans="1:2" ht="25.55">
      <c r="A6" s="182" t="s">
        <v>460</v>
      </c>
      <c r="B6" s="183" t="s">
        <v>461</v>
      </c>
    </row>
    <row r="7" spans="1:2" ht="63.5">
      <c r="A7" s="180" t="s">
        <v>462</v>
      </c>
      <c r="B7" s="181" t="s">
        <v>513</v>
      </c>
    </row>
    <row r="8" spans="1:2" ht="38">
      <c r="A8" s="182" t="s">
        <v>463</v>
      </c>
      <c r="B8" s="183" t="s">
        <v>464</v>
      </c>
    </row>
    <row r="9" spans="1:2" ht="63.5">
      <c r="A9" s="180" t="s">
        <v>473</v>
      </c>
      <c r="B9" s="181" t="s">
        <v>514</v>
      </c>
    </row>
    <row r="10" spans="1:2" ht="215.35">
      <c r="A10" s="182" t="s">
        <v>474</v>
      </c>
      <c r="B10" s="183" t="s">
        <v>528</v>
      </c>
    </row>
    <row r="11" spans="1:2" ht="214.7">
      <c r="A11" s="180" t="s">
        <v>475</v>
      </c>
      <c r="B11" s="181" t="s">
        <v>529</v>
      </c>
    </row>
    <row r="12" spans="1:2" ht="101.45">
      <c r="A12" s="182" t="s">
        <v>476</v>
      </c>
      <c r="B12" s="183" t="s">
        <v>515</v>
      </c>
    </row>
    <row r="13" spans="1:2" ht="101.45">
      <c r="A13" s="180" t="s">
        <v>477</v>
      </c>
      <c r="B13" s="181" t="s">
        <v>516</v>
      </c>
    </row>
    <row r="14" spans="1:2" ht="101.45">
      <c r="A14" s="182" t="s">
        <v>478</v>
      </c>
      <c r="B14" s="183" t="s">
        <v>517</v>
      </c>
    </row>
    <row r="15" spans="1:2" ht="101.45">
      <c r="A15" s="180" t="s">
        <v>479</v>
      </c>
      <c r="B15" s="181" t="s">
        <v>518</v>
      </c>
    </row>
    <row r="16" spans="1:2" ht="114.55">
      <c r="A16" s="182" t="s">
        <v>480</v>
      </c>
      <c r="B16" s="183" t="s">
        <v>568</v>
      </c>
    </row>
    <row r="17" spans="1:2" ht="310.95">
      <c r="A17" s="180" t="s">
        <v>481</v>
      </c>
      <c r="B17" s="181" t="s">
        <v>569</v>
      </c>
    </row>
    <row r="18" spans="1:2" ht="265.10000000000002">
      <c r="A18" s="182" t="s">
        <v>482</v>
      </c>
      <c r="B18" s="183" t="s">
        <v>527</v>
      </c>
    </row>
    <row r="19" spans="1:2" ht="364.6">
      <c r="A19" s="180" t="s">
        <v>483</v>
      </c>
      <c r="B19" s="181" t="s">
        <v>519</v>
      </c>
    </row>
    <row r="20" spans="1:2" ht="62.2">
      <c r="A20" s="182" t="s">
        <v>484</v>
      </c>
      <c r="B20" s="183" t="s">
        <v>570</v>
      </c>
    </row>
    <row r="21" spans="1:2" ht="62.2">
      <c r="A21" s="180" t="s">
        <v>485</v>
      </c>
      <c r="B21" s="181" t="s">
        <v>571</v>
      </c>
    </row>
    <row r="22" spans="1:2" ht="62.2">
      <c r="A22" s="182" t="s">
        <v>486</v>
      </c>
      <c r="B22" s="183" t="s">
        <v>572</v>
      </c>
    </row>
    <row r="23" spans="1:2" ht="62.2">
      <c r="A23" s="180" t="s">
        <v>487</v>
      </c>
      <c r="B23" s="181" t="s">
        <v>573</v>
      </c>
    </row>
    <row r="24" spans="1:2" ht="74.650000000000006">
      <c r="A24" s="182" t="s">
        <v>488</v>
      </c>
      <c r="B24" s="183" t="s">
        <v>574</v>
      </c>
    </row>
    <row r="25" spans="1:2" ht="62.2">
      <c r="A25" s="180" t="s">
        <v>489</v>
      </c>
      <c r="B25" s="181" t="s">
        <v>575</v>
      </c>
    </row>
    <row r="26" spans="1:2" ht="50.4">
      <c r="A26" s="182" t="s">
        <v>490</v>
      </c>
      <c r="B26" s="183" t="s">
        <v>520</v>
      </c>
    </row>
    <row r="27" spans="1:2" ht="50.4">
      <c r="A27" s="180" t="s">
        <v>491</v>
      </c>
      <c r="B27" s="181" t="s">
        <v>521</v>
      </c>
    </row>
    <row r="28" spans="1:2" ht="74.650000000000006">
      <c r="A28" s="182" t="s">
        <v>492</v>
      </c>
      <c r="B28" s="183" t="s">
        <v>576</v>
      </c>
    </row>
    <row r="29" spans="1:2" ht="74.650000000000006">
      <c r="A29" s="180" t="s">
        <v>493</v>
      </c>
      <c r="B29" s="181" t="s">
        <v>577</v>
      </c>
    </row>
    <row r="30" spans="1:2" ht="50.4">
      <c r="A30" s="182" t="s">
        <v>494</v>
      </c>
      <c r="B30" s="183" t="s">
        <v>522</v>
      </c>
    </row>
    <row r="31" spans="1:2" ht="62.2">
      <c r="A31" s="180" t="s">
        <v>495</v>
      </c>
      <c r="B31" s="181" t="s">
        <v>578</v>
      </c>
    </row>
    <row r="32" spans="1:2" ht="62.85">
      <c r="A32" s="182" t="s">
        <v>496</v>
      </c>
      <c r="B32" s="183" t="s">
        <v>523</v>
      </c>
    </row>
    <row r="33" spans="1:2" ht="62.2">
      <c r="A33" s="180" t="s">
        <v>497</v>
      </c>
      <c r="B33" s="181" t="s">
        <v>579</v>
      </c>
    </row>
    <row r="34" spans="1:2" ht="38">
      <c r="A34" s="182" t="s">
        <v>498</v>
      </c>
      <c r="B34" s="183" t="s">
        <v>524</v>
      </c>
    </row>
    <row r="35" spans="1:2" ht="62.85">
      <c r="A35" s="180" t="s">
        <v>499</v>
      </c>
      <c r="B35" s="181" t="s">
        <v>525</v>
      </c>
    </row>
    <row r="36" spans="1:2" ht="75.3">
      <c r="A36" s="182" t="s">
        <v>500</v>
      </c>
      <c r="B36" s="183" t="s">
        <v>526</v>
      </c>
    </row>
    <row r="37" spans="1:2" ht="273.60000000000002">
      <c r="A37" s="180" t="s">
        <v>501</v>
      </c>
      <c r="B37" s="181" t="s">
        <v>580</v>
      </c>
    </row>
    <row r="38" spans="1:2" ht="361.35">
      <c r="A38" s="182" t="s">
        <v>502</v>
      </c>
      <c r="B38" s="183" t="s">
        <v>530</v>
      </c>
    </row>
    <row r="39" spans="1:2" ht="286.7">
      <c r="A39" s="180" t="s">
        <v>503</v>
      </c>
      <c r="B39" s="181" t="s">
        <v>531</v>
      </c>
    </row>
    <row r="40" spans="1:2" ht="112.6">
      <c r="A40" s="182" t="s">
        <v>504</v>
      </c>
      <c r="B40" s="183" t="s">
        <v>532</v>
      </c>
    </row>
    <row r="41" spans="1:2" ht="62.85">
      <c r="A41" s="180" t="s">
        <v>505</v>
      </c>
      <c r="B41" s="181" t="s">
        <v>533</v>
      </c>
    </row>
    <row r="42" spans="1:2" ht="62.85">
      <c r="A42" s="182" t="s">
        <v>506</v>
      </c>
      <c r="B42" s="183" t="s">
        <v>534</v>
      </c>
    </row>
    <row r="43" spans="1:2" ht="38">
      <c r="A43" s="180" t="s">
        <v>507</v>
      </c>
      <c r="B43" s="181" t="s">
        <v>470</v>
      </c>
    </row>
    <row r="44" spans="1:2" ht="87.75">
      <c r="A44" s="182" t="s">
        <v>508</v>
      </c>
      <c r="B44" s="183" t="s">
        <v>535</v>
      </c>
    </row>
    <row r="45" spans="1:2" ht="149.25">
      <c r="A45" s="180" t="s">
        <v>509</v>
      </c>
      <c r="B45" s="181" t="s">
        <v>536</v>
      </c>
    </row>
    <row r="46" spans="1:2" ht="38">
      <c r="A46" s="182" t="s">
        <v>510</v>
      </c>
      <c r="B46" s="183" t="s">
        <v>471</v>
      </c>
    </row>
    <row r="47" spans="1:2" ht="75.3">
      <c r="A47" s="180" t="s">
        <v>511</v>
      </c>
      <c r="B47" s="181" t="s">
        <v>537</v>
      </c>
    </row>
    <row r="48" spans="1:2" ht="87.75">
      <c r="A48" s="184" t="s">
        <v>512</v>
      </c>
      <c r="B48" s="185" t="s">
        <v>538</v>
      </c>
    </row>
  </sheetData>
  <mergeCells count="1">
    <mergeCell ref="A1:B1"/>
  </mergeCells>
  <pageMargins left="0.25" right="0.25" top="0.75" bottom="0.75" header="0.3" footer="0.3"/>
  <pageSetup scale="83" fitToHeight="0" orientation="landscape" r:id="rId1"/>
  <headerFooter>
    <oddFooter>&amp;L&amp;F&amp;CPage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7030A0"/>
  </sheetPr>
  <dimension ref="A1:F25"/>
  <sheetViews>
    <sheetView topLeftCell="B1" zoomScale="80" zoomScaleNormal="80" workbookViewId="0">
      <pane xSplit="1" ySplit="3" topLeftCell="C4" activePane="bottomRight" state="frozen"/>
      <selection activeCell="B1" sqref="B1"/>
      <selection pane="topRight" activeCell="C1" sqref="C1"/>
      <selection pane="bottomLeft" activeCell="B4" sqref="B4"/>
      <selection pane="bottomRight" activeCell="C4" sqref="C4"/>
    </sheetView>
  </sheetViews>
  <sheetFormatPr defaultColWidth="0" defaultRowHeight="12.45" zeroHeight="1"/>
  <cols>
    <col min="1" max="1" width="0.5" style="44" hidden="1" customWidth="1"/>
    <col min="2" max="2" width="28.5" style="44" customWidth="1"/>
    <col min="3" max="3" width="60.625" style="44" customWidth="1"/>
    <col min="4" max="4" width="9" style="44" customWidth="1"/>
    <col min="5" max="6" width="0" style="44" hidden="1" customWidth="1"/>
    <col min="7" max="16384" width="9" style="44" hidden="1"/>
  </cols>
  <sheetData>
    <row r="1" spans="2:6" ht="19.649999999999999" thickBot="1">
      <c r="B1" s="89" t="s">
        <v>327</v>
      </c>
      <c r="C1" s="90"/>
    </row>
    <row r="2" spans="2:6"/>
    <row r="3" spans="2:6" ht="13.1">
      <c r="B3" s="101" t="s">
        <v>330</v>
      </c>
      <c r="C3" s="187" t="s">
        <v>332</v>
      </c>
      <c r="F3" s="45"/>
    </row>
    <row r="4" spans="2:6" ht="13.1">
      <c r="B4" s="102" t="s">
        <v>45</v>
      </c>
      <c r="C4" s="188"/>
    </row>
    <row r="5" spans="2:6" ht="13.1">
      <c r="B5" s="102" t="s">
        <v>192</v>
      </c>
      <c r="C5" s="188"/>
    </row>
    <row r="6" spans="2:6" ht="13.1">
      <c r="B6" s="102" t="s">
        <v>193</v>
      </c>
      <c r="C6" s="188"/>
    </row>
    <row r="7" spans="2:6" ht="13.1">
      <c r="B7" s="102" t="s">
        <v>107</v>
      </c>
      <c r="C7" s="188"/>
    </row>
    <row r="8" spans="2:6" ht="13.1">
      <c r="B8" s="102" t="s">
        <v>36</v>
      </c>
      <c r="C8" s="188"/>
    </row>
    <row r="9" spans="2:6" ht="13.1">
      <c r="B9" s="102" t="s">
        <v>41</v>
      </c>
      <c r="C9" s="188"/>
    </row>
    <row r="10" spans="2:6" ht="13.1">
      <c r="B10" s="102" t="s">
        <v>54</v>
      </c>
      <c r="C10" s="188"/>
    </row>
    <row r="11" spans="2:6" ht="13.1">
      <c r="B11" s="102" t="s">
        <v>331</v>
      </c>
      <c r="C11" s="188"/>
    </row>
    <row r="12" spans="2:6" ht="13.1">
      <c r="B12" s="102" t="s">
        <v>35</v>
      </c>
      <c r="C12" s="188"/>
    </row>
    <row r="13" spans="2:6" ht="13.1">
      <c r="B13" s="102" t="s">
        <v>50</v>
      </c>
      <c r="C13" s="188"/>
    </row>
    <row r="14" spans="2:6" ht="13.1">
      <c r="B14" s="102" t="s">
        <v>51</v>
      </c>
      <c r="C14" s="188"/>
    </row>
    <row r="15" spans="2:6" ht="13.1">
      <c r="B15" s="102" t="s">
        <v>194</v>
      </c>
      <c r="C15" s="188" t="s">
        <v>114</v>
      </c>
    </row>
    <row r="16" spans="2:6" ht="13.1">
      <c r="B16" s="103" t="s">
        <v>196</v>
      </c>
      <c r="C16" s="188" t="str">
        <f ca="1">IF(OR($C$12="Massachusetts",$C$12="Vermont"),"Yes","No")</f>
        <v>No</v>
      </c>
    </row>
    <row r="17" spans="2:3" ht="13.1">
      <c r="B17" s="102" t="s">
        <v>195</v>
      </c>
      <c r="C17" s="188"/>
    </row>
    <row r="18" spans="2:3" ht="13.1">
      <c r="B18" s="104" t="s">
        <v>53</v>
      </c>
      <c r="C18" s="189"/>
    </row>
    <row r="19" spans="2:3" ht="13.1">
      <c r="B19" s="36"/>
    </row>
    <row r="20" spans="2:3" ht="13.1">
      <c r="B20" s="36"/>
    </row>
    <row r="21" spans="2:3" ht="13.1">
      <c r="B21" s="36"/>
    </row>
    <row r="22" spans="2:3">
      <c r="B22" s="87"/>
    </row>
    <row r="23" spans="2:3">
      <c r="B23" s="88"/>
    </row>
    <row r="24" spans="2:3">
      <c r="B24" s="87"/>
    </row>
    <row r="25" spans="2:3"/>
  </sheetData>
  <dataValidations count="1">
    <dataValidation type="list" allowBlank="1" showInputMessage="1" showErrorMessage="1" sqref="C15 C17">
      <formula1>YES_NO_LIST</formula1>
    </dataValidation>
  </dataValidation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ErrorMessage="1" error="Please select a value from the drop-down list">
          <x14:formula1>
            <xm:f>'Reference Tables'!$D$3:$D$61</xm:f>
          </x14:formula1>
          <xm:sqref>C12:C13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rgb="FF7030A0"/>
    <pageSetUpPr autoPageBreaks="0" fitToPage="1"/>
  </sheetPr>
  <dimension ref="A1:AZ185"/>
  <sheetViews>
    <sheetView zoomScale="80" zoomScaleNormal="80" workbookViewId="0">
      <pane xSplit="2" ySplit="3" topLeftCell="C4" activePane="bottomRight" state="frozen"/>
      <selection activeCell="B1" sqref="B1"/>
      <selection pane="topRight" activeCell="B1" sqref="B1"/>
      <selection pane="bottomLeft" activeCell="B1" sqref="B1"/>
      <selection pane="bottomRight" activeCell="C4" sqref="C4"/>
    </sheetView>
  </sheetViews>
  <sheetFormatPr defaultColWidth="0" defaultRowHeight="12.45" zeroHeight="1"/>
  <cols>
    <col min="1" max="1" width="1.125" style="35" hidden="1" customWidth="1"/>
    <col min="2" max="2" width="69.5" style="12" customWidth="1"/>
    <col min="3" max="3" width="15" style="12" customWidth="1"/>
    <col min="4" max="5" width="20.5" style="3" customWidth="1"/>
    <col min="6" max="6" width="20.5" style="5" customWidth="1"/>
    <col min="7" max="11" width="20.5" style="3" customWidth="1"/>
    <col min="12" max="12" width="20.5" style="5" customWidth="1"/>
    <col min="13" max="17" width="20.5" style="3" customWidth="1"/>
    <col min="18" max="18" width="20.5" style="5" customWidth="1"/>
    <col min="19" max="20" width="20.5" style="3" customWidth="1"/>
    <col min="21" max="22" width="20.625" style="3" customWidth="1"/>
    <col min="23" max="23" width="20.625" style="5" customWidth="1"/>
    <col min="24" max="25" width="20.625" style="3" customWidth="1"/>
    <col min="26" max="26" width="20.625" style="5" customWidth="1"/>
    <col min="27" max="28" width="20.625" style="3" customWidth="1"/>
    <col min="29" max="29" width="20.625" style="5" customWidth="1"/>
    <col min="30" max="30" width="20.5" style="5" customWidth="1"/>
    <col min="31" max="31" width="20.5" style="3" customWidth="1"/>
    <col min="32" max="32" width="20.5" style="5" customWidth="1"/>
    <col min="33" max="36" width="20.5" style="3" customWidth="1"/>
    <col min="37" max="37" width="20.5" style="5" customWidth="1"/>
    <col min="38" max="41" width="20.5" style="3" customWidth="1"/>
    <col min="42" max="42" width="20.5" style="5" customWidth="1"/>
    <col min="43" max="49" width="20.5" style="3" customWidth="1"/>
    <col min="50" max="52" width="9.375" style="3" customWidth="1"/>
    <col min="53" max="16384" width="9.375" style="3" hidden="1"/>
  </cols>
  <sheetData>
    <row r="1" spans="1:49" ht="19.649999999999999" thickBot="1">
      <c r="B1" s="92" t="s">
        <v>328</v>
      </c>
      <c r="D1" s="1"/>
    </row>
    <row r="2" spans="1:49" ht="13.1" thickBot="1"/>
    <row r="3" spans="1:49" s="35" customFormat="1" ht="87.05" thickBot="1">
      <c r="B3" s="115" t="s">
        <v>330</v>
      </c>
      <c r="C3" s="116" t="s">
        <v>197</v>
      </c>
      <c r="D3" s="117" t="s">
        <v>382</v>
      </c>
      <c r="E3" s="118" t="s">
        <v>383</v>
      </c>
      <c r="F3" s="118" t="s">
        <v>384</v>
      </c>
      <c r="G3" s="118" t="s">
        <v>385</v>
      </c>
      <c r="H3" s="118" t="s">
        <v>386</v>
      </c>
      <c r="I3" s="117" t="s">
        <v>387</v>
      </c>
      <c r="J3" s="117" t="s">
        <v>388</v>
      </c>
      <c r="K3" s="118" t="s">
        <v>389</v>
      </c>
      <c r="L3" s="118" t="s">
        <v>390</v>
      </c>
      <c r="M3" s="118" t="s">
        <v>391</v>
      </c>
      <c r="N3" s="118" t="s">
        <v>392</v>
      </c>
      <c r="O3" s="117" t="s">
        <v>393</v>
      </c>
      <c r="P3" s="117" t="s">
        <v>394</v>
      </c>
      <c r="Q3" s="118" t="s">
        <v>395</v>
      </c>
      <c r="R3" s="118" t="s">
        <v>396</v>
      </c>
      <c r="S3" s="118" t="s">
        <v>397</v>
      </c>
      <c r="T3" s="118" t="s">
        <v>398</v>
      </c>
      <c r="U3" s="117" t="s">
        <v>399</v>
      </c>
      <c r="V3" s="118" t="s">
        <v>400</v>
      </c>
      <c r="W3" s="118" t="s">
        <v>401</v>
      </c>
      <c r="X3" s="117" t="s">
        <v>402</v>
      </c>
      <c r="Y3" s="118" t="s">
        <v>403</v>
      </c>
      <c r="Z3" s="118" t="s">
        <v>404</v>
      </c>
      <c r="AA3" s="117" t="s">
        <v>405</v>
      </c>
      <c r="AB3" s="118" t="s">
        <v>406</v>
      </c>
      <c r="AC3" s="118" t="s">
        <v>407</v>
      </c>
      <c r="AD3" s="117" t="s">
        <v>408</v>
      </c>
      <c r="AE3" s="118" t="s">
        <v>409</v>
      </c>
      <c r="AF3" s="118" t="s">
        <v>410</v>
      </c>
      <c r="AG3" s="118" t="s">
        <v>411</v>
      </c>
      <c r="AH3" s="118" t="s">
        <v>412</v>
      </c>
      <c r="AI3" s="117" t="s">
        <v>413</v>
      </c>
      <c r="AJ3" s="118" t="s">
        <v>414</v>
      </c>
      <c r="AK3" s="118" t="s">
        <v>415</v>
      </c>
      <c r="AL3" s="118" t="s">
        <v>416</v>
      </c>
      <c r="AM3" s="118" t="s">
        <v>417</v>
      </c>
      <c r="AN3" s="117" t="s">
        <v>418</v>
      </c>
      <c r="AO3" s="118" t="s">
        <v>419</v>
      </c>
      <c r="AP3" s="118" t="s">
        <v>420</v>
      </c>
      <c r="AQ3" s="118" t="s">
        <v>381</v>
      </c>
      <c r="AR3" s="118" t="s">
        <v>421</v>
      </c>
      <c r="AS3" s="117" t="s">
        <v>333</v>
      </c>
      <c r="AT3" s="119" t="s">
        <v>334</v>
      </c>
      <c r="AU3" s="119" t="s">
        <v>422</v>
      </c>
      <c r="AV3" s="119" t="s">
        <v>423</v>
      </c>
      <c r="AW3" s="120" t="s">
        <v>424</v>
      </c>
    </row>
    <row r="4" spans="1:49" ht="17.7" thickBot="1">
      <c r="B4" s="105" t="s">
        <v>198</v>
      </c>
      <c r="C4" s="61"/>
      <c r="D4" s="190"/>
      <c r="E4" s="191"/>
      <c r="F4" s="191"/>
      <c r="G4" s="191"/>
      <c r="H4" s="191"/>
      <c r="I4" s="190"/>
      <c r="J4" s="190"/>
      <c r="K4" s="191"/>
      <c r="L4" s="191"/>
      <c r="M4" s="191"/>
      <c r="N4" s="191"/>
      <c r="O4" s="190"/>
      <c r="P4" s="190"/>
      <c r="Q4" s="191"/>
      <c r="R4" s="191"/>
      <c r="S4" s="191"/>
      <c r="T4" s="191"/>
      <c r="U4" s="190"/>
      <c r="V4" s="191"/>
      <c r="W4" s="191"/>
      <c r="X4" s="190"/>
      <c r="Y4" s="191"/>
      <c r="Z4" s="191"/>
      <c r="AA4" s="190"/>
      <c r="AB4" s="191"/>
      <c r="AC4" s="191"/>
      <c r="AD4" s="190"/>
      <c r="AE4" s="191"/>
      <c r="AF4" s="191"/>
      <c r="AG4" s="191"/>
      <c r="AH4" s="191"/>
      <c r="AI4" s="190"/>
      <c r="AJ4" s="191"/>
      <c r="AK4" s="191"/>
      <c r="AL4" s="191"/>
      <c r="AM4" s="191"/>
      <c r="AN4" s="190"/>
      <c r="AO4" s="191"/>
      <c r="AP4" s="191"/>
      <c r="AQ4" s="191"/>
      <c r="AR4" s="191"/>
      <c r="AS4" s="190"/>
      <c r="AT4" s="192"/>
      <c r="AU4" s="192"/>
      <c r="AV4" s="192"/>
      <c r="AW4" s="193"/>
    </row>
    <row r="5" spans="1:49" ht="13.1" thickTop="1">
      <c r="B5" s="106" t="s">
        <v>199</v>
      </c>
      <c r="C5" s="62"/>
      <c r="D5" s="194">
        <f ca="1">SUM('Pt 2 Premium and Claims'!D$5,'Pt 2 Premium and Claims'!D$6,-'Pt 2 Premium and Claims'!D$7,-'Pt 2 Premium and Claims'!D$13,'Pt 2 Premium and Claims'!D$14:'Pt 2 Premium and Claims'!D$17)</f>
        <v>0</v>
      </c>
      <c r="E5" s="195">
        <f ca="1">SUM('Pt 2 Premium and Claims'!E$5,'Pt 2 Premium and Claims'!E$6,-'Pt 2 Premium and Claims'!E$7,-'Pt 2 Premium and Claims'!E$13,'Pt 2 Premium and Claims'!E$14:'Pt 2 Premium and Claims'!E$17)</f>
        <v>0</v>
      </c>
      <c r="F5" s="195">
        <f ca="1">SUM('Pt 2 Premium and Claims'!F$5,'Pt 2 Premium and Claims'!F$6,-'Pt 2 Premium and Claims'!F$7,-'Pt 2 Premium and Claims'!F$13,'Pt 2 Premium and Claims'!F$14:'Pt 2 Premium and Claims'!F$17)</f>
        <v>0</v>
      </c>
      <c r="G5" s="195">
        <f ca="1">SUM('Pt 2 Premium and Claims'!G$5,'Pt 2 Premium and Claims'!G$6,-'Pt 2 Premium and Claims'!G$7,-'Pt 2 Premium and Claims'!G$13,'Pt 2 Premium and Claims'!G$14:'Pt 2 Premium and Claims'!G$17)</f>
        <v>0</v>
      </c>
      <c r="H5" s="195">
        <f ca="1">SUM('Pt 2 Premium and Claims'!H$5,'Pt 2 Premium and Claims'!H$6,-'Pt 2 Premium and Claims'!H$7,-'Pt 2 Premium and Claims'!H$13,'Pt 2 Premium and Claims'!H$14:'Pt 2 Premium and Claims'!H$17)</f>
        <v>0</v>
      </c>
      <c r="I5" s="194">
        <f ca="1">SUM('Pt 2 Premium and Claims'!I$5,'Pt 2 Premium and Claims'!I$6,-'Pt 2 Premium and Claims'!I$7,-'Pt 2 Premium and Claims'!I$13,'Pt 2 Premium and Claims'!I$14:'Pt 2 Premium and Claims'!I$16)</f>
        <v>0</v>
      </c>
      <c r="J5" s="194">
        <f ca="1">SUM('Pt 2 Premium and Claims'!J$5,'Pt 2 Premium and Claims'!J$6,-'Pt 2 Premium and Claims'!J$7,-'Pt 2 Premium and Claims'!J$13,'Pt 2 Premium and Claims'!J$14,'Pt 2 Premium and Claims'!J$16:'Pt 2 Premium and Claims'!J$17)</f>
        <v>0</v>
      </c>
      <c r="K5" s="195">
        <f ca="1">SUM('Pt 2 Premium and Claims'!K$5,'Pt 2 Premium and Claims'!K$6,-'Pt 2 Premium and Claims'!K$7,-'Pt 2 Premium and Claims'!K$13,'Pt 2 Premium and Claims'!K$14,'Pt 2 Premium and Claims'!K$16:'Pt 2 Premium and Claims'!K$17)</f>
        <v>0</v>
      </c>
      <c r="L5" s="195">
        <f ca="1">SUM('Pt 2 Premium and Claims'!L$5,'Pt 2 Premium and Claims'!L$6,-'Pt 2 Premium and Claims'!L$7,-'Pt 2 Premium and Claims'!L$13,'Pt 2 Premium and Claims'!L$14,'Pt 2 Premium and Claims'!L$16:'Pt 2 Premium and Claims'!L$17)</f>
        <v>0</v>
      </c>
      <c r="M5" s="195">
        <f ca="1">SUM('Pt 2 Premium and Claims'!M$5,'Pt 2 Premium and Claims'!M$6,-'Pt 2 Premium and Claims'!M$7,-'Pt 2 Premium and Claims'!M$13,'Pt 2 Premium and Claims'!M$14,'Pt 2 Premium and Claims'!M$16:'Pt 2 Premium and Claims'!M$17)</f>
        <v>0</v>
      </c>
      <c r="N5" s="195">
        <f ca="1">SUM('Pt 2 Premium and Claims'!N$5,'Pt 2 Premium and Claims'!N$6,-'Pt 2 Premium and Claims'!N$7,-'Pt 2 Premium and Claims'!N$13,'Pt 2 Premium and Claims'!N$14,'Pt 2 Premium and Claims'!N$16:'Pt 2 Premium and Claims'!N$17)</f>
        <v>0</v>
      </c>
      <c r="O5" s="194">
        <f ca="1">SUM('Pt 2 Premium and Claims'!O$5,'Pt 2 Premium and Claims'!O$6,-'Pt 2 Premium and Claims'!O$7,-'Pt 2 Premium and Claims'!O$13,'Pt 2 Premium and Claims'!O$14,'Pt 2 Premium and Claims'!O$16)</f>
        <v>0</v>
      </c>
      <c r="P5" s="194">
        <f ca="1">SUM('Pt 2 Premium and Claims'!P$5,'Pt 2 Premium and Claims'!P$6,-'Pt 2 Premium and Claims'!P$7,-'Pt 2 Premium and Claims'!P$13,'Pt 2 Premium and Claims'!P$14)</f>
        <v>0</v>
      </c>
      <c r="Q5" s="195">
        <f ca="1">SUM('Pt 2 Premium and Claims'!Q$5,'Pt 2 Premium and Claims'!Q$6,-'Pt 2 Premium and Claims'!Q$7,-'Pt 2 Premium and Claims'!Q$13,'Pt 2 Premium and Claims'!Q$14)</f>
        <v>0</v>
      </c>
      <c r="R5" s="195">
        <f ca="1">SUM('Pt 2 Premium and Claims'!R$5,'Pt 2 Premium and Claims'!R$6,-'Pt 2 Premium and Claims'!R$7,-'Pt 2 Premium and Claims'!R$13,'Pt 2 Premium and Claims'!R$14)</f>
        <v>0</v>
      </c>
      <c r="S5" s="195">
        <f>SUM('Pt 2 Premium and Claims'!S$5,'Pt 2 Premium and Claims'!S$6,-'Pt 2 Premium and Claims'!S$7,-'Pt 2 Premium and Claims'!S$13,'Pt 2 Premium and Claims'!S$14)</f>
        <v>0</v>
      </c>
      <c r="T5" s="195">
        <f>SUM('Pt 2 Premium and Claims'!T$5,'Pt 2 Premium and Claims'!T$6,-'Pt 2 Premium and Claims'!T$7,-'Pt 2 Premium and Claims'!T$13,'Pt 2 Premium and Claims'!T$14)</f>
        <v>0</v>
      </c>
      <c r="U5" s="194">
        <f>SUM('Pt 2 Premium and Claims'!U$5,'Pt 2 Premium and Claims'!U$6,-'Pt 2 Premium and Claims'!U$7,-'Pt 2 Premium and Claims'!U$13,'Pt 2 Premium and Claims'!U$14)</f>
        <v>0</v>
      </c>
      <c r="V5" s="195">
        <f>SUM('Pt 2 Premium and Claims'!V$5,'Pt 2 Premium and Claims'!V$6,-'Pt 2 Premium and Claims'!V$7,-'Pt 2 Premium and Claims'!V$13,'Pt 2 Premium and Claims'!V$14)</f>
        <v>0</v>
      </c>
      <c r="W5" s="195">
        <f>SUM('Pt 2 Premium and Claims'!W$5,'Pt 2 Premium and Claims'!W$6,-'Pt 2 Premium and Claims'!W$7,-'Pt 2 Premium and Claims'!W$13,'Pt 2 Premium and Claims'!W$14)</f>
        <v>0</v>
      </c>
      <c r="X5" s="194">
        <f>SUM('Pt 2 Premium and Claims'!X$5,'Pt 2 Premium and Claims'!X$6,-'Pt 2 Premium and Claims'!X$7,-'Pt 2 Premium and Claims'!X$13,'Pt 2 Premium and Claims'!X$14)</f>
        <v>0</v>
      </c>
      <c r="Y5" s="195">
        <f>SUM('Pt 2 Premium and Claims'!Y$5,'Pt 2 Premium and Claims'!Y$6,-'Pt 2 Premium and Claims'!Y$7,-'Pt 2 Premium and Claims'!Y$13,'Pt 2 Premium and Claims'!Y$14)</f>
        <v>0</v>
      </c>
      <c r="Z5" s="195">
        <f>SUM('Pt 2 Premium and Claims'!Z$5,'Pt 2 Premium and Claims'!Z$6,-'Pt 2 Premium and Claims'!Z$7,-'Pt 2 Premium and Claims'!Z$13,'Pt 2 Premium and Claims'!Z$14)</f>
        <v>0</v>
      </c>
      <c r="AA5" s="194">
        <f>SUM('Pt 2 Premium and Claims'!AA$5,'Pt 2 Premium and Claims'!AA$6,-'Pt 2 Premium and Claims'!AA$7,-'Pt 2 Premium and Claims'!AA$13,'Pt 2 Premium and Claims'!AA$14)</f>
        <v>0</v>
      </c>
      <c r="AB5" s="195">
        <f>SUM('Pt 2 Premium and Claims'!AB$5,'Pt 2 Premium and Claims'!AB$6,-'Pt 2 Premium and Claims'!AB$7,-'Pt 2 Premium and Claims'!AB$13,'Pt 2 Premium and Claims'!AB$14)</f>
        <v>0</v>
      </c>
      <c r="AC5" s="195">
        <f>SUM('Pt 2 Premium and Claims'!AC$5,'Pt 2 Premium and Claims'!AC$6,-'Pt 2 Premium and Claims'!AC$7,-'Pt 2 Premium and Claims'!AC$13,'Pt 2 Premium and Claims'!AC$14)</f>
        <v>0</v>
      </c>
      <c r="AD5" s="194"/>
      <c r="AE5" s="196"/>
      <c r="AF5" s="196"/>
      <c r="AG5" s="196"/>
      <c r="AH5" s="197"/>
      <c r="AI5" s="194"/>
      <c r="AJ5" s="196"/>
      <c r="AK5" s="196"/>
      <c r="AL5" s="196"/>
      <c r="AM5" s="197"/>
      <c r="AN5" s="194">
        <f>SUM('Pt 2 Premium and Claims'!AN$5,'Pt 2 Premium and Claims'!AN$6,-'Pt 2 Premium and Claims'!AN$7,-'Pt 2 Premium and Claims'!AN$13,'Pt 2 Premium and Claims'!AN$14)</f>
        <v>0</v>
      </c>
      <c r="AO5" s="195">
        <f>SUM('Pt 2 Premium and Claims'!AO$5,'Pt 2 Premium and Claims'!AO$6,-'Pt 2 Premium and Claims'!AO$7,-'Pt 2 Premium and Claims'!AO$13,'Pt 2 Premium and Claims'!AO$14)</f>
        <v>0</v>
      </c>
      <c r="AP5" s="195">
        <f>SUM('Pt 2 Premium and Claims'!AP$5,'Pt 2 Premium and Claims'!AP$6,-'Pt 2 Premium and Claims'!AP$7,-'Pt 2 Premium and Claims'!AP$13,'Pt 2 Premium and Claims'!AP$14)</f>
        <v>0</v>
      </c>
      <c r="AQ5" s="195">
        <f>SUM('Pt 2 Premium and Claims'!AQ$5,'Pt 2 Premium and Claims'!AQ$6,-'Pt 2 Premium and Claims'!AQ$7,-'Pt 2 Premium and Claims'!AQ$13,'Pt 2 Premium and Claims'!AQ$14)</f>
        <v>0</v>
      </c>
      <c r="AR5" s="195">
        <f>SUM('Pt 2 Premium and Claims'!AR$5,'Pt 2 Premium and Claims'!AR$6,-'Pt 2 Premium and Claims'!AR$7,-'Pt 2 Premium and Claims'!AR$13,'Pt 2 Premium and Claims'!AR$14)</f>
        <v>0</v>
      </c>
      <c r="AS5" s="194">
        <f>SUM('Pt 2 Premium and Claims'!AS$5,'Pt 2 Premium and Claims'!AS$6,-'Pt 2 Premium and Claims'!AS$7,-'Pt 2 Premium and Claims'!AS$13,'Pt 2 Premium and Claims'!AS$14)</f>
        <v>0</v>
      </c>
      <c r="AT5" s="198">
        <f>SUM('Pt 2 Premium and Claims'!AT$5,'Pt 2 Premium and Claims'!AT$6,-'Pt 2 Premium and Claims'!AT$7,-'Pt 2 Premium and Claims'!AT$13,'Pt 2 Premium and Claims'!AT$14)</f>
        <v>0</v>
      </c>
      <c r="AU5" s="198">
        <f>SUM('Pt 2 Premium and Claims'!AU$5,'Pt 2 Premium and Claims'!AU$6,-'Pt 2 Premium and Claims'!AU$7,-'Pt 2 Premium and Claims'!AU$13,'Pt 2 Premium and Claims'!AU$14)</f>
        <v>0</v>
      </c>
      <c r="AV5" s="199"/>
      <c r="AW5" s="200"/>
    </row>
    <row r="6" spans="1:49">
      <c r="B6" s="107" t="s">
        <v>200</v>
      </c>
      <c r="C6" s="63" t="s">
        <v>12</v>
      </c>
      <c r="D6" s="201"/>
      <c r="E6" s="202"/>
      <c r="F6" s="202"/>
      <c r="G6" s="203"/>
      <c r="H6" s="203"/>
      <c r="I6" s="204"/>
      <c r="J6" s="201"/>
      <c r="K6" s="202"/>
      <c r="L6" s="202"/>
      <c r="M6" s="203"/>
      <c r="N6" s="203"/>
      <c r="O6" s="204"/>
      <c r="P6" s="201"/>
      <c r="Q6" s="202"/>
      <c r="R6" s="202"/>
      <c r="S6" s="203"/>
      <c r="T6" s="203"/>
      <c r="U6" s="201"/>
      <c r="V6" s="202"/>
      <c r="W6" s="202"/>
      <c r="X6" s="201"/>
      <c r="Y6" s="202"/>
      <c r="Z6" s="202"/>
      <c r="AA6" s="201"/>
      <c r="AB6" s="202"/>
      <c r="AC6" s="202"/>
      <c r="AD6" s="201"/>
      <c r="AE6" s="205"/>
      <c r="AF6" s="205"/>
      <c r="AG6" s="205"/>
      <c r="AH6" s="205"/>
      <c r="AI6" s="201"/>
      <c r="AJ6" s="205"/>
      <c r="AK6" s="205"/>
      <c r="AL6" s="205"/>
      <c r="AM6" s="205"/>
      <c r="AN6" s="201"/>
      <c r="AO6" s="202"/>
      <c r="AP6" s="202"/>
      <c r="AQ6" s="203"/>
      <c r="AR6" s="203"/>
      <c r="AS6" s="201"/>
      <c r="AT6" s="206"/>
      <c r="AU6" s="206"/>
      <c r="AV6" s="207"/>
      <c r="AW6" s="208"/>
    </row>
    <row r="7" spans="1:49">
      <c r="B7" s="107" t="s">
        <v>201</v>
      </c>
      <c r="C7" s="63" t="s">
        <v>13</v>
      </c>
      <c r="D7" s="201"/>
      <c r="E7" s="202"/>
      <c r="F7" s="202"/>
      <c r="G7" s="202"/>
      <c r="H7" s="202"/>
      <c r="I7" s="201"/>
      <c r="J7" s="201"/>
      <c r="K7" s="202"/>
      <c r="L7" s="202"/>
      <c r="M7" s="202"/>
      <c r="N7" s="202"/>
      <c r="O7" s="201"/>
      <c r="P7" s="201"/>
      <c r="Q7" s="202"/>
      <c r="R7" s="202"/>
      <c r="S7" s="202"/>
      <c r="T7" s="202"/>
      <c r="U7" s="201"/>
      <c r="V7" s="202"/>
      <c r="W7" s="202"/>
      <c r="X7" s="201"/>
      <c r="Y7" s="202"/>
      <c r="Z7" s="202"/>
      <c r="AA7" s="201"/>
      <c r="AB7" s="202"/>
      <c r="AC7" s="202"/>
      <c r="AD7" s="201"/>
      <c r="AE7" s="205"/>
      <c r="AF7" s="205"/>
      <c r="AG7" s="205"/>
      <c r="AH7" s="205"/>
      <c r="AI7" s="201"/>
      <c r="AJ7" s="205"/>
      <c r="AK7" s="205"/>
      <c r="AL7" s="205"/>
      <c r="AM7" s="205"/>
      <c r="AN7" s="201"/>
      <c r="AO7" s="202"/>
      <c r="AP7" s="202"/>
      <c r="AQ7" s="202"/>
      <c r="AR7" s="202"/>
      <c r="AS7" s="201"/>
      <c r="AT7" s="206"/>
      <c r="AU7" s="206"/>
      <c r="AV7" s="207"/>
      <c r="AW7" s="208"/>
    </row>
    <row r="8" spans="1:49" ht="24.9">
      <c r="B8" s="107" t="s">
        <v>202</v>
      </c>
      <c r="C8" s="63" t="s">
        <v>55</v>
      </c>
      <c r="D8" s="201"/>
      <c r="E8" s="209"/>
      <c r="F8" s="210"/>
      <c r="G8" s="210"/>
      <c r="H8" s="210"/>
      <c r="I8" s="211"/>
      <c r="J8" s="201"/>
      <c r="K8" s="209"/>
      <c r="L8" s="210"/>
      <c r="M8" s="210"/>
      <c r="N8" s="210"/>
      <c r="O8" s="211"/>
      <c r="P8" s="201"/>
      <c r="Q8" s="209"/>
      <c r="R8" s="210"/>
      <c r="S8" s="210"/>
      <c r="T8" s="210"/>
      <c r="U8" s="201"/>
      <c r="V8" s="210"/>
      <c r="W8" s="210"/>
      <c r="X8" s="201"/>
      <c r="Y8" s="210"/>
      <c r="Z8" s="210"/>
      <c r="AA8" s="201"/>
      <c r="AB8" s="210"/>
      <c r="AC8" s="210"/>
      <c r="AD8" s="201"/>
      <c r="AE8" s="205"/>
      <c r="AF8" s="205"/>
      <c r="AG8" s="205"/>
      <c r="AH8" s="212"/>
      <c r="AI8" s="201"/>
      <c r="AJ8" s="205"/>
      <c r="AK8" s="205"/>
      <c r="AL8" s="205"/>
      <c r="AM8" s="212"/>
      <c r="AN8" s="201"/>
      <c r="AO8" s="209"/>
      <c r="AP8" s="210"/>
      <c r="AQ8" s="210"/>
      <c r="AR8" s="210"/>
      <c r="AS8" s="201"/>
      <c r="AT8" s="206"/>
      <c r="AU8" s="206"/>
      <c r="AV8" s="207"/>
      <c r="AW8" s="208"/>
    </row>
    <row r="9" spans="1:49">
      <c r="B9" s="107" t="s">
        <v>203</v>
      </c>
      <c r="C9" s="63" t="s">
        <v>56</v>
      </c>
      <c r="D9" s="201"/>
      <c r="E9" s="213"/>
      <c r="F9" s="205"/>
      <c r="G9" s="205"/>
      <c r="H9" s="205"/>
      <c r="I9" s="214"/>
      <c r="J9" s="201"/>
      <c r="K9" s="213"/>
      <c r="L9" s="205"/>
      <c r="M9" s="205"/>
      <c r="N9" s="205"/>
      <c r="O9" s="214"/>
      <c r="P9" s="201"/>
      <c r="Q9" s="213"/>
      <c r="R9" s="205"/>
      <c r="S9" s="205"/>
      <c r="T9" s="205"/>
      <c r="U9" s="201"/>
      <c r="V9" s="205"/>
      <c r="W9" s="205"/>
      <c r="X9" s="201"/>
      <c r="Y9" s="205"/>
      <c r="Z9" s="205"/>
      <c r="AA9" s="201"/>
      <c r="AB9" s="205"/>
      <c r="AC9" s="205"/>
      <c r="AD9" s="201"/>
      <c r="AE9" s="205"/>
      <c r="AF9" s="205"/>
      <c r="AG9" s="205"/>
      <c r="AH9" s="212"/>
      <c r="AI9" s="201"/>
      <c r="AJ9" s="205"/>
      <c r="AK9" s="205"/>
      <c r="AL9" s="205"/>
      <c r="AM9" s="212"/>
      <c r="AN9" s="201"/>
      <c r="AO9" s="213"/>
      <c r="AP9" s="205"/>
      <c r="AQ9" s="205"/>
      <c r="AR9" s="205"/>
      <c r="AS9" s="201"/>
      <c r="AT9" s="206"/>
      <c r="AU9" s="206"/>
      <c r="AV9" s="207"/>
      <c r="AW9" s="208"/>
    </row>
    <row r="10" spans="1:49">
      <c r="B10" s="107" t="s">
        <v>204</v>
      </c>
      <c r="C10" s="63" t="s">
        <v>52</v>
      </c>
      <c r="D10" s="201"/>
      <c r="E10" s="213"/>
      <c r="F10" s="205"/>
      <c r="G10" s="205"/>
      <c r="H10" s="205"/>
      <c r="I10" s="214"/>
      <c r="J10" s="201"/>
      <c r="K10" s="213"/>
      <c r="L10" s="205"/>
      <c r="M10" s="205"/>
      <c r="N10" s="205"/>
      <c r="O10" s="214"/>
      <c r="P10" s="201"/>
      <c r="Q10" s="213"/>
      <c r="R10" s="205"/>
      <c r="S10" s="205"/>
      <c r="T10" s="205"/>
      <c r="U10" s="201"/>
      <c r="V10" s="205"/>
      <c r="W10" s="205"/>
      <c r="X10" s="201"/>
      <c r="Y10" s="205"/>
      <c r="Z10" s="205"/>
      <c r="AA10" s="201"/>
      <c r="AB10" s="205"/>
      <c r="AC10" s="205"/>
      <c r="AD10" s="201"/>
      <c r="AE10" s="205"/>
      <c r="AF10" s="205"/>
      <c r="AG10" s="205"/>
      <c r="AH10" s="205"/>
      <c r="AI10" s="201"/>
      <c r="AJ10" s="205"/>
      <c r="AK10" s="205"/>
      <c r="AL10" s="205"/>
      <c r="AM10" s="205"/>
      <c r="AN10" s="201"/>
      <c r="AO10" s="213"/>
      <c r="AP10" s="205"/>
      <c r="AQ10" s="205"/>
      <c r="AR10" s="205"/>
      <c r="AS10" s="201"/>
      <c r="AT10" s="206"/>
      <c r="AU10" s="206"/>
      <c r="AV10" s="207"/>
      <c r="AW10" s="208"/>
    </row>
    <row r="11" spans="1:49" s="5" customFormat="1" ht="17.7" thickBot="1">
      <c r="A11" s="35"/>
      <c r="B11" s="108" t="s">
        <v>205</v>
      </c>
      <c r="C11" s="64"/>
      <c r="D11" s="215"/>
      <c r="E11" s="216"/>
      <c r="F11" s="216"/>
      <c r="G11" s="216"/>
      <c r="H11" s="216"/>
      <c r="I11" s="215"/>
      <c r="J11" s="215"/>
      <c r="K11" s="216"/>
      <c r="L11" s="216"/>
      <c r="M11" s="216"/>
      <c r="N11" s="216"/>
      <c r="O11" s="215"/>
      <c r="P11" s="215"/>
      <c r="Q11" s="216"/>
      <c r="R11" s="216"/>
      <c r="S11" s="216"/>
      <c r="T11" s="216"/>
      <c r="U11" s="215"/>
      <c r="V11" s="216"/>
      <c r="W11" s="216"/>
      <c r="X11" s="215"/>
      <c r="Y11" s="216"/>
      <c r="Z11" s="216"/>
      <c r="AA11" s="215"/>
      <c r="AB11" s="216"/>
      <c r="AC11" s="216"/>
      <c r="AD11" s="215"/>
      <c r="AE11" s="216"/>
      <c r="AF11" s="216"/>
      <c r="AG11" s="216"/>
      <c r="AH11" s="216"/>
      <c r="AI11" s="215"/>
      <c r="AJ11" s="216"/>
      <c r="AK11" s="216"/>
      <c r="AL11" s="216"/>
      <c r="AM11" s="216"/>
      <c r="AN11" s="215"/>
      <c r="AO11" s="216"/>
      <c r="AP11" s="216"/>
      <c r="AQ11" s="216"/>
      <c r="AR11" s="216"/>
      <c r="AS11" s="215"/>
      <c r="AT11" s="217"/>
      <c r="AU11" s="217"/>
      <c r="AV11" s="217"/>
      <c r="AW11" s="218"/>
    </row>
    <row r="12" spans="1:49" s="5" customFormat="1" ht="13.1" thickTop="1">
      <c r="A12" s="35"/>
      <c r="B12" s="106" t="s">
        <v>206</v>
      </c>
      <c r="C12" s="62"/>
      <c r="D12" s="194">
        <f>'Pt 2 Premium and Claims'!D$54</f>
        <v>0</v>
      </c>
      <c r="E12" s="195">
        <f>'Pt 2 Premium and Claims'!E$54</f>
        <v>0</v>
      </c>
      <c r="F12" s="195">
        <f>'Pt 2 Premium and Claims'!F$54</f>
        <v>0</v>
      </c>
      <c r="G12" s="195">
        <f>'Pt 2 Premium and Claims'!G$54</f>
        <v>0</v>
      </c>
      <c r="H12" s="195">
        <f>'Pt 2 Premium and Claims'!H$54</f>
        <v>0</v>
      </c>
      <c r="I12" s="194">
        <f>'Pt 2 Premium and Claims'!I$54</f>
        <v>0</v>
      </c>
      <c r="J12" s="194">
        <f>'Pt 2 Premium and Claims'!J$54</f>
        <v>0</v>
      </c>
      <c r="K12" s="195">
        <f>'Pt 2 Premium and Claims'!K$54</f>
        <v>0</v>
      </c>
      <c r="L12" s="195">
        <f>'Pt 2 Premium and Claims'!L$54</f>
        <v>0</v>
      </c>
      <c r="M12" s="195">
        <f>'Pt 2 Premium and Claims'!M$54</f>
        <v>0</v>
      </c>
      <c r="N12" s="195">
        <f>'Pt 2 Premium and Claims'!N$54</f>
        <v>0</v>
      </c>
      <c r="O12" s="194">
        <f>'Pt 2 Premium and Claims'!O$54</f>
        <v>0</v>
      </c>
      <c r="P12" s="194">
        <f>'Pt 2 Premium and Claims'!P$54</f>
        <v>0</v>
      </c>
      <c r="Q12" s="195">
        <f>'Pt 2 Premium and Claims'!Q$54</f>
        <v>0</v>
      </c>
      <c r="R12" s="195">
        <f>'Pt 2 Premium and Claims'!R$54</f>
        <v>0</v>
      </c>
      <c r="S12" s="195">
        <f>'Pt 2 Premium and Claims'!S$54</f>
        <v>0</v>
      </c>
      <c r="T12" s="195">
        <f>'Pt 2 Premium and Claims'!T$54</f>
        <v>0</v>
      </c>
      <c r="U12" s="194">
        <f>'Pt 2 Premium and Claims'!U$54</f>
        <v>0</v>
      </c>
      <c r="V12" s="195">
        <f>'Pt 2 Premium and Claims'!V$54</f>
        <v>0</v>
      </c>
      <c r="W12" s="195">
        <f>'Pt 2 Premium and Claims'!W$54</f>
        <v>0</v>
      </c>
      <c r="X12" s="194">
        <f>'Pt 2 Premium and Claims'!X$54</f>
        <v>0</v>
      </c>
      <c r="Y12" s="195">
        <f>'Pt 2 Premium and Claims'!Y$54</f>
        <v>0</v>
      </c>
      <c r="Z12" s="195">
        <f>'Pt 2 Premium and Claims'!Z$54</f>
        <v>0</v>
      </c>
      <c r="AA12" s="194">
        <f>'Pt 2 Premium and Claims'!AA$54</f>
        <v>0</v>
      </c>
      <c r="AB12" s="195">
        <f>'Pt 2 Premium and Claims'!AB$54</f>
        <v>0</v>
      </c>
      <c r="AC12" s="195">
        <f>'Pt 2 Premium and Claims'!AC$54</f>
        <v>0</v>
      </c>
      <c r="AD12" s="194"/>
      <c r="AE12" s="196"/>
      <c r="AF12" s="196"/>
      <c r="AG12" s="196"/>
      <c r="AH12" s="197"/>
      <c r="AI12" s="194"/>
      <c r="AJ12" s="196"/>
      <c r="AK12" s="196"/>
      <c r="AL12" s="196"/>
      <c r="AM12" s="197"/>
      <c r="AN12" s="194">
        <f>'Pt 2 Premium and Claims'!AN$54</f>
        <v>0</v>
      </c>
      <c r="AO12" s="195">
        <f>'Pt 2 Premium and Claims'!AO$54</f>
        <v>0</v>
      </c>
      <c r="AP12" s="195">
        <f>'Pt 2 Premium and Claims'!AP$54</f>
        <v>0</v>
      </c>
      <c r="AQ12" s="195">
        <f>'Pt 2 Premium and Claims'!AQ$54</f>
        <v>0</v>
      </c>
      <c r="AR12" s="195">
        <f>'Pt 2 Premium and Claims'!AR$54</f>
        <v>0</v>
      </c>
      <c r="AS12" s="194">
        <f ca="1">'Pt 2 Premium and Claims'!AS$54</f>
        <v>0</v>
      </c>
      <c r="AT12" s="198">
        <f ca="1">'Pt 2 Premium and Claims'!AT$54</f>
        <v>0</v>
      </c>
      <c r="AU12" s="198">
        <f ca="1">'Pt 2 Premium and Claims'!AU$54</f>
        <v>0</v>
      </c>
      <c r="AV12" s="199"/>
      <c r="AW12" s="200"/>
    </row>
    <row r="13" spans="1:49" ht="24.9">
      <c r="B13" s="107" t="s">
        <v>207</v>
      </c>
      <c r="C13" s="63" t="s">
        <v>37</v>
      </c>
      <c r="D13" s="201"/>
      <c r="E13" s="202"/>
      <c r="F13" s="202"/>
      <c r="G13" s="209"/>
      <c r="H13" s="210"/>
      <c r="I13" s="201"/>
      <c r="J13" s="201"/>
      <c r="K13" s="202"/>
      <c r="L13" s="202"/>
      <c r="M13" s="209"/>
      <c r="N13" s="210"/>
      <c r="O13" s="201"/>
      <c r="P13" s="201"/>
      <c r="Q13" s="202"/>
      <c r="R13" s="202"/>
      <c r="S13" s="209"/>
      <c r="T13" s="210"/>
      <c r="U13" s="201"/>
      <c r="V13" s="202"/>
      <c r="W13" s="202"/>
      <c r="X13" s="201"/>
      <c r="Y13" s="202"/>
      <c r="Z13" s="202"/>
      <c r="AA13" s="201"/>
      <c r="AB13" s="202"/>
      <c r="AC13" s="202"/>
      <c r="AD13" s="201"/>
      <c r="AE13" s="205"/>
      <c r="AF13" s="205"/>
      <c r="AG13" s="205"/>
      <c r="AH13" s="205"/>
      <c r="AI13" s="201"/>
      <c r="AJ13" s="205"/>
      <c r="AK13" s="205"/>
      <c r="AL13" s="205"/>
      <c r="AM13" s="205"/>
      <c r="AN13" s="201"/>
      <c r="AO13" s="202"/>
      <c r="AP13" s="202"/>
      <c r="AQ13" s="209"/>
      <c r="AR13" s="210"/>
      <c r="AS13" s="201"/>
      <c r="AT13" s="206"/>
      <c r="AU13" s="206"/>
      <c r="AV13" s="207"/>
      <c r="AW13" s="208"/>
    </row>
    <row r="14" spans="1:49" ht="24.9">
      <c r="B14" s="107" t="s">
        <v>208</v>
      </c>
      <c r="C14" s="63" t="s">
        <v>6</v>
      </c>
      <c r="D14" s="201"/>
      <c r="E14" s="202"/>
      <c r="F14" s="202"/>
      <c r="G14" s="213"/>
      <c r="H14" s="205"/>
      <c r="I14" s="201"/>
      <c r="J14" s="201"/>
      <c r="K14" s="202"/>
      <c r="L14" s="202"/>
      <c r="M14" s="213"/>
      <c r="N14" s="205"/>
      <c r="O14" s="201"/>
      <c r="P14" s="201"/>
      <c r="Q14" s="202"/>
      <c r="R14" s="202"/>
      <c r="S14" s="213"/>
      <c r="T14" s="205"/>
      <c r="U14" s="201"/>
      <c r="V14" s="202"/>
      <c r="W14" s="202"/>
      <c r="X14" s="201"/>
      <c r="Y14" s="202"/>
      <c r="Z14" s="202"/>
      <c r="AA14" s="201"/>
      <c r="AB14" s="202"/>
      <c r="AC14" s="202"/>
      <c r="AD14" s="201"/>
      <c r="AE14" s="205"/>
      <c r="AF14" s="205"/>
      <c r="AG14" s="205"/>
      <c r="AH14" s="205"/>
      <c r="AI14" s="201"/>
      <c r="AJ14" s="205"/>
      <c r="AK14" s="205"/>
      <c r="AL14" s="205"/>
      <c r="AM14" s="205"/>
      <c r="AN14" s="201"/>
      <c r="AO14" s="202"/>
      <c r="AP14" s="202"/>
      <c r="AQ14" s="213"/>
      <c r="AR14" s="205"/>
      <c r="AS14" s="201"/>
      <c r="AT14" s="206"/>
      <c r="AU14" s="206"/>
      <c r="AV14" s="207"/>
      <c r="AW14" s="208"/>
    </row>
    <row r="15" spans="1:49" ht="24.9">
      <c r="B15" s="107" t="s">
        <v>209</v>
      </c>
      <c r="C15" s="63" t="s">
        <v>7</v>
      </c>
      <c r="D15" s="201"/>
      <c r="E15" s="202"/>
      <c r="F15" s="202"/>
      <c r="G15" s="213"/>
      <c r="H15" s="212"/>
      <c r="I15" s="201"/>
      <c r="J15" s="201"/>
      <c r="K15" s="202"/>
      <c r="L15" s="202"/>
      <c r="M15" s="213"/>
      <c r="N15" s="212"/>
      <c r="O15" s="201"/>
      <c r="P15" s="201"/>
      <c r="Q15" s="202"/>
      <c r="R15" s="202"/>
      <c r="S15" s="213"/>
      <c r="T15" s="212"/>
      <c r="U15" s="201"/>
      <c r="V15" s="202"/>
      <c r="W15" s="202"/>
      <c r="X15" s="201"/>
      <c r="Y15" s="202"/>
      <c r="Z15" s="202"/>
      <c r="AA15" s="201"/>
      <c r="AB15" s="202"/>
      <c r="AC15" s="202"/>
      <c r="AD15" s="201"/>
      <c r="AE15" s="205"/>
      <c r="AF15" s="205"/>
      <c r="AG15" s="205"/>
      <c r="AH15" s="212"/>
      <c r="AI15" s="201"/>
      <c r="AJ15" s="205"/>
      <c r="AK15" s="205"/>
      <c r="AL15" s="205"/>
      <c r="AM15" s="212"/>
      <c r="AN15" s="201"/>
      <c r="AO15" s="202"/>
      <c r="AP15" s="202"/>
      <c r="AQ15" s="213"/>
      <c r="AR15" s="212"/>
      <c r="AS15" s="201"/>
      <c r="AT15" s="206"/>
      <c r="AU15" s="206"/>
      <c r="AV15" s="207"/>
      <c r="AW15" s="208"/>
    </row>
    <row r="16" spans="1:49" ht="24.9">
      <c r="B16" s="107" t="s">
        <v>210</v>
      </c>
      <c r="C16" s="63" t="s">
        <v>57</v>
      </c>
      <c r="D16" s="201"/>
      <c r="E16" s="209"/>
      <c r="F16" s="210"/>
      <c r="G16" s="205"/>
      <c r="H16" s="205"/>
      <c r="I16" s="211"/>
      <c r="J16" s="201"/>
      <c r="K16" s="209"/>
      <c r="L16" s="210"/>
      <c r="M16" s="205"/>
      <c r="N16" s="205"/>
      <c r="O16" s="211"/>
      <c r="P16" s="201"/>
      <c r="Q16" s="209"/>
      <c r="R16" s="210"/>
      <c r="S16" s="205"/>
      <c r="T16" s="205"/>
      <c r="U16" s="201"/>
      <c r="V16" s="209"/>
      <c r="W16" s="210"/>
      <c r="X16" s="201"/>
      <c r="Y16" s="209"/>
      <c r="Z16" s="210"/>
      <c r="AA16" s="201"/>
      <c r="AB16" s="209"/>
      <c r="AC16" s="210"/>
      <c r="AD16" s="201"/>
      <c r="AE16" s="205"/>
      <c r="AF16" s="205"/>
      <c r="AG16" s="205"/>
      <c r="AH16" s="205"/>
      <c r="AI16" s="201"/>
      <c r="AJ16" s="205"/>
      <c r="AK16" s="205"/>
      <c r="AL16" s="205"/>
      <c r="AM16" s="205"/>
      <c r="AN16" s="201"/>
      <c r="AO16" s="209"/>
      <c r="AP16" s="210"/>
      <c r="AQ16" s="205"/>
      <c r="AR16" s="205"/>
      <c r="AS16" s="201"/>
      <c r="AT16" s="206"/>
      <c r="AU16" s="206"/>
      <c r="AV16" s="207"/>
      <c r="AW16" s="208"/>
    </row>
    <row r="17" spans="1:49">
      <c r="B17" s="107" t="s">
        <v>211</v>
      </c>
      <c r="C17" s="63" t="s">
        <v>58</v>
      </c>
      <c r="D17" s="201"/>
      <c r="E17" s="213"/>
      <c r="F17" s="205"/>
      <c r="G17" s="205"/>
      <c r="H17" s="205"/>
      <c r="I17" s="214"/>
      <c r="J17" s="201"/>
      <c r="K17" s="213"/>
      <c r="L17" s="205"/>
      <c r="M17" s="205"/>
      <c r="N17" s="205"/>
      <c r="O17" s="214"/>
      <c r="P17" s="201"/>
      <c r="Q17" s="213"/>
      <c r="R17" s="205"/>
      <c r="S17" s="205"/>
      <c r="T17" s="205"/>
      <c r="U17" s="201"/>
      <c r="V17" s="213"/>
      <c r="W17" s="205"/>
      <c r="X17" s="201"/>
      <c r="Y17" s="213"/>
      <c r="Z17" s="205"/>
      <c r="AA17" s="201"/>
      <c r="AB17" s="213"/>
      <c r="AC17" s="205"/>
      <c r="AD17" s="201"/>
      <c r="AE17" s="205"/>
      <c r="AF17" s="205"/>
      <c r="AG17" s="205"/>
      <c r="AH17" s="205"/>
      <c r="AI17" s="201"/>
      <c r="AJ17" s="205"/>
      <c r="AK17" s="205"/>
      <c r="AL17" s="205"/>
      <c r="AM17" s="205"/>
      <c r="AN17" s="201"/>
      <c r="AO17" s="213"/>
      <c r="AP17" s="205"/>
      <c r="AQ17" s="205"/>
      <c r="AR17" s="205"/>
      <c r="AS17" s="201"/>
      <c r="AT17" s="206"/>
      <c r="AU17" s="206"/>
      <c r="AV17" s="207"/>
      <c r="AW17" s="208"/>
    </row>
    <row r="18" spans="1:49">
      <c r="B18" s="107" t="s">
        <v>212</v>
      </c>
      <c r="C18" s="63" t="s">
        <v>59</v>
      </c>
      <c r="D18" s="201"/>
      <c r="E18" s="213"/>
      <c r="F18" s="205"/>
      <c r="G18" s="205"/>
      <c r="H18" s="212"/>
      <c r="I18" s="214"/>
      <c r="J18" s="201"/>
      <c r="K18" s="213"/>
      <c r="L18" s="205"/>
      <c r="M18" s="205"/>
      <c r="N18" s="212"/>
      <c r="O18" s="214"/>
      <c r="P18" s="201"/>
      <c r="Q18" s="213"/>
      <c r="R18" s="205"/>
      <c r="S18" s="205"/>
      <c r="T18" s="212"/>
      <c r="U18" s="201"/>
      <c r="V18" s="219"/>
      <c r="W18" s="205"/>
      <c r="X18" s="201"/>
      <c r="Y18" s="219"/>
      <c r="Z18" s="205"/>
      <c r="AA18" s="201"/>
      <c r="AB18" s="219"/>
      <c r="AC18" s="205"/>
      <c r="AD18" s="201"/>
      <c r="AE18" s="205"/>
      <c r="AF18" s="205"/>
      <c r="AG18" s="205"/>
      <c r="AH18" s="212"/>
      <c r="AI18" s="201"/>
      <c r="AJ18" s="205"/>
      <c r="AK18" s="205"/>
      <c r="AL18" s="205"/>
      <c r="AM18" s="212"/>
      <c r="AN18" s="201"/>
      <c r="AO18" s="213"/>
      <c r="AP18" s="205"/>
      <c r="AQ18" s="205"/>
      <c r="AR18" s="212"/>
      <c r="AS18" s="201"/>
      <c r="AT18" s="206"/>
      <c r="AU18" s="206"/>
      <c r="AV18" s="207"/>
      <c r="AW18" s="208"/>
    </row>
    <row r="19" spans="1:49">
      <c r="B19" s="107" t="s">
        <v>213</v>
      </c>
      <c r="C19" s="63" t="s">
        <v>60</v>
      </c>
      <c r="D19" s="201"/>
      <c r="E19" s="213"/>
      <c r="F19" s="205"/>
      <c r="G19" s="205"/>
      <c r="H19" s="205"/>
      <c r="I19" s="214"/>
      <c r="J19" s="201"/>
      <c r="K19" s="213"/>
      <c r="L19" s="205"/>
      <c r="M19" s="205"/>
      <c r="N19" s="205"/>
      <c r="O19" s="214"/>
      <c r="P19" s="201"/>
      <c r="Q19" s="213"/>
      <c r="R19" s="205"/>
      <c r="S19" s="205"/>
      <c r="T19" s="205"/>
      <c r="U19" s="201"/>
      <c r="V19" s="213"/>
      <c r="W19" s="205"/>
      <c r="X19" s="201"/>
      <c r="Y19" s="213"/>
      <c r="Z19" s="205"/>
      <c r="AA19" s="201"/>
      <c r="AB19" s="213"/>
      <c r="AC19" s="205"/>
      <c r="AD19" s="201"/>
      <c r="AE19" s="205"/>
      <c r="AF19" s="205"/>
      <c r="AG19" s="205"/>
      <c r="AH19" s="205"/>
      <c r="AI19" s="201"/>
      <c r="AJ19" s="205"/>
      <c r="AK19" s="205"/>
      <c r="AL19" s="205"/>
      <c r="AM19" s="205"/>
      <c r="AN19" s="201"/>
      <c r="AO19" s="213"/>
      <c r="AP19" s="205"/>
      <c r="AQ19" s="205"/>
      <c r="AR19" s="205"/>
      <c r="AS19" s="201"/>
      <c r="AT19" s="206"/>
      <c r="AU19" s="206"/>
      <c r="AV19" s="207"/>
      <c r="AW19" s="208"/>
    </row>
    <row r="20" spans="1:49">
      <c r="B20" s="107" t="s">
        <v>214</v>
      </c>
      <c r="C20" s="63" t="s">
        <v>61</v>
      </c>
      <c r="D20" s="201"/>
      <c r="E20" s="213"/>
      <c r="F20" s="205"/>
      <c r="G20" s="205"/>
      <c r="H20" s="205"/>
      <c r="I20" s="214"/>
      <c r="J20" s="201"/>
      <c r="K20" s="213"/>
      <c r="L20" s="205"/>
      <c r="M20" s="205"/>
      <c r="N20" s="205"/>
      <c r="O20" s="214"/>
      <c r="P20" s="201"/>
      <c r="Q20" s="213"/>
      <c r="R20" s="205"/>
      <c r="S20" s="205"/>
      <c r="T20" s="205"/>
      <c r="U20" s="201"/>
      <c r="V20" s="213"/>
      <c r="W20" s="205"/>
      <c r="X20" s="201"/>
      <c r="Y20" s="213"/>
      <c r="Z20" s="205"/>
      <c r="AA20" s="201"/>
      <c r="AB20" s="213"/>
      <c r="AC20" s="205"/>
      <c r="AD20" s="201"/>
      <c r="AE20" s="205"/>
      <c r="AF20" s="205"/>
      <c r="AG20" s="205"/>
      <c r="AH20" s="205"/>
      <c r="AI20" s="201"/>
      <c r="AJ20" s="205"/>
      <c r="AK20" s="205"/>
      <c r="AL20" s="205"/>
      <c r="AM20" s="205"/>
      <c r="AN20" s="201"/>
      <c r="AO20" s="213"/>
      <c r="AP20" s="205"/>
      <c r="AQ20" s="205"/>
      <c r="AR20" s="205"/>
      <c r="AS20" s="201"/>
      <c r="AT20" s="206"/>
      <c r="AU20" s="206"/>
      <c r="AV20" s="207"/>
      <c r="AW20" s="208"/>
    </row>
    <row r="21" spans="1:49">
      <c r="B21" s="107" t="s">
        <v>215</v>
      </c>
      <c r="C21" s="63" t="s">
        <v>62</v>
      </c>
      <c r="D21" s="201"/>
      <c r="E21" s="213"/>
      <c r="F21" s="205"/>
      <c r="G21" s="205"/>
      <c r="H21" s="205"/>
      <c r="I21" s="214"/>
      <c r="J21" s="201"/>
      <c r="K21" s="213"/>
      <c r="L21" s="205"/>
      <c r="M21" s="205"/>
      <c r="N21" s="205"/>
      <c r="O21" s="214"/>
      <c r="P21" s="201"/>
      <c r="Q21" s="213"/>
      <c r="R21" s="205"/>
      <c r="S21" s="205"/>
      <c r="T21" s="205"/>
      <c r="U21" s="201"/>
      <c r="V21" s="213"/>
      <c r="W21" s="205"/>
      <c r="X21" s="201"/>
      <c r="Y21" s="213"/>
      <c r="Z21" s="205"/>
      <c r="AA21" s="201"/>
      <c r="AB21" s="213"/>
      <c r="AC21" s="205"/>
      <c r="AD21" s="201"/>
      <c r="AE21" s="205"/>
      <c r="AF21" s="205"/>
      <c r="AG21" s="205"/>
      <c r="AH21" s="205"/>
      <c r="AI21" s="201"/>
      <c r="AJ21" s="205"/>
      <c r="AK21" s="205"/>
      <c r="AL21" s="205"/>
      <c r="AM21" s="205"/>
      <c r="AN21" s="201"/>
      <c r="AO21" s="213"/>
      <c r="AP21" s="205"/>
      <c r="AQ21" s="205"/>
      <c r="AR21" s="205"/>
      <c r="AS21" s="201"/>
      <c r="AT21" s="206"/>
      <c r="AU21" s="206"/>
      <c r="AV21" s="207"/>
      <c r="AW21" s="208"/>
    </row>
    <row r="22" spans="1:49">
      <c r="B22" s="107" t="s">
        <v>216</v>
      </c>
      <c r="C22" s="63" t="s">
        <v>28</v>
      </c>
      <c r="D22" s="220">
        <f>'Pt 2 Premium and Claims'!D$55</f>
        <v>0</v>
      </c>
      <c r="E22" s="221">
        <f>'Pt 2 Premium and Claims'!E$55</f>
        <v>0</v>
      </c>
      <c r="F22" s="221">
        <f>'Pt 2 Premium and Claims'!F$55</f>
        <v>0</v>
      </c>
      <c r="G22" s="221">
        <f>'Pt 2 Premium and Claims'!G$55</f>
        <v>0</v>
      </c>
      <c r="H22" s="221">
        <f>'Pt 2 Premium and Claims'!H$55</f>
        <v>0</v>
      </c>
      <c r="I22" s="220">
        <f>'Pt 2 Premium and Claims'!I$55</f>
        <v>0</v>
      </c>
      <c r="J22" s="220">
        <f>'Pt 2 Premium and Claims'!J$55</f>
        <v>0</v>
      </c>
      <c r="K22" s="221">
        <f>'Pt 2 Premium and Claims'!K$55</f>
        <v>0</v>
      </c>
      <c r="L22" s="221">
        <f>'Pt 2 Premium and Claims'!L$55</f>
        <v>0</v>
      </c>
      <c r="M22" s="221">
        <f>'Pt 2 Premium and Claims'!M$55</f>
        <v>0</v>
      </c>
      <c r="N22" s="221">
        <f>'Pt 2 Premium and Claims'!N$55</f>
        <v>0</v>
      </c>
      <c r="O22" s="220">
        <f>'Pt 2 Premium and Claims'!O$55</f>
        <v>0</v>
      </c>
      <c r="P22" s="220">
        <f>'Pt 2 Premium and Claims'!P$55</f>
        <v>0</v>
      </c>
      <c r="Q22" s="221">
        <f>'Pt 2 Premium and Claims'!Q$55</f>
        <v>0</v>
      </c>
      <c r="R22" s="221">
        <f>'Pt 2 Premium and Claims'!R$55</f>
        <v>0</v>
      </c>
      <c r="S22" s="221">
        <f>'Pt 2 Premium and Claims'!S$55</f>
        <v>0</v>
      </c>
      <c r="T22" s="221">
        <f>'Pt 2 Premium and Claims'!T$55</f>
        <v>0</v>
      </c>
      <c r="U22" s="220">
        <f>'Pt 2 Premium and Claims'!U$55</f>
        <v>0</v>
      </c>
      <c r="V22" s="221">
        <f>'Pt 2 Premium and Claims'!V$55</f>
        <v>0</v>
      </c>
      <c r="W22" s="221">
        <f>'Pt 2 Premium and Claims'!W$55</f>
        <v>0</v>
      </c>
      <c r="X22" s="220">
        <f>'Pt 2 Premium and Claims'!X$55</f>
        <v>0</v>
      </c>
      <c r="Y22" s="221">
        <f>'Pt 2 Premium and Claims'!Y$55</f>
        <v>0</v>
      </c>
      <c r="Z22" s="221">
        <f>'Pt 2 Premium and Claims'!Z$55</f>
        <v>0</v>
      </c>
      <c r="AA22" s="220">
        <f>'Pt 2 Premium and Claims'!AA$55</f>
        <v>0</v>
      </c>
      <c r="AB22" s="221">
        <f>'Pt 2 Premium and Claims'!AB$55</f>
        <v>0</v>
      </c>
      <c r="AC22" s="221">
        <f>'Pt 2 Premium and Claims'!AC$55</f>
        <v>0</v>
      </c>
      <c r="AD22" s="220"/>
      <c r="AE22" s="205"/>
      <c r="AF22" s="205"/>
      <c r="AG22" s="205"/>
      <c r="AH22" s="205"/>
      <c r="AI22" s="220"/>
      <c r="AJ22" s="205"/>
      <c r="AK22" s="205"/>
      <c r="AL22" s="205"/>
      <c r="AM22" s="205"/>
      <c r="AN22" s="220">
        <f>'Pt 2 Premium and Claims'!AN$55</f>
        <v>0</v>
      </c>
      <c r="AO22" s="221">
        <f>'Pt 2 Premium and Claims'!AO$55</f>
        <v>0</v>
      </c>
      <c r="AP22" s="221">
        <f>'Pt 2 Premium and Claims'!AP$55</f>
        <v>0</v>
      </c>
      <c r="AQ22" s="221">
        <f>'Pt 2 Premium and Claims'!AQ$55</f>
        <v>0</v>
      </c>
      <c r="AR22" s="221">
        <f>'Pt 2 Premium and Claims'!AR$55</f>
        <v>0</v>
      </c>
      <c r="AS22" s="220">
        <f>'Pt 2 Premium and Claims'!AS$55</f>
        <v>0</v>
      </c>
      <c r="AT22" s="222">
        <f>'Pt 2 Premium and Claims'!AT$55</f>
        <v>0</v>
      </c>
      <c r="AU22" s="222">
        <f>'Pt 2 Premium and Claims'!AU$55</f>
        <v>0</v>
      </c>
      <c r="AV22" s="207"/>
      <c r="AW22" s="208"/>
    </row>
    <row r="23" spans="1:49" ht="34.700000000000003" thickBot="1">
      <c r="B23" s="108" t="s">
        <v>217</v>
      </c>
      <c r="C23" s="64"/>
      <c r="D23" s="215"/>
      <c r="E23" s="216"/>
      <c r="F23" s="216"/>
      <c r="G23" s="216"/>
      <c r="H23" s="216"/>
      <c r="I23" s="215"/>
      <c r="J23" s="215"/>
      <c r="K23" s="216"/>
      <c r="L23" s="216"/>
      <c r="M23" s="216"/>
      <c r="N23" s="216"/>
      <c r="O23" s="215"/>
      <c r="P23" s="215"/>
      <c r="Q23" s="216"/>
      <c r="R23" s="216"/>
      <c r="S23" s="216"/>
      <c r="T23" s="216"/>
      <c r="U23" s="215"/>
      <c r="V23" s="216"/>
      <c r="W23" s="216"/>
      <c r="X23" s="215"/>
      <c r="Y23" s="216"/>
      <c r="Z23" s="216"/>
      <c r="AA23" s="215"/>
      <c r="AB23" s="216"/>
      <c r="AC23" s="216"/>
      <c r="AD23" s="215"/>
      <c r="AE23" s="216"/>
      <c r="AF23" s="216"/>
      <c r="AG23" s="216"/>
      <c r="AH23" s="216"/>
      <c r="AI23" s="215"/>
      <c r="AJ23" s="216"/>
      <c r="AK23" s="216"/>
      <c r="AL23" s="216"/>
      <c r="AM23" s="216"/>
      <c r="AN23" s="215"/>
      <c r="AO23" s="216"/>
      <c r="AP23" s="216"/>
      <c r="AQ23" s="216"/>
      <c r="AR23" s="216"/>
      <c r="AS23" s="215"/>
      <c r="AT23" s="217"/>
      <c r="AU23" s="217"/>
      <c r="AV23" s="217"/>
      <c r="AW23" s="218"/>
    </row>
    <row r="24" spans="1:49" s="5" customFormat="1" ht="26.85" thickTop="1">
      <c r="A24" s="35"/>
      <c r="B24" s="109" t="s">
        <v>218</v>
      </c>
      <c r="C24" s="62" t="s">
        <v>182</v>
      </c>
      <c r="D24" s="223"/>
      <c r="E24" s="224"/>
      <c r="F24" s="224"/>
      <c r="G24" s="224"/>
      <c r="H24" s="224"/>
      <c r="I24" s="223"/>
      <c r="J24" s="223"/>
      <c r="K24" s="224"/>
      <c r="L24" s="224"/>
      <c r="M24" s="224"/>
      <c r="N24" s="224"/>
      <c r="O24" s="223"/>
      <c r="P24" s="223"/>
      <c r="Q24" s="224"/>
      <c r="R24" s="224"/>
      <c r="S24" s="224"/>
      <c r="T24" s="224"/>
      <c r="U24" s="223"/>
      <c r="V24" s="224"/>
      <c r="W24" s="224"/>
      <c r="X24" s="223"/>
      <c r="Y24" s="224"/>
      <c r="Z24" s="224"/>
      <c r="AA24" s="223"/>
      <c r="AB24" s="224"/>
      <c r="AC24" s="224"/>
      <c r="AD24" s="223"/>
      <c r="AE24" s="224"/>
      <c r="AF24" s="224"/>
      <c r="AG24" s="224"/>
      <c r="AH24" s="225"/>
      <c r="AI24" s="223"/>
      <c r="AJ24" s="224"/>
      <c r="AK24" s="224"/>
      <c r="AL24" s="224"/>
      <c r="AM24" s="225"/>
      <c r="AN24" s="223"/>
      <c r="AO24" s="224"/>
      <c r="AP24" s="224"/>
      <c r="AQ24" s="224"/>
      <c r="AR24" s="224"/>
      <c r="AS24" s="223"/>
      <c r="AT24" s="199"/>
      <c r="AU24" s="199"/>
      <c r="AV24" s="199"/>
      <c r="AW24" s="200"/>
    </row>
    <row r="25" spans="1:49" s="5" customFormat="1">
      <c r="A25" s="35"/>
      <c r="B25" s="110" t="s">
        <v>219</v>
      </c>
      <c r="C25" s="63"/>
      <c r="D25" s="201"/>
      <c r="E25" s="202"/>
      <c r="F25" s="202"/>
      <c r="G25" s="202"/>
      <c r="H25" s="202"/>
      <c r="I25" s="201"/>
      <c r="J25" s="201"/>
      <c r="K25" s="202"/>
      <c r="L25" s="202"/>
      <c r="M25" s="202"/>
      <c r="N25" s="202"/>
      <c r="O25" s="201"/>
      <c r="P25" s="201"/>
      <c r="Q25" s="202"/>
      <c r="R25" s="202"/>
      <c r="S25" s="202"/>
      <c r="T25" s="202"/>
      <c r="U25" s="201"/>
      <c r="V25" s="202"/>
      <c r="W25" s="202"/>
      <c r="X25" s="201"/>
      <c r="Y25" s="202"/>
      <c r="Z25" s="202"/>
      <c r="AA25" s="201"/>
      <c r="AB25" s="202"/>
      <c r="AC25" s="202"/>
      <c r="AD25" s="201"/>
      <c r="AE25" s="205"/>
      <c r="AF25" s="205"/>
      <c r="AG25" s="205"/>
      <c r="AH25" s="212"/>
      <c r="AI25" s="201"/>
      <c r="AJ25" s="205"/>
      <c r="AK25" s="205"/>
      <c r="AL25" s="205"/>
      <c r="AM25" s="212"/>
      <c r="AN25" s="201"/>
      <c r="AO25" s="202"/>
      <c r="AP25" s="202"/>
      <c r="AQ25" s="202"/>
      <c r="AR25" s="202"/>
      <c r="AS25" s="201"/>
      <c r="AT25" s="206"/>
      <c r="AU25" s="206"/>
      <c r="AV25" s="206"/>
      <c r="AW25" s="208"/>
    </row>
    <row r="26" spans="1:49" s="5" customFormat="1">
      <c r="A26" s="35"/>
      <c r="B26" s="110" t="s">
        <v>220</v>
      </c>
      <c r="C26" s="63"/>
      <c r="D26" s="201"/>
      <c r="E26" s="202"/>
      <c r="F26" s="202"/>
      <c r="G26" s="202"/>
      <c r="H26" s="202"/>
      <c r="I26" s="201"/>
      <c r="J26" s="201"/>
      <c r="K26" s="202"/>
      <c r="L26" s="202"/>
      <c r="M26" s="202"/>
      <c r="N26" s="202"/>
      <c r="O26" s="201"/>
      <c r="P26" s="201"/>
      <c r="Q26" s="202"/>
      <c r="R26" s="202"/>
      <c r="S26" s="202"/>
      <c r="T26" s="202"/>
      <c r="U26" s="201"/>
      <c r="V26" s="202"/>
      <c r="W26" s="202"/>
      <c r="X26" s="201"/>
      <c r="Y26" s="202"/>
      <c r="Z26" s="202"/>
      <c r="AA26" s="201"/>
      <c r="AB26" s="202"/>
      <c r="AC26" s="202"/>
      <c r="AD26" s="201"/>
      <c r="AE26" s="205"/>
      <c r="AF26" s="205"/>
      <c r="AG26" s="205"/>
      <c r="AH26" s="205"/>
      <c r="AI26" s="201"/>
      <c r="AJ26" s="205"/>
      <c r="AK26" s="205"/>
      <c r="AL26" s="205"/>
      <c r="AM26" s="205"/>
      <c r="AN26" s="201"/>
      <c r="AO26" s="202"/>
      <c r="AP26" s="202"/>
      <c r="AQ26" s="202"/>
      <c r="AR26" s="202"/>
      <c r="AS26" s="201"/>
      <c r="AT26" s="206"/>
      <c r="AU26" s="206"/>
      <c r="AV26" s="206"/>
      <c r="AW26" s="208"/>
    </row>
    <row r="27" spans="1:49" s="5" customFormat="1">
      <c r="B27" s="110" t="s">
        <v>221</v>
      </c>
      <c r="C27" s="63"/>
      <c r="D27" s="201"/>
      <c r="E27" s="202"/>
      <c r="F27" s="202"/>
      <c r="G27" s="202"/>
      <c r="H27" s="202"/>
      <c r="I27" s="201"/>
      <c r="J27" s="201"/>
      <c r="K27" s="202"/>
      <c r="L27" s="202"/>
      <c r="M27" s="202"/>
      <c r="N27" s="202"/>
      <c r="O27" s="201"/>
      <c r="P27" s="201"/>
      <c r="Q27" s="202"/>
      <c r="R27" s="202"/>
      <c r="S27" s="202"/>
      <c r="T27" s="202"/>
      <c r="U27" s="201"/>
      <c r="V27" s="202"/>
      <c r="W27" s="202"/>
      <c r="X27" s="201"/>
      <c r="Y27" s="202"/>
      <c r="Z27" s="202"/>
      <c r="AA27" s="201"/>
      <c r="AB27" s="202"/>
      <c r="AC27" s="202"/>
      <c r="AD27" s="201"/>
      <c r="AE27" s="205"/>
      <c r="AF27" s="205"/>
      <c r="AG27" s="205"/>
      <c r="AH27" s="205"/>
      <c r="AI27" s="201"/>
      <c r="AJ27" s="205"/>
      <c r="AK27" s="205"/>
      <c r="AL27" s="205"/>
      <c r="AM27" s="205"/>
      <c r="AN27" s="201"/>
      <c r="AO27" s="202"/>
      <c r="AP27" s="202"/>
      <c r="AQ27" s="202"/>
      <c r="AR27" s="202"/>
      <c r="AS27" s="201"/>
      <c r="AT27" s="206"/>
      <c r="AU27" s="206"/>
      <c r="AV27" s="226"/>
      <c r="AW27" s="208"/>
    </row>
    <row r="28" spans="1:49" s="5" customFormat="1">
      <c r="A28" s="35"/>
      <c r="B28" s="110" t="s">
        <v>222</v>
      </c>
      <c r="C28" s="63"/>
      <c r="D28" s="201"/>
      <c r="E28" s="202"/>
      <c r="F28" s="202"/>
      <c r="G28" s="202"/>
      <c r="H28" s="202"/>
      <c r="I28" s="201"/>
      <c r="J28" s="201"/>
      <c r="K28" s="202"/>
      <c r="L28" s="202"/>
      <c r="M28" s="202"/>
      <c r="N28" s="202"/>
      <c r="O28" s="201"/>
      <c r="P28" s="201"/>
      <c r="Q28" s="202"/>
      <c r="R28" s="202"/>
      <c r="S28" s="202"/>
      <c r="T28" s="202"/>
      <c r="U28" s="201"/>
      <c r="V28" s="202"/>
      <c r="W28" s="202"/>
      <c r="X28" s="201"/>
      <c r="Y28" s="202"/>
      <c r="Z28" s="202"/>
      <c r="AA28" s="201"/>
      <c r="AB28" s="202"/>
      <c r="AC28" s="202"/>
      <c r="AD28" s="201"/>
      <c r="AE28" s="205"/>
      <c r="AF28" s="205"/>
      <c r="AG28" s="205"/>
      <c r="AH28" s="205"/>
      <c r="AI28" s="201"/>
      <c r="AJ28" s="205"/>
      <c r="AK28" s="205"/>
      <c r="AL28" s="205"/>
      <c r="AM28" s="205"/>
      <c r="AN28" s="201"/>
      <c r="AO28" s="202"/>
      <c r="AP28" s="202"/>
      <c r="AQ28" s="202"/>
      <c r="AR28" s="202"/>
      <c r="AS28" s="201"/>
      <c r="AT28" s="206"/>
      <c r="AU28" s="206"/>
      <c r="AV28" s="206"/>
      <c r="AW28" s="208"/>
    </row>
    <row r="29" spans="1:49" ht="39.299999999999997">
      <c r="B29" s="111" t="s">
        <v>223</v>
      </c>
      <c r="C29" s="63" t="s">
        <v>181</v>
      </c>
      <c r="D29" s="211"/>
      <c r="E29" s="209"/>
      <c r="F29" s="209"/>
      <c r="G29" s="209"/>
      <c r="H29" s="209"/>
      <c r="I29" s="211"/>
      <c r="J29" s="211"/>
      <c r="K29" s="209"/>
      <c r="L29" s="209"/>
      <c r="M29" s="209"/>
      <c r="N29" s="209"/>
      <c r="O29" s="211"/>
      <c r="P29" s="211"/>
      <c r="Q29" s="209"/>
      <c r="R29" s="209"/>
      <c r="S29" s="209"/>
      <c r="T29" s="209"/>
      <c r="U29" s="211"/>
      <c r="V29" s="209"/>
      <c r="W29" s="209"/>
      <c r="X29" s="211"/>
      <c r="Y29" s="209"/>
      <c r="Z29" s="209"/>
      <c r="AA29" s="211"/>
      <c r="AB29" s="209"/>
      <c r="AC29" s="209"/>
      <c r="AD29" s="211"/>
      <c r="AE29" s="205"/>
      <c r="AF29" s="205"/>
      <c r="AG29" s="205"/>
      <c r="AH29" s="205"/>
      <c r="AI29" s="211"/>
      <c r="AJ29" s="205"/>
      <c r="AK29" s="205"/>
      <c r="AL29" s="205"/>
      <c r="AM29" s="205"/>
      <c r="AN29" s="211"/>
      <c r="AO29" s="209"/>
      <c r="AP29" s="209"/>
      <c r="AQ29" s="209"/>
      <c r="AR29" s="209"/>
      <c r="AS29" s="211"/>
      <c r="AT29" s="226"/>
      <c r="AU29" s="226"/>
      <c r="AV29" s="226"/>
      <c r="AW29" s="208"/>
    </row>
    <row r="30" spans="1:49">
      <c r="B30" s="110" t="s">
        <v>224</v>
      </c>
      <c r="C30" s="63"/>
      <c r="D30" s="201"/>
      <c r="E30" s="202"/>
      <c r="F30" s="202"/>
      <c r="G30" s="202"/>
      <c r="H30" s="202"/>
      <c r="I30" s="201"/>
      <c r="J30" s="201"/>
      <c r="K30" s="202"/>
      <c r="L30" s="202"/>
      <c r="M30" s="202"/>
      <c r="N30" s="202"/>
      <c r="O30" s="201"/>
      <c r="P30" s="201"/>
      <c r="Q30" s="202"/>
      <c r="R30" s="202"/>
      <c r="S30" s="202"/>
      <c r="T30" s="202"/>
      <c r="U30" s="201"/>
      <c r="V30" s="202"/>
      <c r="W30" s="202"/>
      <c r="X30" s="201"/>
      <c r="Y30" s="202"/>
      <c r="Z30" s="202"/>
      <c r="AA30" s="201"/>
      <c r="AB30" s="202"/>
      <c r="AC30" s="202"/>
      <c r="AD30" s="201"/>
      <c r="AE30" s="205"/>
      <c r="AF30" s="205"/>
      <c r="AG30" s="205"/>
      <c r="AH30" s="205"/>
      <c r="AI30" s="201"/>
      <c r="AJ30" s="205"/>
      <c r="AK30" s="205"/>
      <c r="AL30" s="205"/>
      <c r="AM30" s="205"/>
      <c r="AN30" s="201"/>
      <c r="AO30" s="202"/>
      <c r="AP30" s="202"/>
      <c r="AQ30" s="202"/>
      <c r="AR30" s="202"/>
      <c r="AS30" s="201"/>
      <c r="AT30" s="206"/>
      <c r="AU30" s="206"/>
      <c r="AV30" s="206"/>
      <c r="AW30" s="208"/>
    </row>
    <row r="31" spans="1:49">
      <c r="B31" s="110" t="s">
        <v>225</v>
      </c>
      <c r="C31" s="63"/>
      <c r="D31" s="201"/>
      <c r="E31" s="202"/>
      <c r="F31" s="202"/>
      <c r="G31" s="202"/>
      <c r="H31" s="202"/>
      <c r="I31" s="201"/>
      <c r="J31" s="201"/>
      <c r="K31" s="202"/>
      <c r="L31" s="202"/>
      <c r="M31" s="202"/>
      <c r="N31" s="202"/>
      <c r="O31" s="201"/>
      <c r="P31" s="201"/>
      <c r="Q31" s="202"/>
      <c r="R31" s="202"/>
      <c r="S31" s="202"/>
      <c r="T31" s="202"/>
      <c r="U31" s="201"/>
      <c r="V31" s="202"/>
      <c r="W31" s="202"/>
      <c r="X31" s="201"/>
      <c r="Y31" s="202"/>
      <c r="Z31" s="202"/>
      <c r="AA31" s="201"/>
      <c r="AB31" s="202"/>
      <c r="AC31" s="202"/>
      <c r="AD31" s="201"/>
      <c r="AE31" s="205"/>
      <c r="AF31" s="205"/>
      <c r="AG31" s="205"/>
      <c r="AH31" s="205"/>
      <c r="AI31" s="201"/>
      <c r="AJ31" s="205"/>
      <c r="AK31" s="205"/>
      <c r="AL31" s="205"/>
      <c r="AM31" s="205"/>
      <c r="AN31" s="201"/>
      <c r="AO31" s="202"/>
      <c r="AP31" s="202"/>
      <c r="AQ31" s="202"/>
      <c r="AR31" s="202"/>
      <c r="AS31" s="201"/>
      <c r="AT31" s="206"/>
      <c r="AU31" s="206"/>
      <c r="AV31" s="206"/>
      <c r="AW31" s="208"/>
    </row>
    <row r="32" spans="1:49" ht="24.9">
      <c r="B32" s="110" t="s">
        <v>226</v>
      </c>
      <c r="C32" s="63" t="s">
        <v>65</v>
      </c>
      <c r="D32" s="201"/>
      <c r="E32" s="202"/>
      <c r="F32" s="202"/>
      <c r="G32" s="202"/>
      <c r="H32" s="202"/>
      <c r="I32" s="201"/>
      <c r="J32" s="201"/>
      <c r="K32" s="202"/>
      <c r="L32" s="202"/>
      <c r="M32" s="202"/>
      <c r="N32" s="202"/>
      <c r="O32" s="201"/>
      <c r="P32" s="201"/>
      <c r="Q32" s="202"/>
      <c r="R32" s="202"/>
      <c r="S32" s="202"/>
      <c r="T32" s="202"/>
      <c r="U32" s="201"/>
      <c r="V32" s="202"/>
      <c r="W32" s="202"/>
      <c r="X32" s="201"/>
      <c r="Y32" s="202"/>
      <c r="Z32" s="202"/>
      <c r="AA32" s="201"/>
      <c r="AB32" s="202"/>
      <c r="AC32" s="202"/>
      <c r="AD32" s="201"/>
      <c r="AE32" s="205"/>
      <c r="AF32" s="205"/>
      <c r="AG32" s="205"/>
      <c r="AH32" s="205"/>
      <c r="AI32" s="201"/>
      <c r="AJ32" s="205"/>
      <c r="AK32" s="205"/>
      <c r="AL32" s="205"/>
      <c r="AM32" s="205"/>
      <c r="AN32" s="201"/>
      <c r="AO32" s="202"/>
      <c r="AP32" s="202"/>
      <c r="AQ32" s="202"/>
      <c r="AR32" s="202"/>
      <c r="AS32" s="201"/>
      <c r="AT32" s="206"/>
      <c r="AU32" s="206"/>
      <c r="AV32" s="206"/>
      <c r="AW32" s="208"/>
    </row>
    <row r="33" spans="1:49" ht="13.1">
      <c r="A33" s="3"/>
      <c r="B33" s="111" t="s">
        <v>227</v>
      </c>
      <c r="C33" s="63" t="s">
        <v>14</v>
      </c>
      <c r="D33" s="211"/>
      <c r="E33" s="209"/>
      <c r="F33" s="209"/>
      <c r="G33" s="209"/>
      <c r="H33" s="209"/>
      <c r="I33" s="211"/>
      <c r="J33" s="211"/>
      <c r="K33" s="209"/>
      <c r="L33" s="209"/>
      <c r="M33" s="209"/>
      <c r="N33" s="209"/>
      <c r="O33" s="211"/>
      <c r="P33" s="211"/>
      <c r="Q33" s="209"/>
      <c r="R33" s="209"/>
      <c r="S33" s="209"/>
      <c r="T33" s="209"/>
      <c r="U33" s="211"/>
      <c r="V33" s="209"/>
      <c r="W33" s="209"/>
      <c r="X33" s="211"/>
      <c r="Y33" s="209"/>
      <c r="Z33" s="209"/>
      <c r="AA33" s="211"/>
      <c r="AB33" s="209"/>
      <c r="AC33" s="209"/>
      <c r="AD33" s="211"/>
      <c r="AE33" s="205"/>
      <c r="AF33" s="205"/>
      <c r="AG33" s="205"/>
      <c r="AH33" s="205"/>
      <c r="AI33" s="211"/>
      <c r="AJ33" s="205"/>
      <c r="AK33" s="205"/>
      <c r="AL33" s="205"/>
      <c r="AM33" s="205"/>
      <c r="AN33" s="211"/>
      <c r="AO33" s="209"/>
      <c r="AP33" s="209"/>
      <c r="AQ33" s="209"/>
      <c r="AR33" s="209"/>
      <c r="AS33" s="211"/>
      <c r="AT33" s="226"/>
      <c r="AU33" s="226"/>
      <c r="AV33" s="226"/>
      <c r="AW33" s="208"/>
    </row>
    <row r="34" spans="1:49">
      <c r="B34" s="110" t="s">
        <v>228</v>
      </c>
      <c r="C34" s="63"/>
      <c r="D34" s="201"/>
      <c r="E34" s="202"/>
      <c r="F34" s="202"/>
      <c r="G34" s="202"/>
      <c r="H34" s="202"/>
      <c r="I34" s="201"/>
      <c r="J34" s="201"/>
      <c r="K34" s="202"/>
      <c r="L34" s="202"/>
      <c r="M34" s="202"/>
      <c r="N34" s="202"/>
      <c r="O34" s="201"/>
      <c r="P34" s="201"/>
      <c r="Q34" s="202"/>
      <c r="R34" s="202"/>
      <c r="S34" s="202"/>
      <c r="T34" s="202"/>
      <c r="U34" s="201"/>
      <c r="V34" s="202"/>
      <c r="W34" s="202"/>
      <c r="X34" s="201"/>
      <c r="Y34" s="202"/>
      <c r="Z34" s="202"/>
      <c r="AA34" s="201"/>
      <c r="AB34" s="202"/>
      <c r="AC34" s="202"/>
      <c r="AD34" s="201"/>
      <c r="AE34" s="205"/>
      <c r="AF34" s="205"/>
      <c r="AG34" s="205"/>
      <c r="AH34" s="205"/>
      <c r="AI34" s="201"/>
      <c r="AJ34" s="205"/>
      <c r="AK34" s="205"/>
      <c r="AL34" s="205"/>
      <c r="AM34" s="205"/>
      <c r="AN34" s="201"/>
      <c r="AO34" s="202"/>
      <c r="AP34" s="202"/>
      <c r="AQ34" s="202"/>
      <c r="AR34" s="202"/>
      <c r="AS34" s="214"/>
      <c r="AT34" s="206"/>
      <c r="AU34" s="206"/>
      <c r="AV34" s="206"/>
      <c r="AW34" s="208"/>
    </row>
    <row r="35" spans="1:49">
      <c r="B35" s="110" t="s">
        <v>229</v>
      </c>
      <c r="C35" s="63"/>
      <c r="D35" s="201"/>
      <c r="E35" s="202"/>
      <c r="F35" s="202"/>
      <c r="G35" s="202"/>
      <c r="H35" s="202"/>
      <c r="I35" s="201"/>
      <c r="J35" s="201"/>
      <c r="K35" s="202"/>
      <c r="L35" s="202"/>
      <c r="M35" s="202"/>
      <c r="N35" s="202"/>
      <c r="O35" s="201"/>
      <c r="P35" s="201"/>
      <c r="Q35" s="202"/>
      <c r="R35" s="202"/>
      <c r="S35" s="202"/>
      <c r="T35" s="202"/>
      <c r="U35" s="201"/>
      <c r="V35" s="202"/>
      <c r="W35" s="202"/>
      <c r="X35" s="201"/>
      <c r="Y35" s="202"/>
      <c r="Z35" s="202"/>
      <c r="AA35" s="201"/>
      <c r="AB35" s="202"/>
      <c r="AC35" s="202"/>
      <c r="AD35" s="201"/>
      <c r="AE35" s="205"/>
      <c r="AF35" s="205"/>
      <c r="AG35" s="205"/>
      <c r="AH35" s="205"/>
      <c r="AI35" s="201"/>
      <c r="AJ35" s="205"/>
      <c r="AK35" s="205"/>
      <c r="AL35" s="205"/>
      <c r="AM35" s="205"/>
      <c r="AN35" s="201"/>
      <c r="AO35" s="202"/>
      <c r="AP35" s="202"/>
      <c r="AQ35" s="202"/>
      <c r="AR35" s="202"/>
      <c r="AS35" s="201"/>
      <c r="AT35" s="206"/>
      <c r="AU35" s="206"/>
      <c r="AV35" s="206"/>
      <c r="AW35" s="208"/>
    </row>
    <row r="36" spans="1:49" ht="17.7" thickBot="1">
      <c r="B36" s="108" t="s">
        <v>230</v>
      </c>
      <c r="C36" s="64"/>
      <c r="D36" s="215"/>
      <c r="E36" s="216"/>
      <c r="F36" s="216"/>
      <c r="G36" s="216"/>
      <c r="H36" s="216"/>
      <c r="I36" s="215"/>
      <c r="J36" s="215"/>
      <c r="K36" s="216"/>
      <c r="L36" s="216"/>
      <c r="M36" s="216"/>
      <c r="N36" s="216"/>
      <c r="O36" s="215"/>
      <c r="P36" s="215"/>
      <c r="Q36" s="216"/>
      <c r="R36" s="216"/>
      <c r="S36" s="216"/>
      <c r="T36" s="216"/>
      <c r="U36" s="215"/>
      <c r="V36" s="216"/>
      <c r="W36" s="216"/>
      <c r="X36" s="215"/>
      <c r="Y36" s="216"/>
      <c r="Z36" s="216"/>
      <c r="AA36" s="215"/>
      <c r="AB36" s="216"/>
      <c r="AC36" s="216"/>
      <c r="AD36" s="215"/>
      <c r="AE36" s="216"/>
      <c r="AF36" s="216"/>
      <c r="AG36" s="216"/>
      <c r="AH36" s="216"/>
      <c r="AI36" s="215"/>
      <c r="AJ36" s="216"/>
      <c r="AK36" s="216"/>
      <c r="AL36" s="216"/>
      <c r="AM36" s="216"/>
      <c r="AN36" s="215"/>
      <c r="AO36" s="216"/>
      <c r="AP36" s="216"/>
      <c r="AQ36" s="216"/>
      <c r="AR36" s="216"/>
      <c r="AS36" s="215"/>
      <c r="AT36" s="217"/>
      <c r="AU36" s="217"/>
      <c r="AV36" s="217"/>
      <c r="AW36" s="218"/>
    </row>
    <row r="37" spans="1:49" ht="13.1" thickTop="1">
      <c r="B37" s="112" t="s">
        <v>231</v>
      </c>
      <c r="C37" s="62" t="s">
        <v>15</v>
      </c>
      <c r="D37" s="227"/>
      <c r="E37" s="228"/>
      <c r="F37" s="228"/>
      <c r="G37" s="228"/>
      <c r="H37" s="228"/>
      <c r="I37" s="227"/>
      <c r="J37" s="227"/>
      <c r="K37" s="228"/>
      <c r="L37" s="228"/>
      <c r="M37" s="228"/>
      <c r="N37" s="228"/>
      <c r="O37" s="227"/>
      <c r="P37" s="227"/>
      <c r="Q37" s="228"/>
      <c r="R37" s="228"/>
      <c r="S37" s="228"/>
      <c r="T37" s="228"/>
      <c r="U37" s="227"/>
      <c r="V37" s="228"/>
      <c r="W37" s="228"/>
      <c r="X37" s="227"/>
      <c r="Y37" s="228"/>
      <c r="Z37" s="228"/>
      <c r="AA37" s="227"/>
      <c r="AB37" s="228"/>
      <c r="AC37" s="228"/>
      <c r="AD37" s="227"/>
      <c r="AE37" s="196"/>
      <c r="AF37" s="196"/>
      <c r="AG37" s="196"/>
      <c r="AH37" s="197"/>
      <c r="AI37" s="227"/>
      <c r="AJ37" s="196"/>
      <c r="AK37" s="196"/>
      <c r="AL37" s="196"/>
      <c r="AM37" s="197"/>
      <c r="AN37" s="227"/>
      <c r="AO37" s="228"/>
      <c r="AP37" s="228"/>
      <c r="AQ37" s="228"/>
      <c r="AR37" s="228"/>
      <c r="AS37" s="227"/>
      <c r="AT37" s="229"/>
      <c r="AU37" s="229"/>
      <c r="AV37" s="229"/>
      <c r="AW37" s="200"/>
    </row>
    <row r="38" spans="1:49">
      <c r="B38" s="107" t="s">
        <v>232</v>
      </c>
      <c r="C38" s="63" t="s">
        <v>16</v>
      </c>
      <c r="D38" s="201"/>
      <c r="E38" s="202"/>
      <c r="F38" s="202"/>
      <c r="G38" s="202"/>
      <c r="H38" s="202"/>
      <c r="I38" s="201"/>
      <c r="J38" s="201"/>
      <c r="K38" s="202"/>
      <c r="L38" s="202"/>
      <c r="M38" s="202"/>
      <c r="N38" s="202"/>
      <c r="O38" s="201"/>
      <c r="P38" s="201"/>
      <c r="Q38" s="202"/>
      <c r="R38" s="202"/>
      <c r="S38" s="202"/>
      <c r="T38" s="202"/>
      <c r="U38" s="201"/>
      <c r="V38" s="202"/>
      <c r="W38" s="202"/>
      <c r="X38" s="201"/>
      <c r="Y38" s="202"/>
      <c r="Z38" s="202"/>
      <c r="AA38" s="201"/>
      <c r="AB38" s="202"/>
      <c r="AC38" s="202"/>
      <c r="AD38" s="201"/>
      <c r="AE38" s="205"/>
      <c r="AF38" s="205"/>
      <c r="AG38" s="205"/>
      <c r="AH38" s="205"/>
      <c r="AI38" s="201"/>
      <c r="AJ38" s="205"/>
      <c r="AK38" s="205"/>
      <c r="AL38" s="205"/>
      <c r="AM38" s="205"/>
      <c r="AN38" s="201"/>
      <c r="AO38" s="202"/>
      <c r="AP38" s="202"/>
      <c r="AQ38" s="202"/>
      <c r="AR38" s="202"/>
      <c r="AS38" s="201"/>
      <c r="AT38" s="206"/>
      <c r="AU38" s="206"/>
      <c r="AV38" s="206"/>
      <c r="AW38" s="208"/>
    </row>
    <row r="39" spans="1:49">
      <c r="B39" s="110" t="s">
        <v>233</v>
      </c>
      <c r="C39" s="63" t="s">
        <v>17</v>
      </c>
      <c r="D39" s="201"/>
      <c r="E39" s="202"/>
      <c r="F39" s="202"/>
      <c r="G39" s="202"/>
      <c r="H39" s="202"/>
      <c r="I39" s="201"/>
      <c r="J39" s="201"/>
      <c r="K39" s="202"/>
      <c r="L39" s="202"/>
      <c r="M39" s="202"/>
      <c r="N39" s="202"/>
      <c r="O39" s="201"/>
      <c r="P39" s="201"/>
      <c r="Q39" s="202"/>
      <c r="R39" s="202"/>
      <c r="S39" s="202"/>
      <c r="T39" s="202"/>
      <c r="U39" s="201"/>
      <c r="V39" s="202"/>
      <c r="W39" s="202"/>
      <c r="X39" s="201"/>
      <c r="Y39" s="202"/>
      <c r="Z39" s="202"/>
      <c r="AA39" s="201"/>
      <c r="AB39" s="202"/>
      <c r="AC39" s="202"/>
      <c r="AD39" s="201"/>
      <c r="AE39" s="205"/>
      <c r="AF39" s="205"/>
      <c r="AG39" s="205"/>
      <c r="AH39" s="205"/>
      <c r="AI39" s="201"/>
      <c r="AJ39" s="205"/>
      <c r="AK39" s="205"/>
      <c r="AL39" s="205"/>
      <c r="AM39" s="205"/>
      <c r="AN39" s="201"/>
      <c r="AO39" s="202"/>
      <c r="AP39" s="202"/>
      <c r="AQ39" s="202"/>
      <c r="AR39" s="202"/>
      <c r="AS39" s="201"/>
      <c r="AT39" s="206"/>
      <c r="AU39" s="206"/>
      <c r="AV39" s="206"/>
      <c r="AW39" s="208"/>
    </row>
    <row r="40" spans="1:49">
      <c r="B40" s="110" t="s">
        <v>234</v>
      </c>
      <c r="C40" s="63" t="s">
        <v>38</v>
      </c>
      <c r="D40" s="201"/>
      <c r="E40" s="202"/>
      <c r="F40" s="202"/>
      <c r="G40" s="202"/>
      <c r="H40" s="202"/>
      <c r="I40" s="201"/>
      <c r="J40" s="201"/>
      <c r="K40" s="202"/>
      <c r="L40" s="202"/>
      <c r="M40" s="202"/>
      <c r="N40" s="202"/>
      <c r="O40" s="201"/>
      <c r="P40" s="201"/>
      <c r="Q40" s="202"/>
      <c r="R40" s="202"/>
      <c r="S40" s="202"/>
      <c r="T40" s="202"/>
      <c r="U40" s="201"/>
      <c r="V40" s="202"/>
      <c r="W40" s="202"/>
      <c r="X40" s="201"/>
      <c r="Y40" s="202"/>
      <c r="Z40" s="202"/>
      <c r="AA40" s="201"/>
      <c r="AB40" s="202"/>
      <c r="AC40" s="202"/>
      <c r="AD40" s="201"/>
      <c r="AE40" s="205"/>
      <c r="AF40" s="205"/>
      <c r="AG40" s="205"/>
      <c r="AH40" s="205"/>
      <c r="AI40" s="201"/>
      <c r="AJ40" s="205"/>
      <c r="AK40" s="205"/>
      <c r="AL40" s="205"/>
      <c r="AM40" s="205"/>
      <c r="AN40" s="201"/>
      <c r="AO40" s="202"/>
      <c r="AP40" s="202"/>
      <c r="AQ40" s="202"/>
      <c r="AR40" s="202"/>
      <c r="AS40" s="201"/>
      <c r="AT40" s="206"/>
      <c r="AU40" s="206"/>
      <c r="AV40" s="206"/>
      <c r="AW40" s="208"/>
    </row>
    <row r="41" spans="1:49" s="5" customFormat="1" ht="24.9">
      <c r="A41" s="35"/>
      <c r="B41" s="110" t="s">
        <v>235</v>
      </c>
      <c r="C41" s="63" t="s">
        <v>108</v>
      </c>
      <c r="D41" s="201"/>
      <c r="E41" s="202"/>
      <c r="F41" s="202"/>
      <c r="G41" s="202"/>
      <c r="H41" s="202"/>
      <c r="I41" s="201"/>
      <c r="J41" s="201"/>
      <c r="K41" s="202"/>
      <c r="L41" s="202"/>
      <c r="M41" s="202"/>
      <c r="N41" s="202"/>
      <c r="O41" s="201"/>
      <c r="P41" s="201"/>
      <c r="Q41" s="202"/>
      <c r="R41" s="202"/>
      <c r="S41" s="202"/>
      <c r="T41" s="202"/>
      <c r="U41" s="201"/>
      <c r="V41" s="202"/>
      <c r="W41" s="202"/>
      <c r="X41" s="201"/>
      <c r="Y41" s="202"/>
      <c r="Z41" s="202"/>
      <c r="AA41" s="201"/>
      <c r="AB41" s="202"/>
      <c r="AC41" s="202"/>
      <c r="AD41" s="201"/>
      <c r="AE41" s="205"/>
      <c r="AF41" s="205"/>
      <c r="AG41" s="205"/>
      <c r="AH41" s="205"/>
      <c r="AI41" s="201"/>
      <c r="AJ41" s="205"/>
      <c r="AK41" s="205"/>
      <c r="AL41" s="205"/>
      <c r="AM41" s="205"/>
      <c r="AN41" s="201"/>
      <c r="AO41" s="202"/>
      <c r="AP41" s="202"/>
      <c r="AQ41" s="202"/>
      <c r="AR41" s="202"/>
      <c r="AS41" s="201"/>
      <c r="AT41" s="206"/>
      <c r="AU41" s="206"/>
      <c r="AV41" s="206"/>
      <c r="AW41" s="208"/>
    </row>
    <row r="42" spans="1:49" s="5" customFormat="1" ht="24.9" customHeight="1">
      <c r="A42" s="35"/>
      <c r="B42" s="107" t="s">
        <v>236</v>
      </c>
      <c r="C42" s="63" t="s">
        <v>70</v>
      </c>
      <c r="D42" s="201"/>
      <c r="E42" s="202"/>
      <c r="F42" s="202"/>
      <c r="G42" s="202"/>
      <c r="H42" s="202"/>
      <c r="I42" s="201"/>
      <c r="J42" s="201"/>
      <c r="K42" s="202"/>
      <c r="L42" s="202"/>
      <c r="M42" s="202"/>
      <c r="N42" s="202"/>
      <c r="O42" s="201"/>
      <c r="P42" s="201"/>
      <c r="Q42" s="202"/>
      <c r="R42" s="202"/>
      <c r="S42" s="202"/>
      <c r="T42" s="202"/>
      <c r="U42" s="201"/>
      <c r="V42" s="202"/>
      <c r="W42" s="202"/>
      <c r="X42" s="201"/>
      <c r="Y42" s="202"/>
      <c r="Z42" s="202"/>
      <c r="AA42" s="201"/>
      <c r="AB42" s="202"/>
      <c r="AC42" s="202"/>
      <c r="AD42" s="201"/>
      <c r="AE42" s="205"/>
      <c r="AF42" s="205"/>
      <c r="AG42" s="205"/>
      <c r="AH42" s="205"/>
      <c r="AI42" s="201"/>
      <c r="AJ42" s="205"/>
      <c r="AK42" s="205"/>
      <c r="AL42" s="205"/>
      <c r="AM42" s="205"/>
      <c r="AN42" s="201"/>
      <c r="AO42" s="202"/>
      <c r="AP42" s="202"/>
      <c r="AQ42" s="202"/>
      <c r="AR42" s="202"/>
      <c r="AS42" s="201"/>
      <c r="AT42" s="206"/>
      <c r="AU42" s="206"/>
      <c r="AV42" s="206"/>
      <c r="AW42" s="208"/>
    </row>
    <row r="43" spans="1:49" ht="17.7" thickBot="1">
      <c r="B43" s="108" t="s">
        <v>237</v>
      </c>
      <c r="C43" s="64"/>
      <c r="D43" s="215"/>
      <c r="E43" s="216"/>
      <c r="F43" s="216"/>
      <c r="G43" s="216"/>
      <c r="H43" s="216"/>
      <c r="I43" s="215"/>
      <c r="J43" s="215"/>
      <c r="K43" s="216"/>
      <c r="L43" s="216"/>
      <c r="M43" s="216"/>
      <c r="N43" s="216"/>
      <c r="O43" s="215"/>
      <c r="P43" s="215"/>
      <c r="Q43" s="216"/>
      <c r="R43" s="216"/>
      <c r="S43" s="216"/>
      <c r="T43" s="216"/>
      <c r="U43" s="215"/>
      <c r="V43" s="216"/>
      <c r="W43" s="216"/>
      <c r="X43" s="215"/>
      <c r="Y43" s="216"/>
      <c r="Z43" s="216"/>
      <c r="AA43" s="215"/>
      <c r="AB43" s="216"/>
      <c r="AC43" s="216"/>
      <c r="AD43" s="215"/>
      <c r="AE43" s="216"/>
      <c r="AF43" s="216"/>
      <c r="AG43" s="216"/>
      <c r="AH43" s="216"/>
      <c r="AI43" s="215"/>
      <c r="AJ43" s="216"/>
      <c r="AK43" s="216"/>
      <c r="AL43" s="216"/>
      <c r="AM43" s="216"/>
      <c r="AN43" s="215"/>
      <c r="AO43" s="216"/>
      <c r="AP43" s="216"/>
      <c r="AQ43" s="216"/>
      <c r="AR43" s="216"/>
      <c r="AS43" s="215"/>
      <c r="AT43" s="217"/>
      <c r="AU43" s="217"/>
      <c r="AV43" s="217"/>
      <c r="AW43" s="218"/>
    </row>
    <row r="44" spans="1:49" ht="25.55" thickTop="1">
      <c r="B44" s="112" t="s">
        <v>238</v>
      </c>
      <c r="C44" s="62" t="s">
        <v>18</v>
      </c>
      <c r="D44" s="227"/>
      <c r="E44" s="228"/>
      <c r="F44" s="228"/>
      <c r="G44" s="228"/>
      <c r="H44" s="228"/>
      <c r="I44" s="227"/>
      <c r="J44" s="227"/>
      <c r="K44" s="228"/>
      <c r="L44" s="228"/>
      <c r="M44" s="228"/>
      <c r="N44" s="228"/>
      <c r="O44" s="227"/>
      <c r="P44" s="227"/>
      <c r="Q44" s="228"/>
      <c r="R44" s="228"/>
      <c r="S44" s="228"/>
      <c r="T44" s="228"/>
      <c r="U44" s="227"/>
      <c r="V44" s="228"/>
      <c r="W44" s="228"/>
      <c r="X44" s="227"/>
      <c r="Y44" s="228"/>
      <c r="Z44" s="228"/>
      <c r="AA44" s="227"/>
      <c r="AB44" s="228"/>
      <c r="AC44" s="228"/>
      <c r="AD44" s="227"/>
      <c r="AE44" s="196"/>
      <c r="AF44" s="196"/>
      <c r="AG44" s="196"/>
      <c r="AH44" s="197"/>
      <c r="AI44" s="227"/>
      <c r="AJ44" s="196"/>
      <c r="AK44" s="196"/>
      <c r="AL44" s="196"/>
      <c r="AM44" s="197"/>
      <c r="AN44" s="227"/>
      <c r="AO44" s="228"/>
      <c r="AP44" s="228"/>
      <c r="AQ44" s="228"/>
      <c r="AR44" s="228"/>
      <c r="AS44" s="227"/>
      <c r="AT44" s="229"/>
      <c r="AU44" s="229"/>
      <c r="AV44" s="229"/>
      <c r="AW44" s="200"/>
    </row>
    <row r="45" spans="1:49">
      <c r="B45" s="113" t="s">
        <v>239</v>
      </c>
      <c r="C45" s="63" t="s">
        <v>19</v>
      </c>
      <c r="D45" s="201"/>
      <c r="E45" s="202"/>
      <c r="F45" s="202"/>
      <c r="G45" s="202"/>
      <c r="H45" s="202"/>
      <c r="I45" s="201"/>
      <c r="J45" s="201"/>
      <c r="K45" s="202"/>
      <c r="L45" s="202"/>
      <c r="M45" s="202"/>
      <c r="N45" s="202"/>
      <c r="O45" s="201"/>
      <c r="P45" s="201"/>
      <c r="Q45" s="202"/>
      <c r="R45" s="202"/>
      <c r="S45" s="202"/>
      <c r="T45" s="202"/>
      <c r="U45" s="201"/>
      <c r="V45" s="202"/>
      <c r="W45" s="202"/>
      <c r="X45" s="201"/>
      <c r="Y45" s="202"/>
      <c r="Z45" s="202"/>
      <c r="AA45" s="201"/>
      <c r="AB45" s="202"/>
      <c r="AC45" s="202"/>
      <c r="AD45" s="201"/>
      <c r="AE45" s="205"/>
      <c r="AF45" s="205"/>
      <c r="AG45" s="205"/>
      <c r="AH45" s="205"/>
      <c r="AI45" s="201"/>
      <c r="AJ45" s="205"/>
      <c r="AK45" s="205"/>
      <c r="AL45" s="205"/>
      <c r="AM45" s="205"/>
      <c r="AN45" s="201"/>
      <c r="AO45" s="202"/>
      <c r="AP45" s="202"/>
      <c r="AQ45" s="202"/>
      <c r="AR45" s="202"/>
      <c r="AS45" s="201"/>
      <c r="AT45" s="206"/>
      <c r="AU45" s="206"/>
      <c r="AV45" s="206"/>
      <c r="AW45" s="208"/>
    </row>
    <row r="46" spans="1:49">
      <c r="B46" s="113" t="s">
        <v>240</v>
      </c>
      <c r="C46" s="63" t="s">
        <v>20</v>
      </c>
      <c r="D46" s="201"/>
      <c r="E46" s="202"/>
      <c r="F46" s="202"/>
      <c r="G46" s="202"/>
      <c r="H46" s="202"/>
      <c r="I46" s="201"/>
      <c r="J46" s="201"/>
      <c r="K46" s="202"/>
      <c r="L46" s="202"/>
      <c r="M46" s="202"/>
      <c r="N46" s="202"/>
      <c r="O46" s="201"/>
      <c r="P46" s="201"/>
      <c r="Q46" s="202"/>
      <c r="R46" s="202"/>
      <c r="S46" s="202"/>
      <c r="T46" s="202"/>
      <c r="U46" s="201"/>
      <c r="V46" s="202"/>
      <c r="W46" s="202"/>
      <c r="X46" s="201"/>
      <c r="Y46" s="202"/>
      <c r="Z46" s="202"/>
      <c r="AA46" s="201"/>
      <c r="AB46" s="202"/>
      <c r="AC46" s="202"/>
      <c r="AD46" s="201"/>
      <c r="AE46" s="205"/>
      <c r="AF46" s="205"/>
      <c r="AG46" s="205"/>
      <c r="AH46" s="205"/>
      <c r="AI46" s="201"/>
      <c r="AJ46" s="205"/>
      <c r="AK46" s="205"/>
      <c r="AL46" s="205"/>
      <c r="AM46" s="205"/>
      <c r="AN46" s="201"/>
      <c r="AO46" s="202"/>
      <c r="AP46" s="202"/>
      <c r="AQ46" s="202"/>
      <c r="AR46" s="202"/>
      <c r="AS46" s="201"/>
      <c r="AT46" s="206"/>
      <c r="AU46" s="206"/>
      <c r="AV46" s="206"/>
      <c r="AW46" s="208"/>
    </row>
    <row r="47" spans="1:49">
      <c r="B47" s="113" t="s">
        <v>241</v>
      </c>
      <c r="C47" s="63" t="s">
        <v>21</v>
      </c>
      <c r="D47" s="201"/>
      <c r="E47" s="202"/>
      <c r="F47" s="202"/>
      <c r="G47" s="202"/>
      <c r="H47" s="202"/>
      <c r="I47" s="201"/>
      <c r="J47" s="201"/>
      <c r="K47" s="202"/>
      <c r="L47" s="202"/>
      <c r="M47" s="202"/>
      <c r="N47" s="202"/>
      <c r="O47" s="201"/>
      <c r="P47" s="201"/>
      <c r="Q47" s="202"/>
      <c r="R47" s="202"/>
      <c r="S47" s="202"/>
      <c r="T47" s="202"/>
      <c r="U47" s="201"/>
      <c r="V47" s="202"/>
      <c r="W47" s="202"/>
      <c r="X47" s="201"/>
      <c r="Y47" s="202"/>
      <c r="Z47" s="202"/>
      <c r="AA47" s="201"/>
      <c r="AB47" s="202"/>
      <c r="AC47" s="202"/>
      <c r="AD47" s="201"/>
      <c r="AE47" s="205"/>
      <c r="AF47" s="205"/>
      <c r="AG47" s="205"/>
      <c r="AH47" s="205"/>
      <c r="AI47" s="201"/>
      <c r="AJ47" s="205"/>
      <c r="AK47" s="205"/>
      <c r="AL47" s="205"/>
      <c r="AM47" s="205"/>
      <c r="AN47" s="201"/>
      <c r="AO47" s="202"/>
      <c r="AP47" s="202"/>
      <c r="AQ47" s="202"/>
      <c r="AR47" s="202"/>
      <c r="AS47" s="201"/>
      <c r="AT47" s="206"/>
      <c r="AU47" s="206"/>
      <c r="AV47" s="206"/>
      <c r="AW47" s="208"/>
    </row>
    <row r="48" spans="1:49" ht="13.1">
      <c r="B48" s="114" t="s">
        <v>242</v>
      </c>
      <c r="C48" s="63"/>
      <c r="D48" s="211"/>
      <c r="E48" s="209"/>
      <c r="F48" s="209"/>
      <c r="G48" s="209"/>
      <c r="H48" s="209"/>
      <c r="I48" s="211"/>
      <c r="J48" s="211"/>
      <c r="K48" s="209"/>
      <c r="L48" s="209"/>
      <c r="M48" s="209"/>
      <c r="N48" s="209"/>
      <c r="O48" s="211"/>
      <c r="P48" s="211"/>
      <c r="Q48" s="209"/>
      <c r="R48" s="209"/>
      <c r="S48" s="209"/>
      <c r="T48" s="209"/>
      <c r="U48" s="211"/>
      <c r="V48" s="209"/>
      <c r="W48" s="209"/>
      <c r="X48" s="211"/>
      <c r="Y48" s="209"/>
      <c r="Z48" s="209"/>
      <c r="AA48" s="211"/>
      <c r="AB48" s="209"/>
      <c r="AC48" s="209"/>
      <c r="AD48" s="211"/>
      <c r="AE48" s="205"/>
      <c r="AF48" s="205"/>
      <c r="AG48" s="205"/>
      <c r="AH48" s="205"/>
      <c r="AI48" s="211"/>
      <c r="AJ48" s="205"/>
      <c r="AK48" s="205"/>
      <c r="AL48" s="205"/>
      <c r="AM48" s="205"/>
      <c r="AN48" s="211"/>
      <c r="AO48" s="209"/>
      <c r="AP48" s="209"/>
      <c r="AQ48" s="209"/>
      <c r="AR48" s="209"/>
      <c r="AS48" s="211"/>
      <c r="AT48" s="226"/>
      <c r="AU48" s="226"/>
      <c r="AV48" s="226"/>
      <c r="AW48" s="208"/>
    </row>
    <row r="49" spans="2:49">
      <c r="B49" s="113" t="s">
        <v>282</v>
      </c>
      <c r="C49" s="63"/>
      <c r="D49" s="201"/>
      <c r="E49" s="202"/>
      <c r="F49" s="202"/>
      <c r="G49" s="202"/>
      <c r="H49" s="202"/>
      <c r="I49" s="201"/>
      <c r="J49" s="201"/>
      <c r="K49" s="202"/>
      <c r="L49" s="202"/>
      <c r="M49" s="202"/>
      <c r="N49" s="202"/>
      <c r="O49" s="201"/>
      <c r="P49" s="201"/>
      <c r="Q49" s="202"/>
      <c r="R49" s="202"/>
      <c r="S49" s="202"/>
      <c r="T49" s="202"/>
      <c r="U49" s="201"/>
      <c r="V49" s="202"/>
      <c r="W49" s="202"/>
      <c r="X49" s="201"/>
      <c r="Y49" s="202"/>
      <c r="Z49" s="202"/>
      <c r="AA49" s="201"/>
      <c r="AB49" s="202"/>
      <c r="AC49" s="202"/>
      <c r="AD49" s="201"/>
      <c r="AE49" s="205"/>
      <c r="AF49" s="205"/>
      <c r="AG49" s="205"/>
      <c r="AH49" s="205"/>
      <c r="AI49" s="201"/>
      <c r="AJ49" s="205"/>
      <c r="AK49" s="205"/>
      <c r="AL49" s="205"/>
      <c r="AM49" s="205"/>
      <c r="AN49" s="201"/>
      <c r="AO49" s="202"/>
      <c r="AP49" s="202"/>
      <c r="AQ49" s="202"/>
      <c r="AR49" s="202"/>
      <c r="AS49" s="201"/>
      <c r="AT49" s="206"/>
      <c r="AU49" s="206"/>
      <c r="AV49" s="206"/>
      <c r="AW49" s="208"/>
    </row>
    <row r="50" spans="2:49" ht="24.9">
      <c r="B50" s="107" t="s">
        <v>243</v>
      </c>
      <c r="C50" s="63"/>
      <c r="D50" s="201"/>
      <c r="E50" s="202"/>
      <c r="F50" s="202"/>
      <c r="G50" s="202"/>
      <c r="H50" s="202"/>
      <c r="I50" s="201"/>
      <c r="J50" s="201"/>
      <c r="K50" s="202"/>
      <c r="L50" s="202"/>
      <c r="M50" s="202"/>
      <c r="N50" s="202"/>
      <c r="O50" s="201"/>
      <c r="P50" s="201"/>
      <c r="Q50" s="202"/>
      <c r="R50" s="202"/>
      <c r="S50" s="202"/>
      <c r="T50" s="202"/>
      <c r="U50" s="201"/>
      <c r="V50" s="202"/>
      <c r="W50" s="202"/>
      <c r="X50" s="201"/>
      <c r="Y50" s="202"/>
      <c r="Z50" s="202"/>
      <c r="AA50" s="201"/>
      <c r="AB50" s="202"/>
      <c r="AC50" s="202"/>
      <c r="AD50" s="201"/>
      <c r="AE50" s="205"/>
      <c r="AF50" s="205"/>
      <c r="AG50" s="205"/>
      <c r="AH50" s="205"/>
      <c r="AI50" s="201"/>
      <c r="AJ50" s="205"/>
      <c r="AK50" s="205"/>
      <c r="AL50" s="205"/>
      <c r="AM50" s="205"/>
      <c r="AN50" s="201"/>
      <c r="AO50" s="202"/>
      <c r="AP50" s="202"/>
      <c r="AQ50" s="202"/>
      <c r="AR50" s="202"/>
      <c r="AS50" s="201"/>
      <c r="AT50" s="206"/>
      <c r="AU50" s="206"/>
      <c r="AV50" s="206"/>
      <c r="AW50" s="208"/>
    </row>
    <row r="51" spans="2:49">
      <c r="B51" s="107" t="s">
        <v>244</v>
      </c>
      <c r="C51" s="63"/>
      <c r="D51" s="201"/>
      <c r="E51" s="202"/>
      <c r="F51" s="202"/>
      <c r="G51" s="202"/>
      <c r="H51" s="202"/>
      <c r="I51" s="201"/>
      <c r="J51" s="201"/>
      <c r="K51" s="202"/>
      <c r="L51" s="202"/>
      <c r="M51" s="202"/>
      <c r="N51" s="202"/>
      <c r="O51" s="201"/>
      <c r="P51" s="201"/>
      <c r="Q51" s="202"/>
      <c r="R51" s="202"/>
      <c r="S51" s="202"/>
      <c r="T51" s="202"/>
      <c r="U51" s="201"/>
      <c r="V51" s="202"/>
      <c r="W51" s="202"/>
      <c r="X51" s="201"/>
      <c r="Y51" s="202"/>
      <c r="Z51" s="202"/>
      <c r="AA51" s="201"/>
      <c r="AB51" s="202"/>
      <c r="AC51" s="202"/>
      <c r="AD51" s="201"/>
      <c r="AE51" s="205"/>
      <c r="AF51" s="205"/>
      <c r="AG51" s="205"/>
      <c r="AH51" s="205"/>
      <c r="AI51" s="201"/>
      <c r="AJ51" s="205"/>
      <c r="AK51" s="205"/>
      <c r="AL51" s="205"/>
      <c r="AM51" s="205"/>
      <c r="AN51" s="201"/>
      <c r="AO51" s="202"/>
      <c r="AP51" s="202"/>
      <c r="AQ51" s="202"/>
      <c r="AR51" s="202"/>
      <c r="AS51" s="201"/>
      <c r="AT51" s="206"/>
      <c r="AU51" s="206"/>
      <c r="AV51" s="206"/>
      <c r="AW51" s="208"/>
    </row>
    <row r="52" spans="2:49" ht="24.9">
      <c r="B52" s="107" t="s">
        <v>245</v>
      </c>
      <c r="C52" s="63" t="s">
        <v>72</v>
      </c>
      <c r="D52" s="201"/>
      <c r="E52" s="202"/>
      <c r="F52" s="202"/>
      <c r="G52" s="202"/>
      <c r="H52" s="202"/>
      <c r="I52" s="201"/>
      <c r="J52" s="201"/>
      <c r="K52" s="202"/>
      <c r="L52" s="202"/>
      <c r="M52" s="202"/>
      <c r="N52" s="202"/>
      <c r="O52" s="201"/>
      <c r="P52" s="201"/>
      <c r="Q52" s="202"/>
      <c r="R52" s="202"/>
      <c r="S52" s="202"/>
      <c r="T52" s="202"/>
      <c r="U52" s="201"/>
      <c r="V52" s="202"/>
      <c r="W52" s="202"/>
      <c r="X52" s="201"/>
      <c r="Y52" s="202"/>
      <c r="Z52" s="202"/>
      <c r="AA52" s="201"/>
      <c r="AB52" s="202"/>
      <c r="AC52" s="202"/>
      <c r="AD52" s="201"/>
      <c r="AE52" s="205"/>
      <c r="AF52" s="205"/>
      <c r="AG52" s="205"/>
      <c r="AH52" s="205"/>
      <c r="AI52" s="201"/>
      <c r="AJ52" s="205"/>
      <c r="AK52" s="205"/>
      <c r="AL52" s="205"/>
      <c r="AM52" s="205"/>
      <c r="AN52" s="201"/>
      <c r="AO52" s="202"/>
      <c r="AP52" s="202"/>
      <c r="AQ52" s="202"/>
      <c r="AR52" s="202"/>
      <c r="AS52" s="201"/>
      <c r="AT52" s="206"/>
      <c r="AU52" s="206"/>
      <c r="AV52" s="206"/>
      <c r="AW52" s="208"/>
    </row>
    <row r="53" spans="2:49" ht="24.9">
      <c r="B53" s="107" t="s">
        <v>246</v>
      </c>
      <c r="C53" s="63" t="s">
        <v>71</v>
      </c>
      <c r="D53" s="201"/>
      <c r="E53" s="202"/>
      <c r="F53" s="202"/>
      <c r="G53" s="209"/>
      <c r="H53" s="209"/>
      <c r="I53" s="201"/>
      <c r="J53" s="201"/>
      <c r="K53" s="202"/>
      <c r="L53" s="202"/>
      <c r="M53" s="209"/>
      <c r="N53" s="209"/>
      <c r="O53" s="201"/>
      <c r="P53" s="201"/>
      <c r="Q53" s="202"/>
      <c r="R53" s="202"/>
      <c r="S53" s="209"/>
      <c r="T53" s="209"/>
      <c r="U53" s="201"/>
      <c r="V53" s="202"/>
      <c r="W53" s="202"/>
      <c r="X53" s="201"/>
      <c r="Y53" s="202"/>
      <c r="Z53" s="202"/>
      <c r="AA53" s="201"/>
      <c r="AB53" s="202"/>
      <c r="AC53" s="202"/>
      <c r="AD53" s="201"/>
      <c r="AE53" s="205"/>
      <c r="AF53" s="205"/>
      <c r="AG53" s="205"/>
      <c r="AH53" s="205"/>
      <c r="AI53" s="201"/>
      <c r="AJ53" s="205"/>
      <c r="AK53" s="205"/>
      <c r="AL53" s="205"/>
      <c r="AM53" s="205"/>
      <c r="AN53" s="201"/>
      <c r="AO53" s="202"/>
      <c r="AP53" s="202"/>
      <c r="AQ53" s="209"/>
      <c r="AR53" s="209"/>
      <c r="AS53" s="201"/>
      <c r="AT53" s="206"/>
      <c r="AU53" s="206"/>
      <c r="AV53" s="206"/>
      <c r="AW53" s="208"/>
    </row>
    <row r="54" spans="2:49" ht="17.05">
      <c r="B54" s="108" t="s">
        <v>247</v>
      </c>
      <c r="C54" s="65" t="s">
        <v>22</v>
      </c>
      <c r="D54" s="230"/>
      <c r="E54" s="231"/>
      <c r="F54" s="231"/>
      <c r="G54" s="231"/>
      <c r="H54" s="231"/>
      <c r="I54" s="230"/>
      <c r="J54" s="230"/>
      <c r="K54" s="231"/>
      <c r="L54" s="231"/>
      <c r="M54" s="231"/>
      <c r="N54" s="231"/>
      <c r="O54" s="230"/>
      <c r="P54" s="230"/>
      <c r="Q54" s="231"/>
      <c r="R54" s="231"/>
      <c r="S54" s="231"/>
      <c r="T54" s="231"/>
      <c r="U54" s="230"/>
      <c r="V54" s="231"/>
      <c r="W54" s="231"/>
      <c r="X54" s="230"/>
      <c r="Y54" s="231"/>
      <c r="Z54" s="231"/>
      <c r="AA54" s="230"/>
      <c r="AB54" s="231"/>
      <c r="AC54" s="231"/>
      <c r="AD54" s="230"/>
      <c r="AE54" s="231"/>
      <c r="AF54" s="231"/>
      <c r="AG54" s="231"/>
      <c r="AH54" s="231"/>
      <c r="AI54" s="230"/>
      <c r="AJ54" s="231"/>
      <c r="AK54" s="231"/>
      <c r="AL54" s="231"/>
      <c r="AM54" s="231"/>
      <c r="AN54" s="230"/>
      <c r="AO54" s="231"/>
      <c r="AP54" s="231"/>
      <c r="AQ54" s="231"/>
      <c r="AR54" s="231"/>
      <c r="AS54" s="230"/>
      <c r="AT54" s="232"/>
      <c r="AU54" s="232"/>
      <c r="AV54" s="233"/>
      <c r="AW54" s="234"/>
    </row>
    <row r="55" spans="2:49" ht="17.7" thickBot="1">
      <c r="B55" s="108" t="s">
        <v>248</v>
      </c>
      <c r="C55" s="64"/>
      <c r="D55" s="235"/>
      <c r="E55" s="236"/>
      <c r="F55" s="236"/>
      <c r="G55" s="236"/>
      <c r="H55" s="236"/>
      <c r="I55" s="235"/>
      <c r="J55" s="235"/>
      <c r="K55" s="236"/>
      <c r="L55" s="236"/>
      <c r="M55" s="236"/>
      <c r="N55" s="236"/>
      <c r="O55" s="235"/>
      <c r="P55" s="235"/>
      <c r="Q55" s="236"/>
      <c r="R55" s="236"/>
      <c r="S55" s="236"/>
      <c r="T55" s="236"/>
      <c r="U55" s="235"/>
      <c r="V55" s="236"/>
      <c r="W55" s="236"/>
      <c r="X55" s="235"/>
      <c r="Y55" s="236"/>
      <c r="Z55" s="236"/>
      <c r="AA55" s="235"/>
      <c r="AB55" s="236"/>
      <c r="AC55" s="236"/>
      <c r="AD55" s="235"/>
      <c r="AE55" s="236"/>
      <c r="AF55" s="236"/>
      <c r="AG55" s="236"/>
      <c r="AH55" s="236"/>
      <c r="AI55" s="235"/>
      <c r="AJ55" s="236"/>
      <c r="AK55" s="236"/>
      <c r="AL55" s="236"/>
      <c r="AM55" s="236"/>
      <c r="AN55" s="235"/>
      <c r="AO55" s="236"/>
      <c r="AP55" s="236"/>
      <c r="AQ55" s="236"/>
      <c r="AR55" s="236"/>
      <c r="AS55" s="235"/>
      <c r="AT55" s="237"/>
      <c r="AU55" s="237"/>
      <c r="AV55" s="237"/>
      <c r="AW55" s="238"/>
    </row>
    <row r="56" spans="2:49" ht="13.1" thickTop="1">
      <c r="B56" s="112" t="s">
        <v>249</v>
      </c>
      <c r="C56" s="62" t="s">
        <v>24</v>
      </c>
      <c r="D56" s="239"/>
      <c r="E56" s="240"/>
      <c r="F56" s="240"/>
      <c r="G56" s="240"/>
      <c r="H56" s="240"/>
      <c r="I56" s="239"/>
      <c r="J56" s="239"/>
      <c r="K56" s="240"/>
      <c r="L56" s="240"/>
      <c r="M56" s="240"/>
      <c r="N56" s="240"/>
      <c r="O56" s="239"/>
      <c r="P56" s="239"/>
      <c r="Q56" s="240"/>
      <c r="R56" s="240"/>
      <c r="S56" s="240"/>
      <c r="T56" s="240"/>
      <c r="U56" s="239"/>
      <c r="V56" s="240"/>
      <c r="W56" s="240"/>
      <c r="X56" s="239"/>
      <c r="Y56" s="240"/>
      <c r="Z56" s="240"/>
      <c r="AA56" s="239"/>
      <c r="AB56" s="240"/>
      <c r="AC56" s="240"/>
      <c r="AD56" s="239"/>
      <c r="AE56" s="241"/>
      <c r="AF56" s="241"/>
      <c r="AG56" s="241"/>
      <c r="AH56" s="242"/>
      <c r="AI56" s="239"/>
      <c r="AJ56" s="241"/>
      <c r="AK56" s="241"/>
      <c r="AL56" s="241"/>
      <c r="AM56" s="242"/>
      <c r="AN56" s="239"/>
      <c r="AO56" s="240"/>
      <c r="AP56" s="240"/>
      <c r="AQ56" s="240"/>
      <c r="AR56" s="240"/>
      <c r="AS56" s="239"/>
      <c r="AT56" s="243"/>
      <c r="AU56" s="243"/>
      <c r="AV56" s="243"/>
      <c r="AW56" s="244"/>
    </row>
    <row r="57" spans="2:49">
      <c r="B57" s="113" t="s">
        <v>250</v>
      </c>
      <c r="C57" s="63" t="s">
        <v>25</v>
      </c>
      <c r="D57" s="245"/>
      <c r="E57" s="246"/>
      <c r="F57" s="246"/>
      <c r="G57" s="246"/>
      <c r="H57" s="246"/>
      <c r="I57" s="245"/>
      <c r="J57" s="245"/>
      <c r="K57" s="246"/>
      <c r="L57" s="246"/>
      <c r="M57" s="246"/>
      <c r="N57" s="246"/>
      <c r="O57" s="245"/>
      <c r="P57" s="245"/>
      <c r="Q57" s="246"/>
      <c r="R57" s="246"/>
      <c r="S57" s="246"/>
      <c r="T57" s="246"/>
      <c r="U57" s="245"/>
      <c r="V57" s="246"/>
      <c r="W57" s="246"/>
      <c r="X57" s="245"/>
      <c r="Y57" s="246"/>
      <c r="Z57" s="246"/>
      <c r="AA57" s="245"/>
      <c r="AB57" s="246"/>
      <c r="AC57" s="246"/>
      <c r="AD57" s="245"/>
      <c r="AE57" s="247"/>
      <c r="AF57" s="247"/>
      <c r="AG57" s="247"/>
      <c r="AH57" s="248"/>
      <c r="AI57" s="245"/>
      <c r="AJ57" s="247"/>
      <c r="AK57" s="247"/>
      <c r="AL57" s="247"/>
      <c r="AM57" s="248"/>
      <c r="AN57" s="245"/>
      <c r="AO57" s="246"/>
      <c r="AP57" s="246"/>
      <c r="AQ57" s="246"/>
      <c r="AR57" s="246"/>
      <c r="AS57" s="245"/>
      <c r="AT57" s="249"/>
      <c r="AU57" s="249"/>
      <c r="AV57" s="249"/>
      <c r="AW57" s="250"/>
    </row>
    <row r="58" spans="2:49">
      <c r="B58" s="113" t="s">
        <v>251</v>
      </c>
      <c r="C58" s="63" t="s">
        <v>26</v>
      </c>
      <c r="D58" s="251"/>
      <c r="E58" s="252"/>
      <c r="F58" s="252"/>
      <c r="G58" s="252"/>
      <c r="H58" s="252"/>
      <c r="I58" s="251"/>
      <c r="J58" s="245"/>
      <c r="K58" s="246"/>
      <c r="L58" s="246"/>
      <c r="M58" s="246"/>
      <c r="N58" s="246"/>
      <c r="O58" s="245"/>
      <c r="P58" s="245"/>
      <c r="Q58" s="246"/>
      <c r="R58" s="246"/>
      <c r="S58" s="246"/>
      <c r="T58" s="246"/>
      <c r="U58" s="251"/>
      <c r="V58" s="252"/>
      <c r="W58" s="252"/>
      <c r="X58" s="245"/>
      <c r="Y58" s="246"/>
      <c r="Z58" s="246"/>
      <c r="AA58" s="245"/>
      <c r="AB58" s="246"/>
      <c r="AC58" s="246"/>
      <c r="AD58" s="245"/>
      <c r="AE58" s="247"/>
      <c r="AF58" s="247"/>
      <c r="AG58" s="247"/>
      <c r="AH58" s="248"/>
      <c r="AI58" s="245"/>
      <c r="AJ58" s="247"/>
      <c r="AK58" s="247"/>
      <c r="AL58" s="247"/>
      <c r="AM58" s="248"/>
      <c r="AN58" s="251"/>
      <c r="AO58" s="252"/>
      <c r="AP58" s="252"/>
      <c r="AQ58" s="252"/>
      <c r="AR58" s="252"/>
      <c r="AS58" s="245"/>
      <c r="AT58" s="249"/>
      <c r="AU58" s="249"/>
      <c r="AV58" s="249"/>
      <c r="AW58" s="250"/>
    </row>
    <row r="59" spans="2:49">
      <c r="B59" s="113" t="s">
        <v>252</v>
      </c>
      <c r="C59" s="63" t="s">
        <v>27</v>
      </c>
      <c r="D59" s="245"/>
      <c r="E59" s="246"/>
      <c r="F59" s="246"/>
      <c r="G59" s="246"/>
      <c r="H59" s="246"/>
      <c r="I59" s="245"/>
      <c r="J59" s="245"/>
      <c r="K59" s="246"/>
      <c r="L59" s="246"/>
      <c r="M59" s="246"/>
      <c r="N59" s="246"/>
      <c r="O59" s="245"/>
      <c r="P59" s="245"/>
      <c r="Q59" s="246"/>
      <c r="R59" s="246"/>
      <c r="S59" s="246"/>
      <c r="T59" s="246"/>
      <c r="U59" s="245"/>
      <c r="V59" s="246"/>
      <c r="W59" s="246"/>
      <c r="X59" s="245"/>
      <c r="Y59" s="246"/>
      <c r="Z59" s="246"/>
      <c r="AA59" s="245"/>
      <c r="AB59" s="246"/>
      <c r="AC59" s="246"/>
      <c r="AD59" s="245"/>
      <c r="AE59" s="247"/>
      <c r="AF59" s="247"/>
      <c r="AG59" s="247"/>
      <c r="AH59" s="248"/>
      <c r="AI59" s="245"/>
      <c r="AJ59" s="247"/>
      <c r="AK59" s="247"/>
      <c r="AL59" s="247"/>
      <c r="AM59" s="248"/>
      <c r="AN59" s="245"/>
      <c r="AO59" s="246"/>
      <c r="AP59" s="246"/>
      <c r="AQ59" s="246"/>
      <c r="AR59" s="246"/>
      <c r="AS59" s="245"/>
      <c r="AT59" s="249"/>
      <c r="AU59" s="249"/>
      <c r="AV59" s="249"/>
      <c r="AW59" s="250"/>
    </row>
    <row r="60" spans="2:49">
      <c r="B60" s="113" t="s">
        <v>253</v>
      </c>
      <c r="C60" s="63"/>
      <c r="D60" s="253">
        <f>D$59/12</f>
        <v>0</v>
      </c>
      <c r="E60" s="254">
        <f t="shared" ref="E60:AC60" si="0">E$59/12</f>
        <v>0</v>
      </c>
      <c r="F60" s="254">
        <f t="shared" si="0"/>
        <v>0</v>
      </c>
      <c r="G60" s="254">
        <f t="shared" si="0"/>
        <v>0</v>
      </c>
      <c r="H60" s="254">
        <f t="shared" si="0"/>
        <v>0</v>
      </c>
      <c r="I60" s="253">
        <f t="shared" si="0"/>
        <v>0</v>
      </c>
      <c r="J60" s="253">
        <f t="shared" si="0"/>
        <v>0</v>
      </c>
      <c r="K60" s="254">
        <f t="shared" si="0"/>
        <v>0</v>
      </c>
      <c r="L60" s="254">
        <f t="shared" si="0"/>
        <v>0</v>
      </c>
      <c r="M60" s="254">
        <f t="shared" si="0"/>
        <v>0</v>
      </c>
      <c r="N60" s="254">
        <f t="shared" si="0"/>
        <v>0</v>
      </c>
      <c r="O60" s="253">
        <f t="shared" si="0"/>
        <v>0</v>
      </c>
      <c r="P60" s="253">
        <f t="shared" si="0"/>
        <v>0</v>
      </c>
      <c r="Q60" s="254">
        <f t="shared" si="0"/>
        <v>0</v>
      </c>
      <c r="R60" s="254">
        <f t="shared" si="0"/>
        <v>0</v>
      </c>
      <c r="S60" s="254">
        <f t="shared" si="0"/>
        <v>0</v>
      </c>
      <c r="T60" s="254">
        <f t="shared" si="0"/>
        <v>0</v>
      </c>
      <c r="U60" s="253">
        <f t="shared" si="0"/>
        <v>0</v>
      </c>
      <c r="V60" s="254">
        <f t="shared" si="0"/>
        <v>0</v>
      </c>
      <c r="W60" s="254">
        <f t="shared" si="0"/>
        <v>0</v>
      </c>
      <c r="X60" s="253">
        <f t="shared" si="0"/>
        <v>0</v>
      </c>
      <c r="Y60" s="254">
        <f t="shared" si="0"/>
        <v>0</v>
      </c>
      <c r="Z60" s="254">
        <f t="shared" si="0"/>
        <v>0</v>
      </c>
      <c r="AA60" s="253">
        <f t="shared" si="0"/>
        <v>0</v>
      </c>
      <c r="AB60" s="254">
        <f t="shared" si="0"/>
        <v>0</v>
      </c>
      <c r="AC60" s="254">
        <f t="shared" si="0"/>
        <v>0</v>
      </c>
      <c r="AD60" s="253"/>
      <c r="AE60" s="255"/>
      <c r="AF60" s="255"/>
      <c r="AG60" s="255"/>
      <c r="AH60" s="256"/>
      <c r="AI60" s="253"/>
      <c r="AJ60" s="255"/>
      <c r="AK60" s="255"/>
      <c r="AL60" s="255"/>
      <c r="AM60" s="256"/>
      <c r="AN60" s="253">
        <f t="shared" ref="AN60:AV60" si="1">AN$59/12</f>
        <v>0</v>
      </c>
      <c r="AO60" s="254">
        <f t="shared" si="1"/>
        <v>0</v>
      </c>
      <c r="AP60" s="254">
        <f t="shared" si="1"/>
        <v>0</v>
      </c>
      <c r="AQ60" s="254">
        <f t="shared" si="1"/>
        <v>0</v>
      </c>
      <c r="AR60" s="254">
        <f t="shared" si="1"/>
        <v>0</v>
      </c>
      <c r="AS60" s="253">
        <f t="shared" si="1"/>
        <v>0</v>
      </c>
      <c r="AT60" s="257">
        <f t="shared" si="1"/>
        <v>0</v>
      </c>
      <c r="AU60" s="257">
        <f t="shared" si="1"/>
        <v>0</v>
      </c>
      <c r="AV60" s="257">
        <f t="shared" si="1"/>
        <v>0</v>
      </c>
      <c r="AW60" s="250"/>
    </row>
    <row r="61" spans="2:49" ht="17.05">
      <c r="B61" s="108" t="s">
        <v>254</v>
      </c>
      <c r="C61" s="65" t="s">
        <v>23</v>
      </c>
      <c r="D61" s="258"/>
      <c r="E61" s="259"/>
      <c r="F61" s="259"/>
      <c r="G61" s="259"/>
      <c r="H61" s="259"/>
      <c r="I61" s="258"/>
      <c r="J61" s="258"/>
      <c r="K61" s="259"/>
      <c r="L61" s="259"/>
      <c r="M61" s="259"/>
      <c r="N61" s="259"/>
      <c r="O61" s="258"/>
      <c r="P61" s="258"/>
      <c r="Q61" s="259"/>
      <c r="R61" s="259"/>
      <c r="S61" s="259"/>
      <c r="T61" s="259"/>
      <c r="U61" s="258"/>
      <c r="V61" s="259"/>
      <c r="W61" s="259"/>
      <c r="X61" s="258"/>
      <c r="Y61" s="259"/>
      <c r="Z61" s="259"/>
      <c r="AA61" s="258"/>
      <c r="AB61" s="259"/>
      <c r="AC61" s="259"/>
      <c r="AD61" s="258"/>
      <c r="AE61" s="259"/>
      <c r="AF61" s="259"/>
      <c r="AG61" s="259"/>
      <c r="AH61" s="259"/>
      <c r="AI61" s="258"/>
      <c r="AJ61" s="259"/>
      <c r="AK61" s="259"/>
      <c r="AL61" s="259"/>
      <c r="AM61" s="259"/>
      <c r="AN61" s="258"/>
      <c r="AO61" s="259"/>
      <c r="AP61" s="259"/>
      <c r="AQ61" s="259"/>
      <c r="AR61" s="259"/>
      <c r="AS61" s="258"/>
      <c r="AT61" s="260"/>
      <c r="AU61" s="260"/>
      <c r="AV61" s="261"/>
      <c r="AW61" s="262"/>
    </row>
    <row r="62" spans="2:49" ht="34.700000000000003" thickBot="1">
      <c r="B62" s="121" t="s">
        <v>283</v>
      </c>
      <c r="C62" s="122" t="s">
        <v>39</v>
      </c>
      <c r="D62" s="263"/>
      <c r="E62" s="264"/>
      <c r="F62" s="264"/>
      <c r="G62" s="264"/>
      <c r="H62" s="264"/>
      <c r="I62" s="263"/>
      <c r="J62" s="263"/>
      <c r="K62" s="264"/>
      <c r="L62" s="264"/>
      <c r="M62" s="264"/>
      <c r="N62" s="264"/>
      <c r="O62" s="263"/>
      <c r="P62" s="263"/>
      <c r="Q62" s="264"/>
      <c r="R62" s="264"/>
      <c r="S62" s="264"/>
      <c r="T62" s="264"/>
      <c r="U62" s="263"/>
      <c r="V62" s="264"/>
      <c r="W62" s="264"/>
      <c r="X62" s="263"/>
      <c r="Y62" s="264"/>
      <c r="Z62" s="264"/>
      <c r="AA62" s="263"/>
      <c r="AB62" s="264"/>
      <c r="AC62" s="264"/>
      <c r="AD62" s="263"/>
      <c r="AE62" s="264"/>
      <c r="AF62" s="264"/>
      <c r="AG62" s="264"/>
      <c r="AH62" s="264"/>
      <c r="AI62" s="263"/>
      <c r="AJ62" s="264"/>
      <c r="AK62" s="264"/>
      <c r="AL62" s="264"/>
      <c r="AM62" s="264"/>
      <c r="AN62" s="263"/>
      <c r="AO62" s="264"/>
      <c r="AP62" s="264"/>
      <c r="AQ62" s="264"/>
      <c r="AR62" s="264"/>
      <c r="AS62" s="263"/>
      <c r="AT62" s="265"/>
      <c r="AU62" s="265"/>
      <c r="AV62" s="265"/>
      <c r="AW62" s="266"/>
    </row>
    <row r="63" spans="2:49">
      <c r="D63" s="6"/>
      <c r="E63" s="6"/>
      <c r="F63" s="25"/>
      <c r="G63" s="6"/>
      <c r="H63" s="6"/>
      <c r="I63" s="6"/>
      <c r="J63" s="6"/>
      <c r="K63" s="6"/>
      <c r="L63" s="25"/>
      <c r="M63" s="6"/>
      <c r="N63" s="6"/>
      <c r="O63" s="6"/>
      <c r="P63" s="6"/>
      <c r="Q63" s="6"/>
      <c r="R63" s="25"/>
      <c r="S63" s="6"/>
      <c r="T63" s="6"/>
      <c r="U63" s="6"/>
      <c r="V63" s="6"/>
      <c r="W63" s="25"/>
      <c r="X63" s="6"/>
      <c r="Y63" s="6"/>
      <c r="Z63" s="25"/>
      <c r="AA63" s="6"/>
      <c r="AB63" s="6"/>
      <c r="AC63" s="25"/>
      <c r="AD63" s="25"/>
      <c r="AE63" s="6"/>
      <c r="AF63" s="25"/>
      <c r="AG63" s="6"/>
      <c r="AH63" s="6"/>
      <c r="AI63" s="6"/>
      <c r="AJ63" s="6"/>
      <c r="AK63" s="25"/>
      <c r="AL63" s="6"/>
      <c r="AM63" s="6"/>
      <c r="AN63" s="6"/>
      <c r="AO63" s="6"/>
      <c r="AP63" s="25"/>
      <c r="AQ63" s="6"/>
      <c r="AR63" s="6"/>
      <c r="AS63" s="6"/>
      <c r="AT63" s="6"/>
      <c r="AU63" s="6"/>
    </row>
    <row r="64" spans="2:49"/>
    <row r="65"/>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sheetData>
  <sheetProtection selectLockedCells="1"/>
  <dataConsolidate/>
  <phoneticPr fontId="23" type="noConversion"/>
  <conditionalFormatting sqref="AS49:AS52 D25:AD28 D30:AD32 D34:AD35 D37:AD42 D44:AD47 D49:AD52">
    <cfRule type="cellIs" dxfId="564" priority="37" stopIfTrue="1" operator="lessThan">
      <formula>0</formula>
    </cfRule>
  </conditionalFormatting>
  <conditionalFormatting sqref="AS53">
    <cfRule type="cellIs" dxfId="563" priority="36" stopIfTrue="1" operator="lessThan">
      <formula>0</formula>
    </cfRule>
  </conditionalFormatting>
  <conditionalFormatting sqref="G56:I57 G59:I59 D59 D56:D57 G7:I7 E13:F15 D6:D10 D13:D21">
    <cfRule type="cellIs" dxfId="562" priority="99" stopIfTrue="1" operator="lessThan">
      <formula>0</formula>
    </cfRule>
  </conditionalFormatting>
  <conditionalFormatting sqref="AI34:AI35">
    <cfRule type="cellIs" dxfId="561" priority="54" stopIfTrue="1" operator="lessThan">
      <formula>0</formula>
    </cfRule>
  </conditionalFormatting>
  <conditionalFormatting sqref="AQ56:AR57 AQ59:AR59 AN59 AN56:AN57">
    <cfRule type="cellIs" dxfId="560" priority="4" stopIfTrue="1" operator="lessThan">
      <formula>0</formula>
    </cfRule>
  </conditionalFormatting>
  <conditionalFormatting sqref="M7:O7 J6:J10">
    <cfRule type="cellIs" dxfId="559" priority="96" stopIfTrue="1" operator="lessThan">
      <formula>0</formula>
    </cfRule>
  </conditionalFormatting>
  <conditionalFormatting sqref="S7:T7 P6:P10">
    <cfRule type="cellIs" dxfId="558" priority="94" stopIfTrue="1" operator="lessThan">
      <formula>0</formula>
    </cfRule>
  </conditionalFormatting>
  <conditionalFormatting sqref="U6:U10">
    <cfRule type="cellIs" dxfId="557" priority="93" stopIfTrue="1" operator="lessThan">
      <formula>0</formula>
    </cfRule>
  </conditionalFormatting>
  <conditionalFormatting sqref="X6:X10">
    <cfRule type="cellIs" dxfId="556" priority="92" stopIfTrue="1" operator="lessThan">
      <formula>0</formula>
    </cfRule>
  </conditionalFormatting>
  <conditionalFormatting sqref="AA6:AA10">
    <cfRule type="cellIs" dxfId="555" priority="91" stopIfTrue="1" operator="lessThan">
      <formula>0</formula>
    </cfRule>
  </conditionalFormatting>
  <conditionalFormatting sqref="AD6:AD10">
    <cfRule type="cellIs" dxfId="554" priority="90" stopIfTrue="1" operator="lessThan">
      <formula>0</formula>
    </cfRule>
  </conditionalFormatting>
  <conditionalFormatting sqref="AI7:AI10">
    <cfRule type="cellIs" dxfId="553" priority="89" stopIfTrue="1" operator="lessThan">
      <formula>0</formula>
    </cfRule>
  </conditionalFormatting>
  <conditionalFormatting sqref="AT6:AT10">
    <cfRule type="cellIs" dxfId="552" priority="86" stopIfTrue="1" operator="lessThan">
      <formula>0</formula>
    </cfRule>
  </conditionalFormatting>
  <conditionalFormatting sqref="AS6:AS10">
    <cfRule type="cellIs" dxfId="551" priority="87" stopIfTrue="1" operator="lessThan">
      <formula>0</formula>
    </cfRule>
  </conditionalFormatting>
  <conditionalFormatting sqref="AU6:AU10">
    <cfRule type="cellIs" dxfId="550" priority="85" stopIfTrue="1" operator="lessThan">
      <formula>0</formula>
    </cfRule>
  </conditionalFormatting>
  <conditionalFormatting sqref="I13:I15">
    <cfRule type="cellIs" dxfId="549" priority="84" stopIfTrue="1" operator="lessThan">
      <formula>0</formula>
    </cfRule>
  </conditionalFormatting>
  <conditionalFormatting sqref="K13:L15 J13:J21">
    <cfRule type="cellIs" dxfId="548" priority="83" stopIfTrue="1" operator="lessThan">
      <formula>0</formula>
    </cfRule>
  </conditionalFormatting>
  <conditionalFormatting sqref="O13:O15">
    <cfRule type="cellIs" dxfId="547" priority="82" stopIfTrue="1" operator="lessThan">
      <formula>0</formula>
    </cfRule>
  </conditionalFormatting>
  <conditionalFormatting sqref="V13:V15 U13:U21">
    <cfRule type="cellIs" dxfId="546" priority="80" stopIfTrue="1" operator="lessThan">
      <formula>0</formula>
    </cfRule>
  </conditionalFormatting>
  <conditionalFormatting sqref="W13:W15">
    <cfRule type="cellIs" dxfId="545" priority="79" stopIfTrue="1" operator="lessThan">
      <formula>0</formula>
    </cfRule>
  </conditionalFormatting>
  <conditionalFormatting sqref="Y13:Y15 X13:X21">
    <cfRule type="cellIs" dxfId="544" priority="78" stopIfTrue="1" operator="lessThan">
      <formula>0</formula>
    </cfRule>
  </conditionalFormatting>
  <conditionalFormatting sqref="Z13:Z15">
    <cfRule type="cellIs" dxfId="543" priority="77" stopIfTrue="1" operator="lessThan">
      <formula>0</formula>
    </cfRule>
  </conditionalFormatting>
  <conditionalFormatting sqref="AB13:AB15 AA13:AA21">
    <cfRule type="cellIs" dxfId="542" priority="76" stopIfTrue="1" operator="lessThan">
      <formula>0</formula>
    </cfRule>
  </conditionalFormatting>
  <conditionalFormatting sqref="AC13:AC15">
    <cfRule type="cellIs" dxfId="541" priority="75" stopIfTrue="1" operator="lessThan">
      <formula>0</formula>
    </cfRule>
  </conditionalFormatting>
  <conditionalFormatting sqref="AD13:AD21">
    <cfRule type="cellIs" dxfId="540" priority="74" stopIfTrue="1" operator="lessThan">
      <formula>0</formula>
    </cfRule>
  </conditionalFormatting>
  <conditionalFormatting sqref="AI13:AI21">
    <cfRule type="cellIs" dxfId="539" priority="73" stopIfTrue="1" operator="lessThan">
      <formula>0</formula>
    </cfRule>
  </conditionalFormatting>
  <conditionalFormatting sqref="AT13:AT21">
    <cfRule type="cellIs" dxfId="538" priority="70" stopIfTrue="1" operator="lessThan">
      <formula>0</formula>
    </cfRule>
  </conditionalFormatting>
  <conditionalFormatting sqref="AS13:AS21">
    <cfRule type="cellIs" dxfId="537" priority="71" stopIfTrue="1" operator="lessThan">
      <formula>0</formula>
    </cfRule>
  </conditionalFormatting>
  <conditionalFormatting sqref="AU13:AU21">
    <cfRule type="cellIs" dxfId="536" priority="69" stopIfTrue="1" operator="lessThan">
      <formula>0</formula>
    </cfRule>
  </conditionalFormatting>
  <conditionalFormatting sqref="D53:F53">
    <cfRule type="cellIs" dxfId="535" priority="62" stopIfTrue="1" operator="lessThan">
      <formula>0</formula>
    </cfRule>
  </conditionalFormatting>
  <conditionalFormatting sqref="I53">
    <cfRule type="cellIs" dxfId="534" priority="61" stopIfTrue="1" operator="lessThan">
      <formula>0</formula>
    </cfRule>
  </conditionalFormatting>
  <conditionalFormatting sqref="J53:L53">
    <cfRule type="cellIs" dxfId="533" priority="60" stopIfTrue="1" operator="lessThan">
      <formula>0</formula>
    </cfRule>
  </conditionalFormatting>
  <conditionalFormatting sqref="O53">
    <cfRule type="cellIs" dxfId="532" priority="59" stopIfTrue="1" operator="lessThan">
      <formula>0</formula>
    </cfRule>
  </conditionalFormatting>
  <conditionalFormatting sqref="P53:R53">
    <cfRule type="cellIs" dxfId="531" priority="58" stopIfTrue="1" operator="lessThan">
      <formula>0</formula>
    </cfRule>
  </conditionalFormatting>
  <conditionalFormatting sqref="U53:AD53">
    <cfRule type="cellIs" dxfId="530" priority="57" stopIfTrue="1" operator="lessThan">
      <formula>0</formula>
    </cfRule>
  </conditionalFormatting>
  <conditionalFormatting sqref="AI25:AI28">
    <cfRule type="cellIs" dxfId="529" priority="56" stopIfTrue="1" operator="lessThan">
      <formula>0</formula>
    </cfRule>
  </conditionalFormatting>
  <conditionalFormatting sqref="AI30:AI32">
    <cfRule type="cellIs" dxfId="528" priority="55" stopIfTrue="1" operator="lessThan">
      <formula>0</formula>
    </cfRule>
  </conditionalFormatting>
  <conditionalFormatting sqref="AN25:AR28">
    <cfRule type="cellIs" dxfId="527" priority="53" stopIfTrue="1" operator="lessThan">
      <formula>0</formula>
    </cfRule>
  </conditionalFormatting>
  <conditionalFormatting sqref="AN30:AR32">
    <cfRule type="cellIs" dxfId="526" priority="52" stopIfTrue="1" operator="lessThan">
      <formula>0</formula>
    </cfRule>
  </conditionalFormatting>
  <conditionalFormatting sqref="AN34:AR35">
    <cfRule type="cellIs" dxfId="525" priority="51" stopIfTrue="1" operator="lessThan">
      <formula>0</formula>
    </cfRule>
  </conditionalFormatting>
  <conditionalFormatting sqref="AS25:AV26 AS27:AU27">
    <cfRule type="cellIs" dxfId="524" priority="50" stopIfTrue="1" operator="lessThan">
      <formula>0</formula>
    </cfRule>
  </conditionalFormatting>
  <conditionalFormatting sqref="AS28:AV28">
    <cfRule type="cellIs" dxfId="523" priority="49" stopIfTrue="1" operator="lessThan">
      <formula>0</formula>
    </cfRule>
  </conditionalFormatting>
  <conditionalFormatting sqref="AS30:AV32">
    <cfRule type="cellIs" dxfId="522" priority="48" stopIfTrue="1" operator="lessThan">
      <formula>0</formula>
    </cfRule>
  </conditionalFormatting>
  <conditionalFormatting sqref="AI44:AI47">
    <cfRule type="cellIs" dxfId="521" priority="47" stopIfTrue="1" operator="lessThan">
      <formula>0</formula>
    </cfRule>
  </conditionalFormatting>
  <conditionalFormatting sqref="AI49:AI52">
    <cfRule type="cellIs" dxfId="520" priority="46" stopIfTrue="1" operator="lessThan">
      <formula>0</formula>
    </cfRule>
  </conditionalFormatting>
  <conditionalFormatting sqref="AI53">
    <cfRule type="cellIs" dxfId="519" priority="45" stopIfTrue="1" operator="lessThan">
      <formula>0</formula>
    </cfRule>
  </conditionalFormatting>
  <conditionalFormatting sqref="AI37:AI42">
    <cfRule type="cellIs" dxfId="518" priority="44" stopIfTrue="1" operator="lessThan">
      <formula>0</formula>
    </cfRule>
  </conditionalFormatting>
  <conditionalFormatting sqref="AN37:AR42">
    <cfRule type="cellIs" dxfId="517" priority="43" stopIfTrue="1" operator="lessThan">
      <formula>0</formula>
    </cfRule>
  </conditionalFormatting>
  <conditionalFormatting sqref="AN44:AR47">
    <cfRule type="cellIs" dxfId="516" priority="42" stopIfTrue="1" operator="lessThan">
      <formula>0</formula>
    </cfRule>
  </conditionalFormatting>
  <conditionalFormatting sqref="AN49:AR52">
    <cfRule type="cellIs" dxfId="515" priority="41" stopIfTrue="1" operator="lessThan">
      <formula>0</formula>
    </cfRule>
  </conditionalFormatting>
  <conditionalFormatting sqref="AN53:AP53">
    <cfRule type="cellIs" dxfId="514" priority="40" stopIfTrue="1" operator="lessThan">
      <formula>0</formula>
    </cfRule>
  </conditionalFormatting>
  <conditionalFormatting sqref="AS37:AS42">
    <cfRule type="cellIs" dxfId="513" priority="39" stopIfTrue="1" operator="lessThan">
      <formula>0</formula>
    </cfRule>
  </conditionalFormatting>
  <conditionalFormatting sqref="AS44:AS47">
    <cfRule type="cellIs" dxfId="512" priority="38" stopIfTrue="1" operator="lessThan">
      <formula>0</formula>
    </cfRule>
  </conditionalFormatting>
  <conditionalFormatting sqref="AT37:AT42">
    <cfRule type="cellIs" dxfId="511" priority="35" stopIfTrue="1" operator="lessThan">
      <formula>0</formula>
    </cfRule>
  </conditionalFormatting>
  <conditionalFormatting sqref="AT44:AT47">
    <cfRule type="cellIs" dxfId="510" priority="34" stopIfTrue="1" operator="lessThan">
      <formula>0</formula>
    </cfRule>
  </conditionalFormatting>
  <conditionalFormatting sqref="AT49:AT52">
    <cfRule type="cellIs" dxfId="509" priority="33" stopIfTrue="1" operator="lessThan">
      <formula>0</formula>
    </cfRule>
  </conditionalFormatting>
  <conditionalFormatting sqref="AT53">
    <cfRule type="cellIs" dxfId="508" priority="32" stopIfTrue="1" operator="lessThan">
      <formula>0</formula>
    </cfRule>
  </conditionalFormatting>
  <conditionalFormatting sqref="AU37:AU42">
    <cfRule type="cellIs" dxfId="507" priority="31" stopIfTrue="1" operator="lessThan">
      <formula>0</formula>
    </cfRule>
  </conditionalFormatting>
  <conditionalFormatting sqref="AU44:AU47">
    <cfRule type="cellIs" dxfId="506" priority="30" stopIfTrue="1" operator="lessThan">
      <formula>0</formula>
    </cfRule>
  </conditionalFormatting>
  <conditionalFormatting sqref="AU49:AU52">
    <cfRule type="cellIs" dxfId="505" priority="29" stopIfTrue="1" operator="lessThan">
      <formula>0</formula>
    </cfRule>
  </conditionalFormatting>
  <conditionalFormatting sqref="AU53">
    <cfRule type="cellIs" dxfId="504" priority="28" stopIfTrue="1" operator="lessThan">
      <formula>0</formula>
    </cfRule>
  </conditionalFormatting>
  <conditionalFormatting sqref="AV37:AV42">
    <cfRule type="cellIs" dxfId="503" priority="27" stopIfTrue="1" operator="lessThan">
      <formula>0</formula>
    </cfRule>
  </conditionalFormatting>
  <conditionalFormatting sqref="AV44:AV47">
    <cfRule type="cellIs" dxfId="502" priority="26" stopIfTrue="1" operator="lessThan">
      <formula>0</formula>
    </cfRule>
  </conditionalFormatting>
  <conditionalFormatting sqref="AV49:AV52">
    <cfRule type="cellIs" dxfId="501" priority="25" stopIfTrue="1" operator="lessThan">
      <formula>0</formula>
    </cfRule>
  </conditionalFormatting>
  <conditionalFormatting sqref="AV53">
    <cfRule type="cellIs" dxfId="500" priority="24" stopIfTrue="1" operator="lessThan">
      <formula>0</formula>
    </cfRule>
  </conditionalFormatting>
  <conditionalFormatting sqref="AS35:AV35">
    <cfRule type="cellIs" dxfId="499" priority="23" stopIfTrue="1" operator="lessThan">
      <formula>0</formula>
    </cfRule>
  </conditionalFormatting>
  <conditionalFormatting sqref="AV34">
    <cfRule type="cellIs" dxfId="498" priority="22" stopIfTrue="1" operator="lessThan">
      <formula>0</formula>
    </cfRule>
  </conditionalFormatting>
  <conditionalFormatting sqref="AT34">
    <cfRule type="cellIs" dxfId="497" priority="21" stopIfTrue="1" operator="lessThan">
      <formula>0</formula>
    </cfRule>
  </conditionalFormatting>
  <conditionalFormatting sqref="AW61:AW62">
    <cfRule type="cellIs" dxfId="496" priority="20" stopIfTrue="1" operator="lessThan">
      <formula>0</formula>
    </cfRule>
  </conditionalFormatting>
  <conditionalFormatting sqref="M56:O57 J56:J57">
    <cfRule type="cellIs" dxfId="495" priority="19" stopIfTrue="1" operator="lessThan">
      <formula>0</formula>
    </cfRule>
  </conditionalFormatting>
  <conditionalFormatting sqref="M58:O59 J58:J59">
    <cfRule type="cellIs" dxfId="494" priority="17" stopIfTrue="1" operator="lessThan">
      <formula>0</formula>
    </cfRule>
  </conditionalFormatting>
  <conditionalFormatting sqref="S56:U57 P56:P57">
    <cfRule type="cellIs" dxfId="493" priority="15" stopIfTrue="1" operator="lessThan">
      <formula>0</formula>
    </cfRule>
  </conditionalFormatting>
  <conditionalFormatting sqref="V56:W57">
    <cfRule type="cellIs" dxfId="492" priority="14" stopIfTrue="1" operator="lessThan">
      <formula>0</formula>
    </cfRule>
  </conditionalFormatting>
  <conditionalFormatting sqref="S59:U59 P59">
    <cfRule type="cellIs" dxfId="491" priority="13" stopIfTrue="1" operator="lessThan">
      <formula>0</formula>
    </cfRule>
  </conditionalFormatting>
  <conditionalFormatting sqref="V59:W59">
    <cfRule type="cellIs" dxfId="490" priority="12" stopIfTrue="1" operator="lessThan">
      <formula>0</formula>
    </cfRule>
  </conditionalFormatting>
  <conditionalFormatting sqref="S58:T58 P58">
    <cfRule type="cellIs" dxfId="489" priority="11" stopIfTrue="1" operator="lessThan">
      <formula>0</formula>
    </cfRule>
  </conditionalFormatting>
  <conditionalFormatting sqref="X56:X57">
    <cfRule type="cellIs" dxfId="488" priority="10" stopIfTrue="1" operator="lessThan">
      <formula>0</formula>
    </cfRule>
  </conditionalFormatting>
  <conditionalFormatting sqref="X59">
    <cfRule type="cellIs" dxfId="487" priority="9" stopIfTrue="1" operator="lessThan">
      <formula>0</formula>
    </cfRule>
  </conditionalFormatting>
  <conditionalFormatting sqref="X58">
    <cfRule type="cellIs" dxfId="486" priority="8" stopIfTrue="1" operator="lessThan">
      <formula>0</formula>
    </cfRule>
  </conditionalFormatting>
  <conditionalFormatting sqref="AA56:AA57">
    <cfRule type="cellIs" dxfId="485" priority="7" stopIfTrue="1" operator="lessThan">
      <formula>0</formula>
    </cfRule>
  </conditionalFormatting>
  <conditionalFormatting sqref="AA59">
    <cfRule type="cellIs" dxfId="484" priority="6" stopIfTrue="1" operator="lessThan">
      <formula>0</formula>
    </cfRule>
  </conditionalFormatting>
  <conditionalFormatting sqref="AA58">
    <cfRule type="cellIs" dxfId="483" priority="5" stopIfTrue="1" operator="lessThan">
      <formula>0</formula>
    </cfRule>
  </conditionalFormatting>
  <conditionalFormatting sqref="Q13:R15 P13:P21">
    <cfRule type="cellIs" dxfId="482" priority="81" stopIfTrue="1" operator="lessThan">
      <formula>0</formula>
    </cfRule>
  </conditionalFormatting>
  <conditionalFormatting sqref="AQ7:AR7 AO13:AP15 AN6:AN10 AN13:AN21">
    <cfRule type="cellIs" dxfId="481" priority="3" stopIfTrue="1" operator="lessThan">
      <formula>0</formula>
    </cfRule>
  </conditionalFormatting>
  <conditionalFormatting sqref="AU34">
    <cfRule type="cellIs" dxfId="480" priority="2" stopIfTrue="1" operator="lessThan">
      <formula>0</formula>
    </cfRule>
  </conditionalFormatting>
  <conditionalFormatting sqref="AI6">
    <cfRule type="cellIs" dxfId="479" priority="1" stopIfTrue="1" operator="lessThan">
      <formula>0</formula>
    </cfRule>
  </conditionalFormatting>
  <dataValidations count="4">
    <dataValidation allowBlank="1" showInputMessage="1" showErrorMessage="1" prompt="Contains a formula" sqref="AN60:AV60"/>
    <dataValidation allowBlank="1" showInputMessage="1" showErrorMessage="1" prompt="Accepts input from user" sqref="Q6:T7 V6:W7 Y6:Z7 AB6:AC7 AO6:AR7 AV25:AV26 AV28 AT34:AV35 AV49:AV54 AV56:AV59 AW61:AW62 X58:AD58 J58:T58 D13:D21 E13:F15 I13:I15 D53:F53 E6:I7 J13:J21 K13:L15 O13:O15 I53:L53 K6:O7 P13:P21 Q13:R15 O53:R53 U13:U21 V13:W15 U53:AD53 X13:X21 Y13:Z15 AA13:AA21 AB13:AC15 AI25:AI28 AI30:AI32 AI34:AI35 AI37:AI42 AI44:AI47 AI49:AI53 AD6:AD10 AI6:AI10 AN13:AN21 AO13:AP15 AN53:AP53 AN49:AS52 AS13:AU21 AN25:AU28 AN30:AV32 AS53 AN37:AV42 AN44:AV47 AT49:AU53 AN56:AU57 AN59:AU59 AN34:AR35 AS35 D6:D10 J6:J10 P6:P10 U6:U10 X6:X10 AA6:AA10 AN6:AN10 AS6:AU10 D25:AD28 D30:AD32 D34:AD35 D37:AD42 D44:AD47 D49:AD52 D56:AD57 D59:AD59 AD13:AD21 AI13:AI21 AI56:AI59"/>
    <dataValidation allowBlank="1" showInputMessage="1" showErrorMessage="1" prompt="Does not accept input from user" sqref="E8:I11 D11 E16:I21 G13:H15 G53:H53 M53:N53 K8:O11 J11 K16:O21 M13:N15 D58:I58 Q8:T11 P11 Q16:T21 S13:T15 S53:T53 V8:W11 U11 V16:W21 Y16:Z21 Y8:Z11 X11 U58:W58 AB16:AC21 AB8:AC11 AA11 AD11 AI4 AI23:AI24 AI29 AI33 AI36 AI43 AI48 AI54:AI55 AI61:AI62 AI11 AO8:AR11 AN11 AO16:AR21 AQ13:AR15 AQ53:AR53 AN4:AU4 AS11:AU11 AN23:AU24 AN54:AU55 AN58:AU58 AV4:AW24 AW25:AW60 AV27 AN29:AV29 AN33:AV33 AN36:AV36 AN43:AV43 AN48:AV48 AV55 AN61:AV62 AS34 AE4:AH62 AJ4:AM62 D61:AD62 D23:AD24 D29:AD29 D33:AD33 D36:AD36 D43:AD43 D48:AD48 D54:AD55 D4:AD4"/>
    <dataValidation allowBlank="1" showInputMessage="1" showErrorMessage="1" prompt="Contains a formula" sqref="D60:AD60 D22:AD22 D12:AD12 D5:AD5 AN5:AU5 AN12:AU12 AN22:AU22 AI12 AI5 AI22 AI60"/>
  </dataValidations>
  <pageMargins left="0" right="0" top="0.35" bottom="0.2" header="0.2" footer="0.2"/>
  <pageSetup paperSize="5" scale="31" fitToWidth="2" fitToHeight="0" pageOrder="overThenDown" orientation="landscape" cellComments="asDisplayed" r:id="rId1"/>
  <headerFooter alignWithMargins="0">
    <oddFooter>&amp;L&amp;F &amp;C Page &amp;P of &amp;N&amp;R[&amp;A]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rgb="FF7030A0"/>
    <pageSetUpPr fitToPage="1"/>
  </sheetPr>
  <dimension ref="A1:AZ62"/>
  <sheetViews>
    <sheetView zoomScale="80" zoomScaleNormal="80" workbookViewId="0">
      <pane xSplit="2" ySplit="3" topLeftCell="C4" activePane="bottomRight" state="frozen"/>
      <selection activeCell="B1" sqref="B1"/>
      <selection pane="topRight" activeCell="B1" sqref="B1"/>
      <selection pane="bottomLeft" activeCell="B1" sqref="B1"/>
      <selection pane="bottomRight" activeCell="C4" sqref="C4"/>
    </sheetView>
  </sheetViews>
  <sheetFormatPr defaultColWidth="0" defaultRowHeight="12.45" zeroHeight="1"/>
  <cols>
    <col min="1" max="1" width="1.625" style="5" hidden="1" customWidth="1"/>
    <col min="2" max="2" width="69.5" style="3" customWidth="1"/>
    <col min="3" max="3" width="13.5" style="3" customWidth="1"/>
    <col min="4" max="5" width="20.5" style="3" customWidth="1"/>
    <col min="6" max="6" width="20.5" style="5" customWidth="1"/>
    <col min="7" max="11" width="20.5" style="3" customWidth="1"/>
    <col min="12" max="12" width="20.5" style="5" customWidth="1"/>
    <col min="13" max="17" width="20.5" style="3" customWidth="1"/>
    <col min="18" max="18" width="20.5" style="5" customWidth="1"/>
    <col min="19" max="20" width="20.5" style="3" customWidth="1"/>
    <col min="21" max="22" width="20.625" style="3" customWidth="1"/>
    <col min="23" max="23" width="20.625" style="5" customWidth="1"/>
    <col min="24" max="25" width="20.625" style="3" customWidth="1"/>
    <col min="26" max="26" width="20.625" style="5" customWidth="1"/>
    <col min="27" max="28" width="20.625" style="3" customWidth="1"/>
    <col min="29" max="29" width="20.625" style="5" customWidth="1"/>
    <col min="30" max="31" width="20.5" style="3" customWidth="1"/>
    <col min="32" max="32" width="20.5" style="5" customWidth="1"/>
    <col min="33" max="36" width="20.5" style="3" customWidth="1"/>
    <col min="37" max="37" width="20.5" style="5" customWidth="1"/>
    <col min="38" max="41" width="20.5" style="3" customWidth="1"/>
    <col min="42" max="42" width="20.5" style="5" customWidth="1"/>
    <col min="43" max="49" width="20.5" style="3" customWidth="1"/>
    <col min="50" max="52" width="9.375" style="3" customWidth="1"/>
    <col min="53" max="16384" width="9.375" style="3" hidden="1"/>
  </cols>
  <sheetData>
    <row r="1" spans="2:49" ht="19.649999999999999" thickBot="1">
      <c r="B1" s="92" t="s">
        <v>329</v>
      </c>
    </row>
    <row r="2" spans="2:49" ht="13.1" thickBot="1"/>
    <row r="3" spans="2:49" s="5" customFormat="1" ht="87.05" thickBot="1">
      <c r="B3" s="115" t="s">
        <v>330</v>
      </c>
      <c r="C3" s="116" t="s">
        <v>197</v>
      </c>
      <c r="D3" s="117" t="s">
        <v>382</v>
      </c>
      <c r="E3" s="118" t="s">
        <v>383</v>
      </c>
      <c r="F3" s="118" t="s">
        <v>384</v>
      </c>
      <c r="G3" s="118" t="s">
        <v>385</v>
      </c>
      <c r="H3" s="118" t="s">
        <v>386</v>
      </c>
      <c r="I3" s="117" t="s">
        <v>387</v>
      </c>
      <c r="J3" s="117" t="s">
        <v>388</v>
      </c>
      <c r="K3" s="118" t="s">
        <v>389</v>
      </c>
      <c r="L3" s="118" t="s">
        <v>390</v>
      </c>
      <c r="M3" s="118" t="s">
        <v>391</v>
      </c>
      <c r="N3" s="118" t="s">
        <v>392</v>
      </c>
      <c r="O3" s="117" t="s">
        <v>393</v>
      </c>
      <c r="P3" s="117" t="s">
        <v>394</v>
      </c>
      <c r="Q3" s="118" t="s">
        <v>395</v>
      </c>
      <c r="R3" s="118" t="s">
        <v>396</v>
      </c>
      <c r="S3" s="118" t="s">
        <v>397</v>
      </c>
      <c r="T3" s="118" t="s">
        <v>398</v>
      </c>
      <c r="U3" s="117" t="s">
        <v>399</v>
      </c>
      <c r="V3" s="118" t="s">
        <v>400</v>
      </c>
      <c r="W3" s="118" t="s">
        <v>401</v>
      </c>
      <c r="X3" s="117" t="s">
        <v>402</v>
      </c>
      <c r="Y3" s="118" t="s">
        <v>403</v>
      </c>
      <c r="Z3" s="118" t="s">
        <v>404</v>
      </c>
      <c r="AA3" s="117" t="s">
        <v>405</v>
      </c>
      <c r="AB3" s="118" t="s">
        <v>406</v>
      </c>
      <c r="AC3" s="118" t="s">
        <v>407</v>
      </c>
      <c r="AD3" s="117" t="s">
        <v>408</v>
      </c>
      <c r="AE3" s="118" t="s">
        <v>409</v>
      </c>
      <c r="AF3" s="118" t="s">
        <v>410</v>
      </c>
      <c r="AG3" s="118" t="s">
        <v>411</v>
      </c>
      <c r="AH3" s="118" t="s">
        <v>412</v>
      </c>
      <c r="AI3" s="117" t="s">
        <v>413</v>
      </c>
      <c r="AJ3" s="118" t="s">
        <v>414</v>
      </c>
      <c r="AK3" s="118" t="s">
        <v>415</v>
      </c>
      <c r="AL3" s="118" t="s">
        <v>416</v>
      </c>
      <c r="AM3" s="118" t="s">
        <v>417</v>
      </c>
      <c r="AN3" s="117" t="s">
        <v>418</v>
      </c>
      <c r="AO3" s="118" t="s">
        <v>419</v>
      </c>
      <c r="AP3" s="118" t="s">
        <v>420</v>
      </c>
      <c r="AQ3" s="118" t="s">
        <v>381</v>
      </c>
      <c r="AR3" s="118" t="s">
        <v>421</v>
      </c>
      <c r="AS3" s="117" t="s">
        <v>333</v>
      </c>
      <c r="AT3" s="119" t="s">
        <v>334</v>
      </c>
      <c r="AU3" s="119" t="s">
        <v>422</v>
      </c>
      <c r="AV3" s="119" t="s">
        <v>423</v>
      </c>
      <c r="AW3" s="120" t="s">
        <v>424</v>
      </c>
    </row>
    <row r="4" spans="2:49" ht="18.350000000000001" thickTop="1" thickBot="1">
      <c r="B4" s="105" t="s">
        <v>198</v>
      </c>
      <c r="C4" s="66"/>
      <c r="D4" s="190"/>
      <c r="E4" s="191"/>
      <c r="F4" s="191"/>
      <c r="G4" s="191"/>
      <c r="H4" s="191"/>
      <c r="I4" s="190"/>
      <c r="J4" s="190"/>
      <c r="K4" s="191"/>
      <c r="L4" s="191"/>
      <c r="M4" s="191"/>
      <c r="N4" s="191"/>
      <c r="O4" s="190"/>
      <c r="P4" s="190"/>
      <c r="Q4" s="191"/>
      <c r="R4" s="191"/>
      <c r="S4" s="191"/>
      <c r="T4" s="191"/>
      <c r="U4" s="190"/>
      <c r="V4" s="191"/>
      <c r="W4" s="191"/>
      <c r="X4" s="190"/>
      <c r="Y4" s="191"/>
      <c r="Z4" s="191"/>
      <c r="AA4" s="190"/>
      <c r="AB4" s="191"/>
      <c r="AC4" s="191"/>
      <c r="AD4" s="190"/>
      <c r="AE4" s="191"/>
      <c r="AF4" s="191"/>
      <c r="AG4" s="191"/>
      <c r="AH4" s="191"/>
      <c r="AI4" s="190"/>
      <c r="AJ4" s="191"/>
      <c r="AK4" s="191"/>
      <c r="AL4" s="191"/>
      <c r="AM4" s="191"/>
      <c r="AN4" s="190"/>
      <c r="AO4" s="191"/>
      <c r="AP4" s="191"/>
      <c r="AQ4" s="191"/>
      <c r="AR4" s="191"/>
      <c r="AS4" s="190"/>
      <c r="AT4" s="192"/>
      <c r="AU4" s="192"/>
      <c r="AV4" s="192"/>
      <c r="AW4" s="193"/>
    </row>
    <row r="5" spans="2:49" ht="13.1" thickTop="1">
      <c r="B5" s="123" t="s">
        <v>255</v>
      </c>
      <c r="C5" s="62"/>
      <c r="D5" s="227"/>
      <c r="E5" s="228"/>
      <c r="F5" s="228"/>
      <c r="G5" s="267"/>
      <c r="H5" s="267"/>
      <c r="I5" s="268"/>
      <c r="J5" s="227"/>
      <c r="K5" s="228"/>
      <c r="L5" s="228"/>
      <c r="M5" s="267"/>
      <c r="N5" s="267"/>
      <c r="O5" s="268"/>
      <c r="P5" s="227"/>
      <c r="Q5" s="228"/>
      <c r="R5" s="228"/>
      <c r="S5" s="267"/>
      <c r="T5" s="267"/>
      <c r="U5" s="227"/>
      <c r="V5" s="228"/>
      <c r="W5" s="228"/>
      <c r="X5" s="227"/>
      <c r="Y5" s="228"/>
      <c r="Z5" s="228"/>
      <c r="AA5" s="227"/>
      <c r="AB5" s="228"/>
      <c r="AC5" s="228"/>
      <c r="AD5" s="227"/>
      <c r="AE5" s="196"/>
      <c r="AF5" s="196"/>
      <c r="AG5" s="196"/>
      <c r="AH5" s="196"/>
      <c r="AI5" s="227"/>
      <c r="AJ5" s="196"/>
      <c r="AK5" s="196"/>
      <c r="AL5" s="196"/>
      <c r="AM5" s="196"/>
      <c r="AN5" s="227"/>
      <c r="AO5" s="228"/>
      <c r="AP5" s="228"/>
      <c r="AQ5" s="267"/>
      <c r="AR5" s="267"/>
      <c r="AS5" s="227"/>
      <c r="AT5" s="229"/>
      <c r="AU5" s="229"/>
      <c r="AV5" s="199"/>
      <c r="AW5" s="200"/>
    </row>
    <row r="6" spans="2:49">
      <c r="B6" s="124" t="s">
        <v>256</v>
      </c>
      <c r="C6" s="63" t="s">
        <v>8</v>
      </c>
      <c r="D6" s="201"/>
      <c r="E6" s="202"/>
      <c r="F6" s="202"/>
      <c r="G6" s="203"/>
      <c r="H6" s="203"/>
      <c r="I6" s="204"/>
      <c r="J6" s="201"/>
      <c r="K6" s="202"/>
      <c r="L6" s="202"/>
      <c r="M6" s="203"/>
      <c r="N6" s="203"/>
      <c r="O6" s="204"/>
      <c r="P6" s="201"/>
      <c r="Q6" s="202"/>
      <c r="R6" s="202"/>
      <c r="S6" s="203"/>
      <c r="T6" s="203"/>
      <c r="U6" s="201"/>
      <c r="V6" s="202"/>
      <c r="W6" s="202"/>
      <c r="X6" s="201"/>
      <c r="Y6" s="202"/>
      <c r="Z6" s="202"/>
      <c r="AA6" s="201"/>
      <c r="AB6" s="202"/>
      <c r="AC6" s="202"/>
      <c r="AD6" s="201"/>
      <c r="AE6" s="213"/>
      <c r="AF6" s="213"/>
      <c r="AG6" s="213"/>
      <c r="AH6" s="213"/>
      <c r="AI6" s="201"/>
      <c r="AJ6" s="213"/>
      <c r="AK6" s="213"/>
      <c r="AL6" s="213"/>
      <c r="AM6" s="213"/>
      <c r="AN6" s="201"/>
      <c r="AO6" s="202"/>
      <c r="AP6" s="202"/>
      <c r="AQ6" s="203"/>
      <c r="AR6" s="203"/>
      <c r="AS6" s="201"/>
      <c r="AT6" s="206"/>
      <c r="AU6" s="206"/>
      <c r="AV6" s="207"/>
      <c r="AW6" s="208"/>
    </row>
    <row r="7" spans="2:49">
      <c r="B7" s="124" t="s">
        <v>257</v>
      </c>
      <c r="C7" s="63" t="s">
        <v>9</v>
      </c>
      <c r="D7" s="201"/>
      <c r="E7" s="202"/>
      <c r="F7" s="202"/>
      <c r="G7" s="203"/>
      <c r="H7" s="203"/>
      <c r="I7" s="204"/>
      <c r="J7" s="201"/>
      <c r="K7" s="202"/>
      <c r="L7" s="202"/>
      <c r="M7" s="203"/>
      <c r="N7" s="203"/>
      <c r="O7" s="204"/>
      <c r="P7" s="201"/>
      <c r="Q7" s="202"/>
      <c r="R7" s="202"/>
      <c r="S7" s="203"/>
      <c r="T7" s="203"/>
      <c r="U7" s="201"/>
      <c r="V7" s="202"/>
      <c r="W7" s="202"/>
      <c r="X7" s="201"/>
      <c r="Y7" s="202"/>
      <c r="Z7" s="202"/>
      <c r="AA7" s="201"/>
      <c r="AB7" s="202"/>
      <c r="AC7" s="202"/>
      <c r="AD7" s="201"/>
      <c r="AE7" s="213"/>
      <c r="AF7" s="213"/>
      <c r="AG7" s="213"/>
      <c r="AH7" s="213"/>
      <c r="AI7" s="201"/>
      <c r="AJ7" s="213"/>
      <c r="AK7" s="213"/>
      <c r="AL7" s="213"/>
      <c r="AM7" s="213"/>
      <c r="AN7" s="201"/>
      <c r="AO7" s="202"/>
      <c r="AP7" s="202"/>
      <c r="AQ7" s="203"/>
      <c r="AR7" s="203"/>
      <c r="AS7" s="201"/>
      <c r="AT7" s="206"/>
      <c r="AU7" s="206"/>
      <c r="AV7" s="207"/>
      <c r="AW7" s="208"/>
    </row>
    <row r="8" spans="2:49" ht="13.1">
      <c r="B8" s="125" t="s">
        <v>258</v>
      </c>
      <c r="C8" s="67"/>
      <c r="D8" s="211"/>
      <c r="E8" s="209"/>
      <c r="F8" s="209"/>
      <c r="G8" s="209"/>
      <c r="H8" s="209"/>
      <c r="I8" s="211"/>
      <c r="J8" s="211"/>
      <c r="K8" s="209"/>
      <c r="L8" s="209"/>
      <c r="M8" s="209"/>
      <c r="N8" s="209"/>
      <c r="O8" s="211"/>
      <c r="P8" s="211"/>
      <c r="Q8" s="209"/>
      <c r="R8" s="209"/>
      <c r="S8" s="209"/>
      <c r="T8" s="209"/>
      <c r="U8" s="211"/>
      <c r="V8" s="209"/>
      <c r="W8" s="209"/>
      <c r="X8" s="211"/>
      <c r="Y8" s="209"/>
      <c r="Z8" s="209"/>
      <c r="AA8" s="211"/>
      <c r="AB8" s="209"/>
      <c r="AC8" s="209"/>
      <c r="AD8" s="211"/>
      <c r="AE8" s="213"/>
      <c r="AF8" s="213"/>
      <c r="AG8" s="213"/>
      <c r="AH8" s="213"/>
      <c r="AI8" s="211"/>
      <c r="AJ8" s="213"/>
      <c r="AK8" s="213"/>
      <c r="AL8" s="213"/>
      <c r="AM8" s="213"/>
      <c r="AN8" s="211"/>
      <c r="AO8" s="209"/>
      <c r="AP8" s="209"/>
      <c r="AQ8" s="209"/>
      <c r="AR8" s="209"/>
      <c r="AS8" s="211"/>
      <c r="AT8" s="226"/>
      <c r="AU8" s="226"/>
      <c r="AV8" s="207"/>
      <c r="AW8" s="208"/>
    </row>
    <row r="9" spans="2:49" ht="24.9">
      <c r="B9" s="107" t="s">
        <v>103</v>
      </c>
      <c r="C9" s="63" t="s">
        <v>43</v>
      </c>
      <c r="D9" s="201"/>
      <c r="E9" s="213"/>
      <c r="F9" s="213"/>
      <c r="G9" s="213"/>
      <c r="H9" s="213"/>
      <c r="I9" s="214"/>
      <c r="J9" s="201"/>
      <c r="K9" s="213"/>
      <c r="L9" s="213"/>
      <c r="M9" s="213"/>
      <c r="N9" s="213"/>
      <c r="O9" s="214"/>
      <c r="P9" s="201"/>
      <c r="Q9" s="213"/>
      <c r="R9" s="213"/>
      <c r="S9" s="213"/>
      <c r="T9" s="213"/>
      <c r="U9" s="201"/>
      <c r="V9" s="213"/>
      <c r="W9" s="213"/>
      <c r="X9" s="201"/>
      <c r="Y9" s="213"/>
      <c r="Z9" s="213"/>
      <c r="AA9" s="201"/>
      <c r="AB9" s="213"/>
      <c r="AC9" s="213"/>
      <c r="AD9" s="201"/>
      <c r="AE9" s="213"/>
      <c r="AF9" s="213"/>
      <c r="AG9" s="213"/>
      <c r="AH9" s="213"/>
      <c r="AI9" s="201"/>
      <c r="AJ9" s="213"/>
      <c r="AK9" s="213"/>
      <c r="AL9" s="213"/>
      <c r="AM9" s="213"/>
      <c r="AN9" s="201"/>
      <c r="AO9" s="213"/>
      <c r="AP9" s="213"/>
      <c r="AQ9" s="213"/>
      <c r="AR9" s="213"/>
      <c r="AS9" s="201"/>
      <c r="AT9" s="206"/>
      <c r="AU9" s="206"/>
      <c r="AV9" s="207"/>
      <c r="AW9" s="208"/>
    </row>
    <row r="10" spans="2:49" ht="24.9">
      <c r="B10" s="107" t="s">
        <v>66</v>
      </c>
      <c r="C10" s="63"/>
      <c r="D10" s="211"/>
      <c r="E10" s="202"/>
      <c r="F10" s="202"/>
      <c r="G10" s="202"/>
      <c r="H10" s="202"/>
      <c r="I10" s="201"/>
      <c r="J10" s="211"/>
      <c r="K10" s="202"/>
      <c r="L10" s="202"/>
      <c r="M10" s="202"/>
      <c r="N10" s="202"/>
      <c r="O10" s="201"/>
      <c r="P10" s="211"/>
      <c r="Q10" s="202"/>
      <c r="R10" s="202"/>
      <c r="S10" s="202"/>
      <c r="T10" s="202"/>
      <c r="U10" s="211"/>
      <c r="V10" s="202"/>
      <c r="W10" s="202"/>
      <c r="X10" s="211"/>
      <c r="Y10" s="202"/>
      <c r="Z10" s="202"/>
      <c r="AA10" s="211"/>
      <c r="AB10" s="202"/>
      <c r="AC10" s="202"/>
      <c r="AD10" s="211"/>
      <c r="AE10" s="213"/>
      <c r="AF10" s="213"/>
      <c r="AG10" s="213"/>
      <c r="AH10" s="213"/>
      <c r="AI10" s="211"/>
      <c r="AJ10" s="213"/>
      <c r="AK10" s="213"/>
      <c r="AL10" s="213"/>
      <c r="AM10" s="213"/>
      <c r="AN10" s="211"/>
      <c r="AO10" s="202"/>
      <c r="AP10" s="202"/>
      <c r="AQ10" s="202"/>
      <c r="AR10" s="202"/>
      <c r="AS10" s="211"/>
      <c r="AT10" s="226"/>
      <c r="AU10" s="226"/>
      <c r="AV10" s="207"/>
      <c r="AW10" s="208"/>
    </row>
    <row r="11" spans="2:49">
      <c r="B11" s="124" t="s">
        <v>259</v>
      </c>
      <c r="C11" s="63" t="s">
        <v>49</v>
      </c>
      <c r="D11" s="201"/>
      <c r="E11" s="202"/>
      <c r="F11" s="202"/>
      <c r="G11" s="202"/>
      <c r="H11" s="202"/>
      <c r="I11" s="201"/>
      <c r="J11" s="201"/>
      <c r="K11" s="202"/>
      <c r="L11" s="202"/>
      <c r="M11" s="202"/>
      <c r="N11" s="202"/>
      <c r="O11" s="201"/>
      <c r="P11" s="201"/>
      <c r="Q11" s="202"/>
      <c r="R11" s="202"/>
      <c r="S11" s="202"/>
      <c r="T11" s="202"/>
      <c r="U11" s="201"/>
      <c r="V11" s="202"/>
      <c r="W11" s="202"/>
      <c r="X11" s="201"/>
      <c r="Y11" s="202"/>
      <c r="Z11" s="202"/>
      <c r="AA11" s="201"/>
      <c r="AB11" s="202"/>
      <c r="AC11" s="202"/>
      <c r="AD11" s="201"/>
      <c r="AE11" s="213"/>
      <c r="AF11" s="213"/>
      <c r="AG11" s="213"/>
      <c r="AH11" s="213"/>
      <c r="AI11" s="201"/>
      <c r="AJ11" s="213"/>
      <c r="AK11" s="213"/>
      <c r="AL11" s="213"/>
      <c r="AM11" s="213"/>
      <c r="AN11" s="201"/>
      <c r="AO11" s="202"/>
      <c r="AP11" s="202"/>
      <c r="AQ11" s="202"/>
      <c r="AR11" s="202"/>
      <c r="AS11" s="201"/>
      <c r="AT11" s="206"/>
      <c r="AU11" s="206"/>
      <c r="AV11" s="207"/>
      <c r="AW11" s="208"/>
    </row>
    <row r="12" spans="2:49">
      <c r="B12" s="124" t="s">
        <v>260</v>
      </c>
      <c r="C12" s="63" t="s">
        <v>44</v>
      </c>
      <c r="D12" s="201"/>
      <c r="E12" s="209"/>
      <c r="F12" s="209"/>
      <c r="G12" s="209"/>
      <c r="H12" s="209"/>
      <c r="I12" s="211"/>
      <c r="J12" s="201"/>
      <c r="K12" s="209"/>
      <c r="L12" s="209"/>
      <c r="M12" s="209"/>
      <c r="N12" s="209"/>
      <c r="O12" s="211"/>
      <c r="P12" s="201"/>
      <c r="Q12" s="209"/>
      <c r="R12" s="209"/>
      <c r="S12" s="209"/>
      <c r="T12" s="209"/>
      <c r="U12" s="201"/>
      <c r="V12" s="209"/>
      <c r="W12" s="209"/>
      <c r="X12" s="201"/>
      <c r="Y12" s="209"/>
      <c r="Z12" s="209"/>
      <c r="AA12" s="201"/>
      <c r="AB12" s="209"/>
      <c r="AC12" s="209"/>
      <c r="AD12" s="201"/>
      <c r="AE12" s="213"/>
      <c r="AF12" s="213"/>
      <c r="AG12" s="213"/>
      <c r="AH12" s="213"/>
      <c r="AI12" s="201"/>
      <c r="AJ12" s="213"/>
      <c r="AK12" s="213"/>
      <c r="AL12" s="213"/>
      <c r="AM12" s="213"/>
      <c r="AN12" s="201"/>
      <c r="AO12" s="209"/>
      <c r="AP12" s="209"/>
      <c r="AQ12" s="209"/>
      <c r="AR12" s="209"/>
      <c r="AS12" s="201"/>
      <c r="AT12" s="206"/>
      <c r="AU12" s="206"/>
      <c r="AV12" s="207"/>
      <c r="AW12" s="208"/>
    </row>
    <row r="13" spans="2:49">
      <c r="B13" s="124" t="s">
        <v>261</v>
      </c>
      <c r="C13" s="63" t="s">
        <v>10</v>
      </c>
      <c r="D13" s="201"/>
      <c r="E13" s="202"/>
      <c r="F13" s="202"/>
      <c r="G13" s="202"/>
      <c r="H13" s="202"/>
      <c r="I13" s="201"/>
      <c r="J13" s="201"/>
      <c r="K13" s="202"/>
      <c r="L13" s="202"/>
      <c r="M13" s="202"/>
      <c r="N13" s="202"/>
      <c r="O13" s="201"/>
      <c r="P13" s="201"/>
      <c r="Q13" s="202"/>
      <c r="R13" s="202"/>
      <c r="S13" s="202"/>
      <c r="T13" s="202"/>
      <c r="U13" s="201"/>
      <c r="V13" s="202"/>
      <c r="W13" s="202"/>
      <c r="X13" s="201"/>
      <c r="Y13" s="202"/>
      <c r="Z13" s="202"/>
      <c r="AA13" s="201"/>
      <c r="AB13" s="202"/>
      <c r="AC13" s="202"/>
      <c r="AD13" s="201"/>
      <c r="AE13" s="213"/>
      <c r="AF13" s="213"/>
      <c r="AG13" s="213"/>
      <c r="AH13" s="213"/>
      <c r="AI13" s="201"/>
      <c r="AJ13" s="213"/>
      <c r="AK13" s="213"/>
      <c r="AL13" s="213"/>
      <c r="AM13" s="213"/>
      <c r="AN13" s="201"/>
      <c r="AO13" s="202"/>
      <c r="AP13" s="202"/>
      <c r="AQ13" s="202"/>
      <c r="AR13" s="202"/>
      <c r="AS13" s="201"/>
      <c r="AT13" s="206"/>
      <c r="AU13" s="206"/>
      <c r="AV13" s="207"/>
      <c r="AW13" s="208"/>
    </row>
    <row r="14" spans="2:49">
      <c r="B14" s="124" t="s">
        <v>262</v>
      </c>
      <c r="C14" s="63" t="s">
        <v>11</v>
      </c>
      <c r="D14" s="201"/>
      <c r="E14" s="202"/>
      <c r="F14" s="202"/>
      <c r="G14" s="202"/>
      <c r="H14" s="202"/>
      <c r="I14" s="201"/>
      <c r="J14" s="201"/>
      <c r="K14" s="202"/>
      <c r="L14" s="202"/>
      <c r="M14" s="202"/>
      <c r="N14" s="202"/>
      <c r="O14" s="201"/>
      <c r="P14" s="201"/>
      <c r="Q14" s="202"/>
      <c r="R14" s="202"/>
      <c r="S14" s="202"/>
      <c r="T14" s="202"/>
      <c r="U14" s="201"/>
      <c r="V14" s="202"/>
      <c r="W14" s="202"/>
      <c r="X14" s="201"/>
      <c r="Y14" s="202"/>
      <c r="Z14" s="202"/>
      <c r="AA14" s="201"/>
      <c r="AB14" s="202"/>
      <c r="AC14" s="202"/>
      <c r="AD14" s="201"/>
      <c r="AE14" s="213"/>
      <c r="AF14" s="213"/>
      <c r="AG14" s="213"/>
      <c r="AH14" s="213"/>
      <c r="AI14" s="201"/>
      <c r="AJ14" s="213"/>
      <c r="AK14" s="213"/>
      <c r="AL14" s="213"/>
      <c r="AM14" s="213"/>
      <c r="AN14" s="201"/>
      <c r="AO14" s="202"/>
      <c r="AP14" s="202"/>
      <c r="AQ14" s="202"/>
      <c r="AR14" s="202"/>
      <c r="AS14" s="201"/>
      <c r="AT14" s="206"/>
      <c r="AU14" s="206"/>
      <c r="AV14" s="207"/>
      <c r="AW14" s="208"/>
    </row>
    <row r="15" spans="2:49" ht="24.9">
      <c r="B15" s="107" t="s">
        <v>263</v>
      </c>
      <c r="C15" s="63"/>
      <c r="D15" s="201"/>
      <c r="E15" s="202"/>
      <c r="F15" s="202"/>
      <c r="G15" s="202"/>
      <c r="H15" s="202"/>
      <c r="I15" s="201"/>
      <c r="J15" s="211"/>
      <c r="K15" s="209"/>
      <c r="L15" s="209"/>
      <c r="M15" s="209"/>
      <c r="N15" s="209"/>
      <c r="O15" s="211"/>
      <c r="P15" s="211"/>
      <c r="Q15" s="209"/>
      <c r="R15" s="209"/>
      <c r="S15" s="209"/>
      <c r="T15" s="209"/>
      <c r="U15" s="211"/>
      <c r="V15" s="209"/>
      <c r="W15" s="209"/>
      <c r="X15" s="211"/>
      <c r="Y15" s="209"/>
      <c r="Z15" s="209"/>
      <c r="AA15" s="211"/>
      <c r="AB15" s="209"/>
      <c r="AC15" s="209"/>
      <c r="AD15" s="211"/>
      <c r="AE15" s="213"/>
      <c r="AF15" s="213"/>
      <c r="AG15" s="213"/>
      <c r="AH15" s="213"/>
      <c r="AI15" s="211"/>
      <c r="AJ15" s="213"/>
      <c r="AK15" s="213"/>
      <c r="AL15" s="213"/>
      <c r="AM15" s="213"/>
      <c r="AN15" s="211"/>
      <c r="AO15" s="209"/>
      <c r="AP15" s="209"/>
      <c r="AQ15" s="209"/>
      <c r="AR15" s="209"/>
      <c r="AS15" s="211"/>
      <c r="AT15" s="226"/>
      <c r="AU15" s="226"/>
      <c r="AV15" s="207"/>
      <c r="AW15" s="208"/>
    </row>
    <row r="16" spans="2:49" ht="24.9">
      <c r="B16" s="107" t="s">
        <v>264</v>
      </c>
      <c r="C16" s="63"/>
      <c r="D16" s="201"/>
      <c r="E16" s="202"/>
      <c r="F16" s="202"/>
      <c r="G16" s="202"/>
      <c r="H16" s="202"/>
      <c r="I16" s="201"/>
      <c r="J16" s="201"/>
      <c r="K16" s="202"/>
      <c r="L16" s="202"/>
      <c r="M16" s="202"/>
      <c r="N16" s="202"/>
      <c r="O16" s="201"/>
      <c r="P16" s="214"/>
      <c r="Q16" s="213"/>
      <c r="R16" s="213"/>
      <c r="S16" s="213"/>
      <c r="T16" s="213"/>
      <c r="U16" s="214"/>
      <c r="V16" s="213"/>
      <c r="W16" s="213"/>
      <c r="X16" s="214"/>
      <c r="Y16" s="213"/>
      <c r="Z16" s="213"/>
      <c r="AA16" s="214"/>
      <c r="AB16" s="213"/>
      <c r="AC16" s="213"/>
      <c r="AD16" s="214"/>
      <c r="AE16" s="213"/>
      <c r="AF16" s="213"/>
      <c r="AG16" s="213"/>
      <c r="AH16" s="213"/>
      <c r="AI16" s="214"/>
      <c r="AJ16" s="213"/>
      <c r="AK16" s="213"/>
      <c r="AL16" s="213"/>
      <c r="AM16" s="213"/>
      <c r="AN16" s="214"/>
      <c r="AO16" s="213"/>
      <c r="AP16" s="213"/>
      <c r="AQ16" s="213"/>
      <c r="AR16" s="213"/>
      <c r="AS16" s="214"/>
      <c r="AT16" s="207"/>
      <c r="AU16" s="207"/>
      <c r="AV16" s="207"/>
      <c r="AW16" s="208"/>
    </row>
    <row r="17" spans="2:49">
      <c r="B17" s="107" t="s">
        <v>425</v>
      </c>
      <c r="C17" s="63"/>
      <c r="D17" s="201"/>
      <c r="E17" s="202"/>
      <c r="F17" s="202"/>
      <c r="G17" s="202"/>
      <c r="H17" s="202"/>
      <c r="I17" s="211"/>
      <c r="J17" s="201"/>
      <c r="K17" s="202"/>
      <c r="L17" s="202"/>
      <c r="M17" s="202"/>
      <c r="N17" s="202"/>
      <c r="O17" s="211"/>
      <c r="P17" s="214"/>
      <c r="Q17" s="213"/>
      <c r="R17" s="213"/>
      <c r="S17" s="213"/>
      <c r="T17" s="213"/>
      <c r="U17" s="214"/>
      <c r="V17" s="213"/>
      <c r="W17" s="213"/>
      <c r="X17" s="214"/>
      <c r="Y17" s="213"/>
      <c r="Z17" s="213"/>
      <c r="AA17" s="214"/>
      <c r="AB17" s="213"/>
      <c r="AC17" s="213"/>
      <c r="AD17" s="214"/>
      <c r="AE17" s="213"/>
      <c r="AF17" s="213"/>
      <c r="AG17" s="213"/>
      <c r="AH17" s="213"/>
      <c r="AI17" s="214"/>
      <c r="AJ17" s="213"/>
      <c r="AK17" s="213"/>
      <c r="AL17" s="213"/>
      <c r="AM17" s="213"/>
      <c r="AN17" s="214"/>
      <c r="AO17" s="213"/>
      <c r="AP17" s="213"/>
      <c r="AQ17" s="213"/>
      <c r="AR17" s="213"/>
      <c r="AS17" s="214"/>
      <c r="AT17" s="207"/>
      <c r="AU17" s="207"/>
      <c r="AV17" s="207"/>
      <c r="AW17" s="208"/>
    </row>
    <row r="18" spans="2:49" ht="24.9">
      <c r="B18" s="107" t="s">
        <v>284</v>
      </c>
      <c r="C18" s="63"/>
      <c r="D18" s="201"/>
      <c r="E18" s="202"/>
      <c r="F18" s="202"/>
      <c r="G18" s="202"/>
      <c r="H18" s="202"/>
      <c r="I18" s="201"/>
      <c r="J18" s="201"/>
      <c r="K18" s="202"/>
      <c r="L18" s="202"/>
      <c r="M18" s="202"/>
      <c r="N18" s="202"/>
      <c r="O18" s="201"/>
      <c r="P18" s="201"/>
      <c r="Q18" s="202"/>
      <c r="R18" s="202"/>
      <c r="S18" s="202"/>
      <c r="T18" s="202"/>
      <c r="U18" s="201"/>
      <c r="V18" s="202"/>
      <c r="W18" s="202"/>
      <c r="X18" s="201"/>
      <c r="Y18" s="202"/>
      <c r="Z18" s="202"/>
      <c r="AA18" s="201"/>
      <c r="AB18" s="202"/>
      <c r="AC18" s="202"/>
      <c r="AD18" s="201"/>
      <c r="AE18" s="213"/>
      <c r="AF18" s="213"/>
      <c r="AG18" s="213"/>
      <c r="AH18" s="213"/>
      <c r="AI18" s="201"/>
      <c r="AJ18" s="213"/>
      <c r="AK18" s="213"/>
      <c r="AL18" s="213"/>
      <c r="AM18" s="213"/>
      <c r="AN18" s="201"/>
      <c r="AO18" s="202"/>
      <c r="AP18" s="202"/>
      <c r="AQ18" s="202"/>
      <c r="AR18" s="202"/>
      <c r="AS18" s="201"/>
      <c r="AT18" s="206"/>
      <c r="AU18" s="206"/>
      <c r="AV18" s="207"/>
      <c r="AW18" s="208"/>
    </row>
    <row r="19" spans="2:49" ht="24.9">
      <c r="B19" s="107" t="s">
        <v>285</v>
      </c>
      <c r="C19" s="63"/>
      <c r="D19" s="201"/>
      <c r="E19" s="202"/>
      <c r="F19" s="202"/>
      <c r="G19" s="202"/>
      <c r="H19" s="202"/>
      <c r="I19" s="201"/>
      <c r="J19" s="201"/>
      <c r="K19" s="202"/>
      <c r="L19" s="202"/>
      <c r="M19" s="202"/>
      <c r="N19" s="202"/>
      <c r="O19" s="201"/>
      <c r="P19" s="201"/>
      <c r="Q19" s="202"/>
      <c r="R19" s="202"/>
      <c r="S19" s="202"/>
      <c r="T19" s="202"/>
      <c r="U19" s="201"/>
      <c r="V19" s="202"/>
      <c r="W19" s="202"/>
      <c r="X19" s="201"/>
      <c r="Y19" s="202"/>
      <c r="Z19" s="202"/>
      <c r="AA19" s="201"/>
      <c r="AB19" s="202"/>
      <c r="AC19" s="202"/>
      <c r="AD19" s="201"/>
      <c r="AE19" s="213"/>
      <c r="AF19" s="213"/>
      <c r="AG19" s="213"/>
      <c r="AH19" s="213"/>
      <c r="AI19" s="201"/>
      <c r="AJ19" s="213"/>
      <c r="AK19" s="213"/>
      <c r="AL19" s="213"/>
      <c r="AM19" s="213"/>
      <c r="AN19" s="201"/>
      <c r="AO19" s="202"/>
      <c r="AP19" s="202"/>
      <c r="AQ19" s="202"/>
      <c r="AR19" s="202"/>
      <c r="AS19" s="201"/>
      <c r="AT19" s="206"/>
      <c r="AU19" s="206"/>
      <c r="AV19" s="207"/>
      <c r="AW19" s="208"/>
    </row>
    <row r="20" spans="2:49" s="5" customFormat="1" ht="24.9">
      <c r="B20" s="107" t="s">
        <v>567</v>
      </c>
      <c r="C20" s="63"/>
      <c r="D20" s="201"/>
      <c r="E20" s="202"/>
      <c r="F20" s="202"/>
      <c r="G20" s="202"/>
      <c r="H20" s="202"/>
      <c r="I20" s="201"/>
      <c r="J20" s="211"/>
      <c r="K20" s="209"/>
      <c r="L20" s="209"/>
      <c r="M20" s="209"/>
      <c r="N20" s="209"/>
      <c r="O20" s="211"/>
      <c r="P20" s="211"/>
      <c r="Q20" s="209"/>
      <c r="R20" s="209"/>
      <c r="S20" s="209"/>
      <c r="T20" s="209"/>
      <c r="U20" s="211"/>
      <c r="V20" s="209"/>
      <c r="W20" s="209"/>
      <c r="X20" s="211"/>
      <c r="Y20" s="209"/>
      <c r="Z20" s="209"/>
      <c r="AA20" s="211"/>
      <c r="AB20" s="209"/>
      <c r="AC20" s="209"/>
      <c r="AD20" s="211"/>
      <c r="AE20" s="213"/>
      <c r="AF20" s="213"/>
      <c r="AG20" s="213"/>
      <c r="AH20" s="213"/>
      <c r="AI20" s="211"/>
      <c r="AJ20" s="213"/>
      <c r="AK20" s="213"/>
      <c r="AL20" s="213"/>
      <c r="AM20" s="213"/>
      <c r="AN20" s="211"/>
      <c r="AO20" s="209"/>
      <c r="AP20" s="209"/>
      <c r="AQ20" s="209"/>
      <c r="AR20" s="209"/>
      <c r="AS20" s="211"/>
      <c r="AT20" s="226"/>
      <c r="AU20" s="226"/>
      <c r="AV20" s="207"/>
      <c r="AW20" s="269"/>
    </row>
    <row r="21" spans="2:49" ht="17.7" thickBot="1">
      <c r="B21" s="126" t="s">
        <v>205</v>
      </c>
      <c r="C21" s="64"/>
      <c r="D21" s="270"/>
      <c r="E21" s="271"/>
      <c r="F21" s="271"/>
      <c r="G21" s="271"/>
      <c r="H21" s="271"/>
      <c r="I21" s="270"/>
      <c r="J21" s="270"/>
      <c r="K21" s="271"/>
      <c r="L21" s="271"/>
      <c r="M21" s="271"/>
      <c r="N21" s="271"/>
      <c r="O21" s="270"/>
      <c r="P21" s="270"/>
      <c r="Q21" s="271"/>
      <c r="R21" s="271"/>
      <c r="S21" s="271"/>
      <c r="T21" s="271"/>
      <c r="U21" s="270"/>
      <c r="V21" s="271"/>
      <c r="W21" s="271"/>
      <c r="X21" s="270"/>
      <c r="Y21" s="271"/>
      <c r="Z21" s="271"/>
      <c r="AA21" s="270"/>
      <c r="AB21" s="271"/>
      <c r="AC21" s="271"/>
      <c r="AD21" s="270"/>
      <c r="AE21" s="271"/>
      <c r="AF21" s="271"/>
      <c r="AG21" s="271"/>
      <c r="AH21" s="271"/>
      <c r="AI21" s="270"/>
      <c r="AJ21" s="271"/>
      <c r="AK21" s="271"/>
      <c r="AL21" s="271"/>
      <c r="AM21" s="271"/>
      <c r="AN21" s="270"/>
      <c r="AO21" s="271"/>
      <c r="AP21" s="271"/>
      <c r="AQ21" s="271"/>
      <c r="AR21" s="271"/>
      <c r="AS21" s="270"/>
      <c r="AT21" s="272"/>
      <c r="AU21" s="272"/>
      <c r="AV21" s="272"/>
      <c r="AW21" s="273"/>
    </row>
    <row r="22" spans="2:49" ht="13.75" thickTop="1">
      <c r="B22" s="127" t="s">
        <v>265</v>
      </c>
      <c r="C22" s="62"/>
      <c r="D22" s="223"/>
      <c r="E22" s="224"/>
      <c r="F22" s="224"/>
      <c r="G22" s="224"/>
      <c r="H22" s="224"/>
      <c r="I22" s="223"/>
      <c r="J22" s="223"/>
      <c r="K22" s="224"/>
      <c r="L22" s="224"/>
      <c r="M22" s="224"/>
      <c r="N22" s="224"/>
      <c r="O22" s="223"/>
      <c r="P22" s="223"/>
      <c r="Q22" s="224"/>
      <c r="R22" s="224"/>
      <c r="S22" s="224"/>
      <c r="T22" s="224"/>
      <c r="U22" s="223"/>
      <c r="V22" s="224"/>
      <c r="W22" s="224"/>
      <c r="X22" s="223"/>
      <c r="Y22" s="224"/>
      <c r="Z22" s="224"/>
      <c r="AA22" s="223"/>
      <c r="AB22" s="224"/>
      <c r="AC22" s="224"/>
      <c r="AD22" s="223"/>
      <c r="AE22" s="196"/>
      <c r="AF22" s="196"/>
      <c r="AG22" s="196"/>
      <c r="AH22" s="196"/>
      <c r="AI22" s="223"/>
      <c r="AJ22" s="196"/>
      <c r="AK22" s="196"/>
      <c r="AL22" s="196"/>
      <c r="AM22" s="196"/>
      <c r="AN22" s="223"/>
      <c r="AO22" s="224"/>
      <c r="AP22" s="224"/>
      <c r="AQ22" s="224"/>
      <c r="AR22" s="224"/>
      <c r="AS22" s="223"/>
      <c r="AT22" s="199"/>
      <c r="AU22" s="199"/>
      <c r="AV22" s="199"/>
      <c r="AW22" s="200"/>
    </row>
    <row r="23" spans="2:49">
      <c r="B23" s="124" t="s">
        <v>106</v>
      </c>
      <c r="C23" s="63"/>
      <c r="D23" s="201"/>
      <c r="E23" s="213"/>
      <c r="F23" s="213"/>
      <c r="G23" s="213"/>
      <c r="H23" s="213"/>
      <c r="I23" s="214"/>
      <c r="J23" s="201"/>
      <c r="K23" s="213"/>
      <c r="L23" s="213"/>
      <c r="M23" s="213"/>
      <c r="N23" s="213"/>
      <c r="O23" s="214"/>
      <c r="P23" s="201"/>
      <c r="Q23" s="213"/>
      <c r="R23" s="213"/>
      <c r="S23" s="213"/>
      <c r="T23" s="213"/>
      <c r="U23" s="201"/>
      <c r="V23" s="213"/>
      <c r="W23" s="213"/>
      <c r="X23" s="201"/>
      <c r="Y23" s="213"/>
      <c r="Z23" s="213"/>
      <c r="AA23" s="201"/>
      <c r="AB23" s="213"/>
      <c r="AC23" s="213"/>
      <c r="AD23" s="201"/>
      <c r="AE23" s="213"/>
      <c r="AF23" s="213"/>
      <c r="AG23" s="213"/>
      <c r="AH23" s="213"/>
      <c r="AI23" s="201"/>
      <c r="AJ23" s="213"/>
      <c r="AK23" s="213"/>
      <c r="AL23" s="213"/>
      <c r="AM23" s="213"/>
      <c r="AN23" s="201"/>
      <c r="AO23" s="213"/>
      <c r="AP23" s="213"/>
      <c r="AQ23" s="213"/>
      <c r="AR23" s="213"/>
      <c r="AS23" s="201"/>
      <c r="AT23" s="206"/>
      <c r="AU23" s="206"/>
      <c r="AV23" s="207"/>
      <c r="AW23" s="208"/>
    </row>
    <row r="24" spans="2:49" ht="28.5" customHeight="1">
      <c r="B24" s="107" t="s">
        <v>95</v>
      </c>
      <c r="C24" s="63"/>
      <c r="D24" s="211"/>
      <c r="E24" s="202"/>
      <c r="F24" s="202"/>
      <c r="G24" s="202"/>
      <c r="H24" s="202"/>
      <c r="I24" s="201"/>
      <c r="J24" s="211"/>
      <c r="K24" s="202"/>
      <c r="L24" s="202"/>
      <c r="M24" s="202"/>
      <c r="N24" s="202"/>
      <c r="O24" s="201"/>
      <c r="P24" s="211"/>
      <c r="Q24" s="202"/>
      <c r="R24" s="202"/>
      <c r="S24" s="202"/>
      <c r="T24" s="202"/>
      <c r="U24" s="211"/>
      <c r="V24" s="202"/>
      <c r="W24" s="202"/>
      <c r="X24" s="211"/>
      <c r="Y24" s="202"/>
      <c r="Z24" s="202"/>
      <c r="AA24" s="211"/>
      <c r="AB24" s="202"/>
      <c r="AC24" s="202"/>
      <c r="AD24" s="211"/>
      <c r="AE24" s="213"/>
      <c r="AF24" s="213"/>
      <c r="AG24" s="213"/>
      <c r="AH24" s="213"/>
      <c r="AI24" s="211"/>
      <c r="AJ24" s="213"/>
      <c r="AK24" s="213"/>
      <c r="AL24" s="213"/>
      <c r="AM24" s="213"/>
      <c r="AN24" s="211"/>
      <c r="AO24" s="202"/>
      <c r="AP24" s="202"/>
      <c r="AQ24" s="202"/>
      <c r="AR24" s="202"/>
      <c r="AS24" s="211"/>
      <c r="AT24" s="226"/>
      <c r="AU24" s="226"/>
      <c r="AV24" s="207"/>
      <c r="AW24" s="208"/>
    </row>
    <row r="25" spans="2:49" s="5" customFormat="1" ht="13.1">
      <c r="B25" s="125" t="s">
        <v>266</v>
      </c>
      <c r="C25" s="63"/>
      <c r="D25" s="214"/>
      <c r="E25" s="209"/>
      <c r="F25" s="209"/>
      <c r="G25" s="209"/>
      <c r="H25" s="209"/>
      <c r="I25" s="211"/>
      <c r="J25" s="214"/>
      <c r="K25" s="209"/>
      <c r="L25" s="209"/>
      <c r="M25" s="209"/>
      <c r="N25" s="209"/>
      <c r="O25" s="211"/>
      <c r="P25" s="214"/>
      <c r="Q25" s="209"/>
      <c r="R25" s="209"/>
      <c r="S25" s="209"/>
      <c r="T25" s="209"/>
      <c r="U25" s="214"/>
      <c r="V25" s="209"/>
      <c r="W25" s="209"/>
      <c r="X25" s="214"/>
      <c r="Y25" s="209"/>
      <c r="Z25" s="209"/>
      <c r="AA25" s="214"/>
      <c r="AB25" s="209"/>
      <c r="AC25" s="209"/>
      <c r="AD25" s="214"/>
      <c r="AE25" s="210"/>
      <c r="AF25" s="210"/>
      <c r="AG25" s="210"/>
      <c r="AH25" s="210"/>
      <c r="AI25" s="214"/>
      <c r="AJ25" s="210"/>
      <c r="AK25" s="210"/>
      <c r="AL25" s="210"/>
      <c r="AM25" s="210"/>
      <c r="AN25" s="214"/>
      <c r="AO25" s="209"/>
      <c r="AP25" s="209"/>
      <c r="AQ25" s="209"/>
      <c r="AR25" s="209"/>
      <c r="AS25" s="214"/>
      <c r="AT25" s="207"/>
      <c r="AU25" s="207"/>
      <c r="AV25" s="207"/>
      <c r="AW25" s="208"/>
    </row>
    <row r="26" spans="2:49" s="5" customFormat="1" ht="24.9">
      <c r="B26" s="107" t="s">
        <v>92</v>
      </c>
      <c r="C26" s="63" t="s">
        <v>0</v>
      </c>
      <c r="D26" s="201"/>
      <c r="E26" s="213"/>
      <c r="F26" s="213"/>
      <c r="G26" s="213"/>
      <c r="H26" s="213"/>
      <c r="I26" s="214"/>
      <c r="J26" s="201"/>
      <c r="K26" s="213"/>
      <c r="L26" s="213"/>
      <c r="M26" s="213"/>
      <c r="N26" s="213"/>
      <c r="O26" s="214"/>
      <c r="P26" s="201"/>
      <c r="Q26" s="213"/>
      <c r="R26" s="213"/>
      <c r="S26" s="213"/>
      <c r="T26" s="213"/>
      <c r="U26" s="201"/>
      <c r="V26" s="213"/>
      <c r="W26" s="213"/>
      <c r="X26" s="201"/>
      <c r="Y26" s="213"/>
      <c r="Z26" s="213"/>
      <c r="AA26" s="201"/>
      <c r="AB26" s="213"/>
      <c r="AC26" s="213"/>
      <c r="AD26" s="201"/>
      <c r="AE26" s="213"/>
      <c r="AF26" s="213"/>
      <c r="AG26" s="213"/>
      <c r="AH26" s="213"/>
      <c r="AI26" s="201"/>
      <c r="AJ26" s="213"/>
      <c r="AK26" s="213"/>
      <c r="AL26" s="213"/>
      <c r="AM26" s="213"/>
      <c r="AN26" s="201"/>
      <c r="AO26" s="213"/>
      <c r="AP26" s="213"/>
      <c r="AQ26" s="213"/>
      <c r="AR26" s="213"/>
      <c r="AS26" s="201"/>
      <c r="AT26" s="206"/>
      <c r="AU26" s="206"/>
      <c r="AV26" s="207"/>
      <c r="AW26" s="208"/>
    </row>
    <row r="27" spans="2:49" s="5" customFormat="1" ht="24.9">
      <c r="B27" s="107" t="s">
        <v>68</v>
      </c>
      <c r="C27" s="63"/>
      <c r="D27" s="211"/>
      <c r="E27" s="202"/>
      <c r="F27" s="202"/>
      <c r="G27" s="202"/>
      <c r="H27" s="202"/>
      <c r="I27" s="201"/>
      <c r="J27" s="211"/>
      <c r="K27" s="202"/>
      <c r="L27" s="202"/>
      <c r="M27" s="202"/>
      <c r="N27" s="202"/>
      <c r="O27" s="201"/>
      <c r="P27" s="211"/>
      <c r="Q27" s="202"/>
      <c r="R27" s="202"/>
      <c r="S27" s="202"/>
      <c r="T27" s="202"/>
      <c r="U27" s="211"/>
      <c r="V27" s="202"/>
      <c r="W27" s="202"/>
      <c r="X27" s="211"/>
      <c r="Y27" s="202"/>
      <c r="Z27" s="202"/>
      <c r="AA27" s="211"/>
      <c r="AB27" s="202"/>
      <c r="AC27" s="202"/>
      <c r="AD27" s="211"/>
      <c r="AE27" s="213"/>
      <c r="AF27" s="213"/>
      <c r="AG27" s="213"/>
      <c r="AH27" s="213"/>
      <c r="AI27" s="211"/>
      <c r="AJ27" s="213"/>
      <c r="AK27" s="213"/>
      <c r="AL27" s="213"/>
      <c r="AM27" s="213"/>
      <c r="AN27" s="211"/>
      <c r="AO27" s="202"/>
      <c r="AP27" s="202"/>
      <c r="AQ27" s="202"/>
      <c r="AR27" s="202"/>
      <c r="AS27" s="211"/>
      <c r="AT27" s="226"/>
      <c r="AU27" s="226"/>
      <c r="AV27" s="207"/>
      <c r="AW27" s="208"/>
    </row>
    <row r="28" spans="2:49">
      <c r="B28" s="124" t="s">
        <v>267</v>
      </c>
      <c r="C28" s="63" t="s">
        <v>47</v>
      </c>
      <c r="D28" s="201"/>
      <c r="E28" s="209"/>
      <c r="F28" s="209"/>
      <c r="G28" s="209"/>
      <c r="H28" s="209"/>
      <c r="I28" s="211"/>
      <c r="J28" s="201"/>
      <c r="K28" s="209"/>
      <c r="L28" s="209"/>
      <c r="M28" s="209"/>
      <c r="N28" s="209"/>
      <c r="O28" s="211"/>
      <c r="P28" s="201"/>
      <c r="Q28" s="209"/>
      <c r="R28" s="209"/>
      <c r="S28" s="209"/>
      <c r="T28" s="209"/>
      <c r="U28" s="201"/>
      <c r="V28" s="209"/>
      <c r="W28" s="209"/>
      <c r="X28" s="201"/>
      <c r="Y28" s="209"/>
      <c r="Z28" s="209"/>
      <c r="AA28" s="201"/>
      <c r="AB28" s="209"/>
      <c r="AC28" s="209"/>
      <c r="AD28" s="201"/>
      <c r="AE28" s="213"/>
      <c r="AF28" s="213"/>
      <c r="AG28" s="213"/>
      <c r="AH28" s="213"/>
      <c r="AI28" s="201"/>
      <c r="AJ28" s="213"/>
      <c r="AK28" s="213"/>
      <c r="AL28" s="213"/>
      <c r="AM28" s="213"/>
      <c r="AN28" s="201"/>
      <c r="AO28" s="209"/>
      <c r="AP28" s="209"/>
      <c r="AQ28" s="209"/>
      <c r="AR28" s="209"/>
      <c r="AS28" s="201"/>
      <c r="AT28" s="206"/>
      <c r="AU28" s="206"/>
      <c r="AV28" s="207"/>
      <c r="AW28" s="208"/>
    </row>
    <row r="29" spans="2:49" s="5" customFormat="1" ht="13.1">
      <c r="B29" s="125" t="s">
        <v>268</v>
      </c>
      <c r="C29" s="67"/>
      <c r="D29" s="211"/>
      <c r="E29" s="213"/>
      <c r="F29" s="213"/>
      <c r="G29" s="213"/>
      <c r="H29" s="213"/>
      <c r="I29" s="214"/>
      <c r="J29" s="211"/>
      <c r="K29" s="213"/>
      <c r="L29" s="213"/>
      <c r="M29" s="213"/>
      <c r="N29" s="213"/>
      <c r="O29" s="214"/>
      <c r="P29" s="211"/>
      <c r="Q29" s="213"/>
      <c r="R29" s="213"/>
      <c r="S29" s="213"/>
      <c r="T29" s="213"/>
      <c r="U29" s="211"/>
      <c r="V29" s="213"/>
      <c r="W29" s="213"/>
      <c r="X29" s="211"/>
      <c r="Y29" s="213"/>
      <c r="Z29" s="213"/>
      <c r="AA29" s="211"/>
      <c r="AB29" s="213"/>
      <c r="AC29" s="213"/>
      <c r="AD29" s="211"/>
      <c r="AE29" s="213"/>
      <c r="AF29" s="213"/>
      <c r="AG29" s="213"/>
      <c r="AH29" s="213"/>
      <c r="AI29" s="211"/>
      <c r="AJ29" s="213"/>
      <c r="AK29" s="213"/>
      <c r="AL29" s="213"/>
      <c r="AM29" s="213"/>
      <c r="AN29" s="211"/>
      <c r="AO29" s="213"/>
      <c r="AP29" s="213"/>
      <c r="AQ29" s="213"/>
      <c r="AR29" s="213"/>
      <c r="AS29" s="211"/>
      <c r="AT29" s="226"/>
      <c r="AU29" s="226"/>
      <c r="AV29" s="207"/>
      <c r="AW29" s="208"/>
    </row>
    <row r="30" spans="2:49" s="5" customFormat="1" ht="24.9">
      <c r="B30" s="107" t="s">
        <v>93</v>
      </c>
      <c r="C30" s="63" t="s">
        <v>1</v>
      </c>
      <c r="D30" s="201"/>
      <c r="E30" s="213"/>
      <c r="F30" s="213"/>
      <c r="G30" s="213"/>
      <c r="H30" s="213"/>
      <c r="I30" s="214"/>
      <c r="J30" s="201"/>
      <c r="K30" s="213"/>
      <c r="L30" s="213"/>
      <c r="M30" s="213"/>
      <c r="N30" s="213"/>
      <c r="O30" s="214"/>
      <c r="P30" s="201"/>
      <c r="Q30" s="213"/>
      <c r="R30" s="213"/>
      <c r="S30" s="213"/>
      <c r="T30" s="213"/>
      <c r="U30" s="201"/>
      <c r="V30" s="213"/>
      <c r="W30" s="213"/>
      <c r="X30" s="201"/>
      <c r="Y30" s="213"/>
      <c r="Z30" s="213"/>
      <c r="AA30" s="201"/>
      <c r="AB30" s="213"/>
      <c r="AC30" s="213"/>
      <c r="AD30" s="201"/>
      <c r="AE30" s="213"/>
      <c r="AF30" s="213"/>
      <c r="AG30" s="213"/>
      <c r="AH30" s="213"/>
      <c r="AI30" s="201"/>
      <c r="AJ30" s="213"/>
      <c r="AK30" s="213"/>
      <c r="AL30" s="213"/>
      <c r="AM30" s="213"/>
      <c r="AN30" s="201"/>
      <c r="AO30" s="213"/>
      <c r="AP30" s="213"/>
      <c r="AQ30" s="213"/>
      <c r="AR30" s="213"/>
      <c r="AS30" s="201"/>
      <c r="AT30" s="206"/>
      <c r="AU30" s="206"/>
      <c r="AV30" s="207"/>
      <c r="AW30" s="208"/>
    </row>
    <row r="31" spans="2:49" s="5" customFormat="1" ht="24.9">
      <c r="B31" s="107" t="s">
        <v>67</v>
      </c>
      <c r="C31" s="63"/>
      <c r="D31" s="211"/>
      <c r="E31" s="202"/>
      <c r="F31" s="202"/>
      <c r="G31" s="202"/>
      <c r="H31" s="202"/>
      <c r="I31" s="201"/>
      <c r="J31" s="211"/>
      <c r="K31" s="202"/>
      <c r="L31" s="202"/>
      <c r="M31" s="202"/>
      <c r="N31" s="202"/>
      <c r="O31" s="201"/>
      <c r="P31" s="211"/>
      <c r="Q31" s="202"/>
      <c r="R31" s="202"/>
      <c r="S31" s="202"/>
      <c r="T31" s="202"/>
      <c r="U31" s="211"/>
      <c r="V31" s="202"/>
      <c r="W31" s="202"/>
      <c r="X31" s="211"/>
      <c r="Y31" s="202"/>
      <c r="Z31" s="202"/>
      <c r="AA31" s="211"/>
      <c r="AB31" s="202"/>
      <c r="AC31" s="202"/>
      <c r="AD31" s="211"/>
      <c r="AE31" s="213"/>
      <c r="AF31" s="213"/>
      <c r="AG31" s="213"/>
      <c r="AH31" s="213"/>
      <c r="AI31" s="211"/>
      <c r="AJ31" s="213"/>
      <c r="AK31" s="213"/>
      <c r="AL31" s="213"/>
      <c r="AM31" s="213"/>
      <c r="AN31" s="211"/>
      <c r="AO31" s="202"/>
      <c r="AP31" s="202"/>
      <c r="AQ31" s="202"/>
      <c r="AR31" s="202"/>
      <c r="AS31" s="211"/>
      <c r="AT31" s="226"/>
      <c r="AU31" s="226"/>
      <c r="AV31" s="207"/>
      <c r="AW31" s="208"/>
    </row>
    <row r="32" spans="2:49">
      <c r="B32" s="124" t="s">
        <v>269</v>
      </c>
      <c r="C32" s="63" t="s">
        <v>48</v>
      </c>
      <c r="D32" s="201"/>
      <c r="E32" s="209"/>
      <c r="F32" s="209"/>
      <c r="G32" s="209"/>
      <c r="H32" s="209"/>
      <c r="I32" s="211"/>
      <c r="J32" s="201"/>
      <c r="K32" s="209"/>
      <c r="L32" s="209"/>
      <c r="M32" s="209"/>
      <c r="N32" s="209"/>
      <c r="O32" s="211"/>
      <c r="P32" s="201"/>
      <c r="Q32" s="209"/>
      <c r="R32" s="209"/>
      <c r="S32" s="209"/>
      <c r="T32" s="209"/>
      <c r="U32" s="201"/>
      <c r="V32" s="209"/>
      <c r="W32" s="209"/>
      <c r="X32" s="201"/>
      <c r="Y32" s="209"/>
      <c r="Z32" s="209"/>
      <c r="AA32" s="201"/>
      <c r="AB32" s="209"/>
      <c r="AC32" s="209"/>
      <c r="AD32" s="201"/>
      <c r="AE32" s="213"/>
      <c r="AF32" s="213"/>
      <c r="AG32" s="213"/>
      <c r="AH32" s="213"/>
      <c r="AI32" s="201"/>
      <c r="AJ32" s="213"/>
      <c r="AK32" s="213"/>
      <c r="AL32" s="213"/>
      <c r="AM32" s="213"/>
      <c r="AN32" s="201"/>
      <c r="AO32" s="209"/>
      <c r="AP32" s="209"/>
      <c r="AQ32" s="209"/>
      <c r="AR32" s="209"/>
      <c r="AS32" s="201"/>
      <c r="AT32" s="206"/>
      <c r="AU32" s="206"/>
      <c r="AV32" s="207"/>
      <c r="AW32" s="208"/>
    </row>
    <row r="33" spans="2:49" s="5" customFormat="1" ht="13.1">
      <c r="B33" s="125" t="s">
        <v>270</v>
      </c>
      <c r="C33" s="67"/>
      <c r="D33" s="211"/>
      <c r="E33" s="213"/>
      <c r="F33" s="213"/>
      <c r="G33" s="213"/>
      <c r="H33" s="213"/>
      <c r="I33" s="214"/>
      <c r="J33" s="211"/>
      <c r="K33" s="213"/>
      <c r="L33" s="213"/>
      <c r="M33" s="213"/>
      <c r="N33" s="213"/>
      <c r="O33" s="214"/>
      <c r="P33" s="211"/>
      <c r="Q33" s="213"/>
      <c r="R33" s="213"/>
      <c r="S33" s="213"/>
      <c r="T33" s="213"/>
      <c r="U33" s="211"/>
      <c r="V33" s="213"/>
      <c r="W33" s="213"/>
      <c r="X33" s="211"/>
      <c r="Y33" s="213"/>
      <c r="Z33" s="213"/>
      <c r="AA33" s="211"/>
      <c r="AB33" s="213"/>
      <c r="AC33" s="213"/>
      <c r="AD33" s="211"/>
      <c r="AE33" s="213"/>
      <c r="AF33" s="213"/>
      <c r="AG33" s="213"/>
      <c r="AH33" s="213"/>
      <c r="AI33" s="211"/>
      <c r="AJ33" s="213"/>
      <c r="AK33" s="213"/>
      <c r="AL33" s="213"/>
      <c r="AM33" s="213"/>
      <c r="AN33" s="211"/>
      <c r="AO33" s="213"/>
      <c r="AP33" s="213"/>
      <c r="AQ33" s="213"/>
      <c r="AR33" s="213"/>
      <c r="AS33" s="211"/>
      <c r="AT33" s="226"/>
      <c r="AU33" s="226"/>
      <c r="AV33" s="207"/>
      <c r="AW33" s="208"/>
    </row>
    <row r="34" spans="2:49" s="5" customFormat="1">
      <c r="B34" s="124" t="s">
        <v>73</v>
      </c>
      <c r="C34" s="63" t="s">
        <v>2</v>
      </c>
      <c r="D34" s="201"/>
      <c r="E34" s="213"/>
      <c r="F34" s="213"/>
      <c r="G34" s="213"/>
      <c r="H34" s="213"/>
      <c r="I34" s="214"/>
      <c r="J34" s="201"/>
      <c r="K34" s="213"/>
      <c r="L34" s="213"/>
      <c r="M34" s="213"/>
      <c r="N34" s="213"/>
      <c r="O34" s="214"/>
      <c r="P34" s="201"/>
      <c r="Q34" s="213"/>
      <c r="R34" s="213"/>
      <c r="S34" s="213"/>
      <c r="T34" s="213"/>
      <c r="U34" s="201"/>
      <c r="V34" s="213"/>
      <c r="W34" s="213"/>
      <c r="X34" s="201"/>
      <c r="Y34" s="213"/>
      <c r="Z34" s="213"/>
      <c r="AA34" s="201"/>
      <c r="AB34" s="213"/>
      <c r="AC34" s="213"/>
      <c r="AD34" s="201"/>
      <c r="AE34" s="213"/>
      <c r="AF34" s="213"/>
      <c r="AG34" s="213"/>
      <c r="AH34" s="213"/>
      <c r="AI34" s="201"/>
      <c r="AJ34" s="213"/>
      <c r="AK34" s="213"/>
      <c r="AL34" s="213"/>
      <c r="AM34" s="213"/>
      <c r="AN34" s="201"/>
      <c r="AO34" s="213"/>
      <c r="AP34" s="213"/>
      <c r="AQ34" s="213"/>
      <c r="AR34" s="213"/>
      <c r="AS34" s="201"/>
      <c r="AT34" s="206"/>
      <c r="AU34" s="206"/>
      <c r="AV34" s="207"/>
      <c r="AW34" s="208"/>
    </row>
    <row r="35" spans="2:49" s="5" customFormat="1">
      <c r="B35" s="107" t="s">
        <v>74</v>
      </c>
      <c r="C35" s="63"/>
      <c r="D35" s="211"/>
      <c r="E35" s="202"/>
      <c r="F35" s="202"/>
      <c r="G35" s="202"/>
      <c r="H35" s="202"/>
      <c r="I35" s="201"/>
      <c r="J35" s="211"/>
      <c r="K35" s="202"/>
      <c r="L35" s="202"/>
      <c r="M35" s="202"/>
      <c r="N35" s="202"/>
      <c r="O35" s="201"/>
      <c r="P35" s="211"/>
      <c r="Q35" s="202"/>
      <c r="R35" s="202"/>
      <c r="S35" s="202"/>
      <c r="T35" s="202"/>
      <c r="U35" s="211"/>
      <c r="V35" s="202"/>
      <c r="W35" s="202"/>
      <c r="X35" s="211"/>
      <c r="Y35" s="202"/>
      <c r="Z35" s="202"/>
      <c r="AA35" s="211"/>
      <c r="AB35" s="202"/>
      <c r="AC35" s="202"/>
      <c r="AD35" s="211"/>
      <c r="AE35" s="213"/>
      <c r="AF35" s="213"/>
      <c r="AG35" s="213"/>
      <c r="AH35" s="213"/>
      <c r="AI35" s="211"/>
      <c r="AJ35" s="213"/>
      <c r="AK35" s="213"/>
      <c r="AL35" s="213"/>
      <c r="AM35" s="213"/>
      <c r="AN35" s="211"/>
      <c r="AO35" s="202"/>
      <c r="AP35" s="202"/>
      <c r="AQ35" s="202"/>
      <c r="AR35" s="202"/>
      <c r="AS35" s="211"/>
      <c r="AT35" s="226"/>
      <c r="AU35" s="226"/>
      <c r="AV35" s="207"/>
      <c r="AW35" s="208"/>
    </row>
    <row r="36" spans="2:49">
      <c r="B36" s="124" t="s">
        <v>271</v>
      </c>
      <c r="C36" s="63" t="s">
        <v>3</v>
      </c>
      <c r="D36" s="201"/>
      <c r="E36" s="202"/>
      <c r="F36" s="202"/>
      <c r="G36" s="202"/>
      <c r="H36" s="202"/>
      <c r="I36" s="201"/>
      <c r="J36" s="201"/>
      <c r="K36" s="202"/>
      <c r="L36" s="202"/>
      <c r="M36" s="202"/>
      <c r="N36" s="202"/>
      <c r="O36" s="201"/>
      <c r="P36" s="201"/>
      <c r="Q36" s="202"/>
      <c r="R36" s="202"/>
      <c r="S36" s="202"/>
      <c r="T36" s="202"/>
      <c r="U36" s="201"/>
      <c r="V36" s="202"/>
      <c r="W36" s="202"/>
      <c r="X36" s="201"/>
      <c r="Y36" s="202"/>
      <c r="Z36" s="202"/>
      <c r="AA36" s="201"/>
      <c r="AB36" s="202"/>
      <c r="AC36" s="202"/>
      <c r="AD36" s="201"/>
      <c r="AE36" s="213"/>
      <c r="AF36" s="213"/>
      <c r="AG36" s="213"/>
      <c r="AH36" s="213"/>
      <c r="AI36" s="201"/>
      <c r="AJ36" s="213"/>
      <c r="AK36" s="213"/>
      <c r="AL36" s="213"/>
      <c r="AM36" s="213"/>
      <c r="AN36" s="201"/>
      <c r="AO36" s="202"/>
      <c r="AP36" s="202"/>
      <c r="AQ36" s="202"/>
      <c r="AR36" s="202"/>
      <c r="AS36" s="201"/>
      <c r="AT36" s="206"/>
      <c r="AU36" s="206"/>
      <c r="AV36" s="207"/>
      <c r="AW36" s="208"/>
    </row>
    <row r="37" spans="2:49" ht="13.1">
      <c r="B37" s="125" t="s">
        <v>272</v>
      </c>
      <c r="C37" s="63"/>
      <c r="D37" s="211"/>
      <c r="E37" s="209"/>
      <c r="F37" s="209"/>
      <c r="G37" s="209"/>
      <c r="H37" s="209"/>
      <c r="I37" s="211"/>
      <c r="J37" s="211"/>
      <c r="K37" s="209"/>
      <c r="L37" s="209"/>
      <c r="M37" s="209"/>
      <c r="N37" s="209"/>
      <c r="O37" s="211"/>
      <c r="P37" s="211"/>
      <c r="Q37" s="209"/>
      <c r="R37" s="209"/>
      <c r="S37" s="209"/>
      <c r="T37" s="209"/>
      <c r="U37" s="211"/>
      <c r="V37" s="209"/>
      <c r="W37" s="209"/>
      <c r="X37" s="211"/>
      <c r="Y37" s="209"/>
      <c r="Z37" s="209"/>
      <c r="AA37" s="211"/>
      <c r="AB37" s="209"/>
      <c r="AC37" s="209"/>
      <c r="AD37" s="211"/>
      <c r="AE37" s="213"/>
      <c r="AF37" s="213"/>
      <c r="AG37" s="213"/>
      <c r="AH37" s="213"/>
      <c r="AI37" s="211"/>
      <c r="AJ37" s="213"/>
      <c r="AK37" s="213"/>
      <c r="AL37" s="213"/>
      <c r="AM37" s="213"/>
      <c r="AN37" s="211"/>
      <c r="AO37" s="209"/>
      <c r="AP37" s="209"/>
      <c r="AQ37" s="209"/>
      <c r="AR37" s="209"/>
      <c r="AS37" s="211"/>
      <c r="AT37" s="226"/>
      <c r="AU37" s="226"/>
      <c r="AV37" s="207"/>
      <c r="AW37" s="208"/>
    </row>
    <row r="38" spans="2:49" ht="28.5" customHeight="1">
      <c r="B38" s="107" t="s">
        <v>105</v>
      </c>
      <c r="C38" s="63" t="s">
        <v>40</v>
      </c>
      <c r="D38" s="201"/>
      <c r="E38" s="213"/>
      <c r="F38" s="213"/>
      <c r="G38" s="213"/>
      <c r="H38" s="213"/>
      <c r="I38" s="214"/>
      <c r="J38" s="201"/>
      <c r="K38" s="213"/>
      <c r="L38" s="213"/>
      <c r="M38" s="213"/>
      <c r="N38" s="213"/>
      <c r="O38" s="214"/>
      <c r="P38" s="201"/>
      <c r="Q38" s="213"/>
      <c r="R38" s="213"/>
      <c r="S38" s="213"/>
      <c r="T38" s="213"/>
      <c r="U38" s="201"/>
      <c r="V38" s="213"/>
      <c r="W38" s="213"/>
      <c r="X38" s="201"/>
      <c r="Y38" s="213"/>
      <c r="Z38" s="213"/>
      <c r="AA38" s="201"/>
      <c r="AB38" s="213"/>
      <c r="AC38" s="213"/>
      <c r="AD38" s="201"/>
      <c r="AE38" s="213"/>
      <c r="AF38" s="213"/>
      <c r="AG38" s="213"/>
      <c r="AH38" s="213"/>
      <c r="AI38" s="201"/>
      <c r="AJ38" s="213"/>
      <c r="AK38" s="213"/>
      <c r="AL38" s="213"/>
      <c r="AM38" s="213"/>
      <c r="AN38" s="201"/>
      <c r="AO38" s="213"/>
      <c r="AP38" s="213"/>
      <c r="AQ38" s="213"/>
      <c r="AR38" s="213"/>
      <c r="AS38" s="201"/>
      <c r="AT38" s="206"/>
      <c r="AU38" s="206"/>
      <c r="AV38" s="207"/>
      <c r="AW38" s="208"/>
    </row>
    <row r="39" spans="2:49" ht="28" customHeight="1">
      <c r="B39" s="107" t="s">
        <v>69</v>
      </c>
      <c r="C39" s="63"/>
      <c r="D39" s="211"/>
      <c r="E39" s="202"/>
      <c r="F39" s="202"/>
      <c r="G39" s="202"/>
      <c r="H39" s="202"/>
      <c r="I39" s="201"/>
      <c r="J39" s="211"/>
      <c r="K39" s="202"/>
      <c r="L39" s="202"/>
      <c r="M39" s="202"/>
      <c r="N39" s="202"/>
      <c r="O39" s="201"/>
      <c r="P39" s="211"/>
      <c r="Q39" s="202"/>
      <c r="R39" s="202"/>
      <c r="S39" s="202"/>
      <c r="T39" s="202"/>
      <c r="U39" s="211"/>
      <c r="V39" s="202"/>
      <c r="W39" s="202"/>
      <c r="X39" s="211"/>
      <c r="Y39" s="202"/>
      <c r="Z39" s="202"/>
      <c r="AA39" s="211"/>
      <c r="AB39" s="202"/>
      <c r="AC39" s="202"/>
      <c r="AD39" s="211"/>
      <c r="AE39" s="213"/>
      <c r="AF39" s="213"/>
      <c r="AG39" s="213"/>
      <c r="AH39" s="213"/>
      <c r="AI39" s="211"/>
      <c r="AJ39" s="213"/>
      <c r="AK39" s="213"/>
      <c r="AL39" s="213"/>
      <c r="AM39" s="213"/>
      <c r="AN39" s="211"/>
      <c r="AO39" s="202"/>
      <c r="AP39" s="202"/>
      <c r="AQ39" s="202"/>
      <c r="AR39" s="202"/>
      <c r="AS39" s="211"/>
      <c r="AT39" s="226"/>
      <c r="AU39" s="226"/>
      <c r="AV39" s="207"/>
      <c r="AW39" s="208"/>
    </row>
    <row r="40" spans="2:49" ht="13.1">
      <c r="B40" s="125" t="s">
        <v>273</v>
      </c>
      <c r="C40" s="67"/>
      <c r="D40" s="214"/>
      <c r="E40" s="209"/>
      <c r="F40" s="209"/>
      <c r="G40" s="209"/>
      <c r="H40" s="209"/>
      <c r="I40" s="211"/>
      <c r="J40" s="214"/>
      <c r="K40" s="209"/>
      <c r="L40" s="209"/>
      <c r="M40" s="209"/>
      <c r="N40" s="209"/>
      <c r="O40" s="211"/>
      <c r="P40" s="214"/>
      <c r="Q40" s="209"/>
      <c r="R40" s="209"/>
      <c r="S40" s="209"/>
      <c r="T40" s="209"/>
      <c r="U40" s="214"/>
      <c r="V40" s="209"/>
      <c r="W40" s="209"/>
      <c r="X40" s="214"/>
      <c r="Y40" s="209"/>
      <c r="Z40" s="209"/>
      <c r="AA40" s="214"/>
      <c r="AB40" s="209"/>
      <c r="AC40" s="209"/>
      <c r="AD40" s="214"/>
      <c r="AE40" s="213"/>
      <c r="AF40" s="213"/>
      <c r="AG40" s="213"/>
      <c r="AH40" s="213"/>
      <c r="AI40" s="214"/>
      <c r="AJ40" s="213"/>
      <c r="AK40" s="213"/>
      <c r="AL40" s="213"/>
      <c r="AM40" s="213"/>
      <c r="AN40" s="214"/>
      <c r="AO40" s="209"/>
      <c r="AP40" s="209"/>
      <c r="AQ40" s="209"/>
      <c r="AR40" s="209"/>
      <c r="AS40" s="214"/>
      <c r="AT40" s="207"/>
      <c r="AU40" s="207"/>
      <c r="AV40" s="207"/>
      <c r="AW40" s="208"/>
    </row>
    <row r="41" spans="2:49">
      <c r="B41" s="107" t="s">
        <v>94</v>
      </c>
      <c r="C41" s="63" t="s">
        <v>42</v>
      </c>
      <c r="D41" s="201"/>
      <c r="E41" s="213"/>
      <c r="F41" s="213"/>
      <c r="G41" s="213"/>
      <c r="H41" s="213"/>
      <c r="I41" s="214"/>
      <c r="J41" s="201"/>
      <c r="K41" s="213"/>
      <c r="L41" s="213"/>
      <c r="M41" s="213"/>
      <c r="N41" s="213"/>
      <c r="O41" s="214"/>
      <c r="P41" s="201"/>
      <c r="Q41" s="213"/>
      <c r="R41" s="213"/>
      <c r="S41" s="213"/>
      <c r="T41" s="213"/>
      <c r="U41" s="201"/>
      <c r="V41" s="213"/>
      <c r="W41" s="213"/>
      <c r="X41" s="201"/>
      <c r="Y41" s="213"/>
      <c r="Z41" s="213"/>
      <c r="AA41" s="201"/>
      <c r="AB41" s="213"/>
      <c r="AC41" s="213"/>
      <c r="AD41" s="201"/>
      <c r="AE41" s="213"/>
      <c r="AF41" s="213"/>
      <c r="AG41" s="213"/>
      <c r="AH41" s="213"/>
      <c r="AI41" s="201"/>
      <c r="AJ41" s="213"/>
      <c r="AK41" s="213"/>
      <c r="AL41" s="213"/>
      <c r="AM41" s="213"/>
      <c r="AN41" s="201"/>
      <c r="AO41" s="213"/>
      <c r="AP41" s="213"/>
      <c r="AQ41" s="213"/>
      <c r="AR41" s="213"/>
      <c r="AS41" s="201"/>
      <c r="AT41" s="206"/>
      <c r="AU41" s="206"/>
      <c r="AV41" s="207"/>
      <c r="AW41" s="208"/>
    </row>
    <row r="42" spans="2:49" s="5" customFormat="1" ht="24.9">
      <c r="B42" s="107" t="s">
        <v>75</v>
      </c>
      <c r="C42" s="63"/>
      <c r="D42" s="211"/>
      <c r="E42" s="202"/>
      <c r="F42" s="202"/>
      <c r="G42" s="202"/>
      <c r="H42" s="202"/>
      <c r="I42" s="201"/>
      <c r="J42" s="211"/>
      <c r="K42" s="202"/>
      <c r="L42" s="202"/>
      <c r="M42" s="202"/>
      <c r="N42" s="202"/>
      <c r="O42" s="201"/>
      <c r="P42" s="211"/>
      <c r="Q42" s="202"/>
      <c r="R42" s="202"/>
      <c r="S42" s="202"/>
      <c r="T42" s="202"/>
      <c r="U42" s="211"/>
      <c r="V42" s="202"/>
      <c r="W42" s="202"/>
      <c r="X42" s="211"/>
      <c r="Y42" s="202"/>
      <c r="Z42" s="202"/>
      <c r="AA42" s="211"/>
      <c r="AB42" s="202"/>
      <c r="AC42" s="202"/>
      <c r="AD42" s="211"/>
      <c r="AE42" s="213"/>
      <c r="AF42" s="213"/>
      <c r="AG42" s="213"/>
      <c r="AH42" s="213"/>
      <c r="AI42" s="211"/>
      <c r="AJ42" s="213"/>
      <c r="AK42" s="213"/>
      <c r="AL42" s="213"/>
      <c r="AM42" s="213"/>
      <c r="AN42" s="211"/>
      <c r="AO42" s="202"/>
      <c r="AP42" s="202"/>
      <c r="AQ42" s="202"/>
      <c r="AR42" s="202"/>
      <c r="AS42" s="211"/>
      <c r="AT42" s="226"/>
      <c r="AU42" s="226"/>
      <c r="AV42" s="207"/>
      <c r="AW42" s="208"/>
    </row>
    <row r="43" spans="2:49">
      <c r="B43" s="124" t="s">
        <v>274</v>
      </c>
      <c r="C43" s="63" t="s">
        <v>46</v>
      </c>
      <c r="D43" s="201"/>
      <c r="E43" s="209"/>
      <c r="F43" s="209"/>
      <c r="G43" s="209"/>
      <c r="H43" s="209"/>
      <c r="I43" s="211"/>
      <c r="J43" s="201"/>
      <c r="K43" s="209"/>
      <c r="L43" s="209"/>
      <c r="M43" s="209"/>
      <c r="N43" s="209"/>
      <c r="O43" s="211"/>
      <c r="P43" s="201"/>
      <c r="Q43" s="209"/>
      <c r="R43" s="209"/>
      <c r="S43" s="209"/>
      <c r="T43" s="209"/>
      <c r="U43" s="201"/>
      <c r="V43" s="209"/>
      <c r="W43" s="209"/>
      <c r="X43" s="201"/>
      <c r="Y43" s="209"/>
      <c r="Z43" s="209"/>
      <c r="AA43" s="201"/>
      <c r="AB43" s="209"/>
      <c r="AC43" s="209"/>
      <c r="AD43" s="214"/>
      <c r="AE43" s="213"/>
      <c r="AF43" s="213"/>
      <c r="AG43" s="213"/>
      <c r="AH43" s="213"/>
      <c r="AI43" s="201"/>
      <c r="AJ43" s="213"/>
      <c r="AK43" s="213"/>
      <c r="AL43" s="213"/>
      <c r="AM43" s="213"/>
      <c r="AN43" s="201"/>
      <c r="AO43" s="209"/>
      <c r="AP43" s="209"/>
      <c r="AQ43" s="209"/>
      <c r="AR43" s="209"/>
      <c r="AS43" s="201"/>
      <c r="AT43" s="206"/>
      <c r="AU43" s="206"/>
      <c r="AV43" s="207"/>
      <c r="AW43" s="208"/>
    </row>
    <row r="44" spans="2:49" ht="13.1">
      <c r="B44" s="125" t="s">
        <v>275</v>
      </c>
      <c r="C44" s="63"/>
      <c r="D44" s="211"/>
      <c r="E44" s="213"/>
      <c r="F44" s="213"/>
      <c r="G44" s="213"/>
      <c r="H44" s="213"/>
      <c r="I44" s="214"/>
      <c r="J44" s="211"/>
      <c r="K44" s="213"/>
      <c r="L44" s="213"/>
      <c r="M44" s="213"/>
      <c r="N44" s="213"/>
      <c r="O44" s="214"/>
      <c r="P44" s="211"/>
      <c r="Q44" s="213"/>
      <c r="R44" s="213"/>
      <c r="S44" s="213"/>
      <c r="T44" s="213"/>
      <c r="U44" s="211"/>
      <c r="V44" s="213"/>
      <c r="W44" s="213"/>
      <c r="X44" s="211"/>
      <c r="Y44" s="213"/>
      <c r="Z44" s="213"/>
      <c r="AA44" s="211"/>
      <c r="AB44" s="213"/>
      <c r="AC44" s="213"/>
      <c r="AD44" s="214"/>
      <c r="AE44" s="213"/>
      <c r="AF44" s="213"/>
      <c r="AG44" s="213"/>
      <c r="AH44" s="213"/>
      <c r="AI44" s="211"/>
      <c r="AJ44" s="213"/>
      <c r="AK44" s="213"/>
      <c r="AL44" s="213"/>
      <c r="AM44" s="213"/>
      <c r="AN44" s="211"/>
      <c r="AO44" s="213"/>
      <c r="AP44" s="213"/>
      <c r="AQ44" s="213"/>
      <c r="AR44" s="213"/>
      <c r="AS44" s="211"/>
      <c r="AT44" s="226"/>
      <c r="AU44" s="226"/>
      <c r="AV44" s="207"/>
      <c r="AW44" s="208"/>
    </row>
    <row r="45" spans="2:49">
      <c r="B45" s="107" t="s">
        <v>96</v>
      </c>
      <c r="C45" s="63" t="s">
        <v>30</v>
      </c>
      <c r="D45" s="201"/>
      <c r="E45" s="202"/>
      <c r="F45" s="202"/>
      <c r="G45" s="202"/>
      <c r="H45" s="202"/>
      <c r="I45" s="201"/>
      <c r="J45" s="201"/>
      <c r="K45" s="202"/>
      <c r="L45" s="202"/>
      <c r="M45" s="202"/>
      <c r="N45" s="202"/>
      <c r="O45" s="201"/>
      <c r="P45" s="201"/>
      <c r="Q45" s="202"/>
      <c r="R45" s="202"/>
      <c r="S45" s="202"/>
      <c r="T45" s="202"/>
      <c r="U45" s="201"/>
      <c r="V45" s="202"/>
      <c r="W45" s="202"/>
      <c r="X45" s="201"/>
      <c r="Y45" s="202"/>
      <c r="Z45" s="202"/>
      <c r="AA45" s="201"/>
      <c r="AB45" s="202"/>
      <c r="AC45" s="202"/>
      <c r="AD45" s="201"/>
      <c r="AE45" s="213"/>
      <c r="AF45" s="213"/>
      <c r="AG45" s="213"/>
      <c r="AH45" s="213"/>
      <c r="AI45" s="201"/>
      <c r="AJ45" s="213"/>
      <c r="AK45" s="213"/>
      <c r="AL45" s="213"/>
      <c r="AM45" s="213"/>
      <c r="AN45" s="201"/>
      <c r="AO45" s="202"/>
      <c r="AP45" s="202"/>
      <c r="AQ45" s="202"/>
      <c r="AR45" s="202"/>
      <c r="AS45" s="201"/>
      <c r="AT45" s="206"/>
      <c r="AU45" s="206"/>
      <c r="AV45" s="207"/>
      <c r="AW45" s="208"/>
    </row>
    <row r="46" spans="2:49">
      <c r="B46" s="124" t="s">
        <v>97</v>
      </c>
      <c r="C46" s="63" t="s">
        <v>31</v>
      </c>
      <c r="D46" s="201"/>
      <c r="E46" s="202"/>
      <c r="F46" s="202"/>
      <c r="G46" s="202"/>
      <c r="H46" s="202"/>
      <c r="I46" s="201"/>
      <c r="J46" s="201"/>
      <c r="K46" s="202"/>
      <c r="L46" s="202"/>
      <c r="M46" s="202"/>
      <c r="N46" s="202"/>
      <c r="O46" s="201"/>
      <c r="P46" s="201"/>
      <c r="Q46" s="202"/>
      <c r="R46" s="202"/>
      <c r="S46" s="202"/>
      <c r="T46" s="202"/>
      <c r="U46" s="201"/>
      <c r="V46" s="202"/>
      <c r="W46" s="202"/>
      <c r="X46" s="201"/>
      <c r="Y46" s="202"/>
      <c r="Z46" s="202"/>
      <c r="AA46" s="201"/>
      <c r="AB46" s="202"/>
      <c r="AC46" s="202"/>
      <c r="AD46" s="201"/>
      <c r="AE46" s="213"/>
      <c r="AF46" s="213"/>
      <c r="AG46" s="213"/>
      <c r="AH46" s="213"/>
      <c r="AI46" s="201"/>
      <c r="AJ46" s="213"/>
      <c r="AK46" s="213"/>
      <c r="AL46" s="213"/>
      <c r="AM46" s="213"/>
      <c r="AN46" s="201"/>
      <c r="AO46" s="202"/>
      <c r="AP46" s="202"/>
      <c r="AQ46" s="202"/>
      <c r="AR46" s="202"/>
      <c r="AS46" s="201"/>
      <c r="AT46" s="206"/>
      <c r="AU46" s="206"/>
      <c r="AV46" s="207"/>
      <c r="AW46" s="208"/>
    </row>
    <row r="47" spans="2:49">
      <c r="B47" s="124" t="s">
        <v>98</v>
      </c>
      <c r="C47" s="63" t="s">
        <v>32</v>
      </c>
      <c r="D47" s="201"/>
      <c r="E47" s="209"/>
      <c r="F47" s="209"/>
      <c r="G47" s="209"/>
      <c r="H47" s="209"/>
      <c r="I47" s="211"/>
      <c r="J47" s="201"/>
      <c r="K47" s="209"/>
      <c r="L47" s="209"/>
      <c r="M47" s="209"/>
      <c r="N47" s="209"/>
      <c r="O47" s="211"/>
      <c r="P47" s="201"/>
      <c r="Q47" s="209"/>
      <c r="R47" s="209"/>
      <c r="S47" s="209"/>
      <c r="T47" s="209"/>
      <c r="U47" s="201"/>
      <c r="V47" s="209"/>
      <c r="W47" s="209"/>
      <c r="X47" s="201"/>
      <c r="Y47" s="209"/>
      <c r="Z47" s="209"/>
      <c r="AA47" s="201"/>
      <c r="AB47" s="209"/>
      <c r="AC47" s="209"/>
      <c r="AD47" s="201"/>
      <c r="AE47" s="213"/>
      <c r="AF47" s="213"/>
      <c r="AG47" s="213"/>
      <c r="AH47" s="213"/>
      <c r="AI47" s="201"/>
      <c r="AJ47" s="213"/>
      <c r="AK47" s="213"/>
      <c r="AL47" s="213"/>
      <c r="AM47" s="213"/>
      <c r="AN47" s="201"/>
      <c r="AO47" s="209"/>
      <c r="AP47" s="209"/>
      <c r="AQ47" s="209"/>
      <c r="AR47" s="209"/>
      <c r="AS47" s="201"/>
      <c r="AT47" s="206"/>
      <c r="AU47" s="206"/>
      <c r="AV47" s="207"/>
      <c r="AW47" s="208"/>
    </row>
    <row r="48" spans="2:49" ht="13.1">
      <c r="B48" s="125" t="s">
        <v>276</v>
      </c>
      <c r="C48" s="63"/>
      <c r="D48" s="211"/>
      <c r="E48" s="213"/>
      <c r="F48" s="213"/>
      <c r="G48" s="213"/>
      <c r="H48" s="213"/>
      <c r="I48" s="214"/>
      <c r="J48" s="211"/>
      <c r="K48" s="213"/>
      <c r="L48" s="213"/>
      <c r="M48" s="213"/>
      <c r="N48" s="213"/>
      <c r="O48" s="214"/>
      <c r="P48" s="211"/>
      <c r="Q48" s="213"/>
      <c r="R48" s="213"/>
      <c r="S48" s="213"/>
      <c r="T48" s="213"/>
      <c r="U48" s="211"/>
      <c r="V48" s="213"/>
      <c r="W48" s="213"/>
      <c r="X48" s="211"/>
      <c r="Y48" s="213"/>
      <c r="Z48" s="213"/>
      <c r="AA48" s="211"/>
      <c r="AB48" s="213"/>
      <c r="AC48" s="213"/>
      <c r="AD48" s="211"/>
      <c r="AE48" s="213"/>
      <c r="AF48" s="213"/>
      <c r="AG48" s="213"/>
      <c r="AH48" s="213"/>
      <c r="AI48" s="211"/>
      <c r="AJ48" s="213"/>
      <c r="AK48" s="213"/>
      <c r="AL48" s="213"/>
      <c r="AM48" s="213"/>
      <c r="AN48" s="211"/>
      <c r="AO48" s="213"/>
      <c r="AP48" s="213"/>
      <c r="AQ48" s="213"/>
      <c r="AR48" s="213"/>
      <c r="AS48" s="211"/>
      <c r="AT48" s="226"/>
      <c r="AU48" s="226"/>
      <c r="AV48" s="207"/>
      <c r="AW48" s="208"/>
    </row>
    <row r="49" spans="2:49">
      <c r="B49" s="124" t="s">
        <v>99</v>
      </c>
      <c r="C49" s="63" t="s">
        <v>33</v>
      </c>
      <c r="D49" s="201"/>
      <c r="E49" s="202"/>
      <c r="F49" s="202"/>
      <c r="G49" s="202"/>
      <c r="H49" s="202"/>
      <c r="I49" s="201"/>
      <c r="J49" s="201"/>
      <c r="K49" s="202"/>
      <c r="L49" s="202"/>
      <c r="M49" s="202"/>
      <c r="N49" s="202"/>
      <c r="O49" s="201"/>
      <c r="P49" s="201"/>
      <c r="Q49" s="202"/>
      <c r="R49" s="202"/>
      <c r="S49" s="202"/>
      <c r="T49" s="202"/>
      <c r="U49" s="201"/>
      <c r="V49" s="202"/>
      <c r="W49" s="202"/>
      <c r="X49" s="201"/>
      <c r="Y49" s="202"/>
      <c r="Z49" s="202"/>
      <c r="AA49" s="201"/>
      <c r="AB49" s="202"/>
      <c r="AC49" s="202"/>
      <c r="AD49" s="201"/>
      <c r="AE49" s="213"/>
      <c r="AF49" s="213"/>
      <c r="AG49" s="213"/>
      <c r="AH49" s="213"/>
      <c r="AI49" s="201"/>
      <c r="AJ49" s="213"/>
      <c r="AK49" s="213"/>
      <c r="AL49" s="213"/>
      <c r="AM49" s="213"/>
      <c r="AN49" s="201"/>
      <c r="AO49" s="202"/>
      <c r="AP49" s="202"/>
      <c r="AQ49" s="202"/>
      <c r="AR49" s="202"/>
      <c r="AS49" s="201"/>
      <c r="AT49" s="206"/>
      <c r="AU49" s="206"/>
      <c r="AV49" s="207"/>
      <c r="AW49" s="208"/>
    </row>
    <row r="50" spans="2:49">
      <c r="B50" s="124" t="s">
        <v>100</v>
      </c>
      <c r="C50" s="63" t="s">
        <v>34</v>
      </c>
      <c r="D50" s="201"/>
      <c r="E50" s="209"/>
      <c r="F50" s="209"/>
      <c r="G50" s="209"/>
      <c r="H50" s="209"/>
      <c r="I50" s="211"/>
      <c r="J50" s="201"/>
      <c r="K50" s="209"/>
      <c r="L50" s="209"/>
      <c r="M50" s="209"/>
      <c r="N50" s="209"/>
      <c r="O50" s="211"/>
      <c r="P50" s="201"/>
      <c r="Q50" s="209"/>
      <c r="R50" s="209"/>
      <c r="S50" s="209"/>
      <c r="T50" s="209"/>
      <c r="U50" s="201"/>
      <c r="V50" s="209"/>
      <c r="W50" s="209"/>
      <c r="X50" s="201"/>
      <c r="Y50" s="209"/>
      <c r="Z50" s="209"/>
      <c r="AA50" s="201"/>
      <c r="AB50" s="209"/>
      <c r="AC50" s="209"/>
      <c r="AD50" s="201"/>
      <c r="AE50" s="213"/>
      <c r="AF50" s="213"/>
      <c r="AG50" s="213"/>
      <c r="AH50" s="213"/>
      <c r="AI50" s="201"/>
      <c r="AJ50" s="213"/>
      <c r="AK50" s="213"/>
      <c r="AL50" s="213"/>
      <c r="AM50" s="213"/>
      <c r="AN50" s="201"/>
      <c r="AO50" s="209"/>
      <c r="AP50" s="209"/>
      <c r="AQ50" s="209"/>
      <c r="AR50" s="209"/>
      <c r="AS50" s="201"/>
      <c r="AT50" s="206"/>
      <c r="AU50" s="206"/>
      <c r="AV50" s="207"/>
      <c r="AW50" s="208"/>
    </row>
    <row r="51" spans="2:49" s="5" customFormat="1">
      <c r="B51" s="124" t="s">
        <v>277</v>
      </c>
      <c r="C51" s="63"/>
      <c r="D51" s="201"/>
      <c r="E51" s="202"/>
      <c r="F51" s="202"/>
      <c r="G51" s="202"/>
      <c r="H51" s="202"/>
      <c r="I51" s="201"/>
      <c r="J51" s="201"/>
      <c r="K51" s="202"/>
      <c r="L51" s="202"/>
      <c r="M51" s="202"/>
      <c r="N51" s="202"/>
      <c r="O51" s="201"/>
      <c r="P51" s="201"/>
      <c r="Q51" s="202"/>
      <c r="R51" s="202"/>
      <c r="S51" s="202"/>
      <c r="T51" s="202"/>
      <c r="U51" s="201"/>
      <c r="V51" s="202"/>
      <c r="W51" s="202"/>
      <c r="X51" s="201"/>
      <c r="Y51" s="202"/>
      <c r="Z51" s="202"/>
      <c r="AA51" s="201"/>
      <c r="AB51" s="202"/>
      <c r="AC51" s="202"/>
      <c r="AD51" s="201"/>
      <c r="AE51" s="213"/>
      <c r="AF51" s="213"/>
      <c r="AG51" s="213"/>
      <c r="AH51" s="213"/>
      <c r="AI51" s="201"/>
      <c r="AJ51" s="213"/>
      <c r="AK51" s="213"/>
      <c r="AL51" s="213"/>
      <c r="AM51" s="213"/>
      <c r="AN51" s="201"/>
      <c r="AO51" s="202"/>
      <c r="AP51" s="202"/>
      <c r="AQ51" s="202"/>
      <c r="AR51" s="202"/>
      <c r="AS51" s="201"/>
      <c r="AT51" s="206"/>
      <c r="AU51" s="206"/>
      <c r="AV51" s="207"/>
      <c r="AW51" s="208"/>
    </row>
    <row r="52" spans="2:49">
      <c r="B52" s="124" t="s">
        <v>278</v>
      </c>
      <c r="C52" s="63" t="s">
        <v>4</v>
      </c>
      <c r="D52" s="201"/>
      <c r="E52" s="202"/>
      <c r="F52" s="202"/>
      <c r="G52" s="202"/>
      <c r="H52" s="202"/>
      <c r="I52" s="201"/>
      <c r="J52" s="201"/>
      <c r="K52" s="202"/>
      <c r="L52" s="202"/>
      <c r="M52" s="202"/>
      <c r="N52" s="202"/>
      <c r="O52" s="201"/>
      <c r="P52" s="201"/>
      <c r="Q52" s="202"/>
      <c r="R52" s="202"/>
      <c r="S52" s="202"/>
      <c r="T52" s="202"/>
      <c r="U52" s="201"/>
      <c r="V52" s="202"/>
      <c r="W52" s="202"/>
      <c r="X52" s="201"/>
      <c r="Y52" s="202"/>
      <c r="Z52" s="202"/>
      <c r="AA52" s="201"/>
      <c r="AB52" s="202"/>
      <c r="AC52" s="202"/>
      <c r="AD52" s="201"/>
      <c r="AE52" s="213"/>
      <c r="AF52" s="213"/>
      <c r="AG52" s="213"/>
      <c r="AH52" s="213"/>
      <c r="AI52" s="201"/>
      <c r="AJ52" s="213"/>
      <c r="AK52" s="213"/>
      <c r="AL52" s="213"/>
      <c r="AM52" s="213"/>
      <c r="AN52" s="201"/>
      <c r="AO52" s="202"/>
      <c r="AP52" s="202"/>
      <c r="AQ52" s="202"/>
      <c r="AR52" s="202"/>
      <c r="AS52" s="201"/>
      <c r="AT52" s="206"/>
      <c r="AU52" s="206"/>
      <c r="AV52" s="207"/>
      <c r="AW52" s="208"/>
    </row>
    <row r="53" spans="2:49" s="5" customFormat="1">
      <c r="B53" s="124" t="s">
        <v>279</v>
      </c>
      <c r="C53" s="63" t="s">
        <v>5</v>
      </c>
      <c r="D53" s="201"/>
      <c r="E53" s="202"/>
      <c r="F53" s="202"/>
      <c r="G53" s="202"/>
      <c r="H53" s="202"/>
      <c r="I53" s="201"/>
      <c r="J53" s="201"/>
      <c r="K53" s="202"/>
      <c r="L53" s="202"/>
      <c r="M53" s="202"/>
      <c r="N53" s="202"/>
      <c r="O53" s="201"/>
      <c r="P53" s="201"/>
      <c r="Q53" s="202"/>
      <c r="R53" s="202"/>
      <c r="S53" s="202"/>
      <c r="T53" s="202"/>
      <c r="U53" s="201"/>
      <c r="V53" s="202"/>
      <c r="W53" s="202"/>
      <c r="X53" s="201"/>
      <c r="Y53" s="202"/>
      <c r="Z53" s="202"/>
      <c r="AA53" s="201"/>
      <c r="AB53" s="202"/>
      <c r="AC53" s="202"/>
      <c r="AD53" s="201"/>
      <c r="AE53" s="213"/>
      <c r="AF53" s="213"/>
      <c r="AG53" s="213"/>
      <c r="AH53" s="213"/>
      <c r="AI53" s="201"/>
      <c r="AJ53" s="213"/>
      <c r="AK53" s="213"/>
      <c r="AL53" s="213"/>
      <c r="AM53" s="213"/>
      <c r="AN53" s="201"/>
      <c r="AO53" s="202"/>
      <c r="AP53" s="202"/>
      <c r="AQ53" s="202"/>
      <c r="AR53" s="202"/>
      <c r="AS53" s="201"/>
      <c r="AT53" s="206"/>
      <c r="AU53" s="206"/>
      <c r="AV53" s="207"/>
      <c r="AW53" s="208"/>
    </row>
    <row r="54" spans="2:49" s="96" customFormat="1" ht="13.1">
      <c r="B54" s="114" t="s">
        <v>280</v>
      </c>
      <c r="C54" s="95" t="s">
        <v>63</v>
      </c>
      <c r="D54" s="274">
        <f>D23+D26-D28+D30-D32+D34-D36+D38+D41-D43+D45+D46-D47-D49+D50+D51+D52+D53</f>
        <v>0</v>
      </c>
      <c r="E54" s="275">
        <f>E24+E27+E31+E35-E36+E39+E42+E45+E46-E49+E51+E52+E53</f>
        <v>0</v>
      </c>
      <c r="F54" s="275">
        <f t="shared" ref="F54:H54" si="0">F24+F27+F31+F35-F36+F39+F42+F45+F46-F49+F51+F52+F53</f>
        <v>0</v>
      </c>
      <c r="G54" s="275">
        <f t="shared" si="0"/>
        <v>0</v>
      </c>
      <c r="H54" s="275">
        <f t="shared" si="0"/>
        <v>0</v>
      </c>
      <c r="I54" s="274">
        <f>I24+I27+I31+I35-I36+I39+I42+I45+I46-I49+I51+I52+I53</f>
        <v>0</v>
      </c>
      <c r="J54" s="274">
        <f>J23+J26-J28+J30-J32+J34-J36+J38+J41-J43+J45+J46-J47-J49+J50+J51+J52+J53</f>
        <v>0</v>
      </c>
      <c r="K54" s="275">
        <f>K24+K27+K31+K35-K36+K39+K42+K45+K46-K49+K51+K52+K53</f>
        <v>0</v>
      </c>
      <c r="L54" s="275">
        <f t="shared" ref="L54:N54" si="1">L24+L27+L31+L35-L36+L39+L42+L45+L46-L49+L51+L52+L53</f>
        <v>0</v>
      </c>
      <c r="M54" s="275">
        <f t="shared" si="1"/>
        <v>0</v>
      </c>
      <c r="N54" s="275">
        <f t="shared" si="1"/>
        <v>0</v>
      </c>
      <c r="O54" s="274">
        <f>O24+O27+O31+O35-O36+O39+O42+O45+O46-O49+O51+O52+O53</f>
        <v>0</v>
      </c>
      <c r="P54" s="274">
        <f>P23+P26-P28+P30-P32+P34-P36+P38+P41-P43+P45+P46-P47-P49+P50+P51+P52+P53</f>
        <v>0</v>
      </c>
      <c r="Q54" s="275">
        <f>Q24+Q27+Q31+Q35-Q36+Q39+Q42+Q45+Q46-Q49+Q51+Q52+Q53</f>
        <v>0</v>
      </c>
      <c r="R54" s="275">
        <f t="shared" ref="R54:T54" si="2">R24+R27+R31+R35-R36+R39+R42+R45+R46-R49+R51+R52+R53</f>
        <v>0</v>
      </c>
      <c r="S54" s="275">
        <f t="shared" si="2"/>
        <v>0</v>
      </c>
      <c r="T54" s="275">
        <f t="shared" si="2"/>
        <v>0</v>
      </c>
      <c r="U54" s="274">
        <f>U23+U26-U28+U30-U32+U34-U36+U38+U41-U43+U45+U46-U47-U49+U50+U51+U52+U53</f>
        <v>0</v>
      </c>
      <c r="V54" s="275">
        <f>V24+V27+V31+V35-V36+V39+V42+V45+V46-V49+V51+V52+V53</f>
        <v>0</v>
      </c>
      <c r="W54" s="275">
        <f t="shared" ref="W54" si="3">W24+W27+W31+W35-W36+W39+W42+W45+W46-W49+W51+W52+W53</f>
        <v>0</v>
      </c>
      <c r="X54" s="274">
        <f>X23+X26-X28+X30-X32+X34-X36+X38+X41-X43+X45+X46-X47-X49+X50+X51+X52+X53</f>
        <v>0</v>
      </c>
      <c r="Y54" s="275">
        <f>Y24+Y27+Y31+Y35-Y36+Y39+Y42+Y45+Y46-Y49+Y51+Y52+Y53</f>
        <v>0</v>
      </c>
      <c r="Z54" s="275">
        <f t="shared" ref="Z54" si="4">Z24+Z27+Z31+Z35-Z36+Z39+Z42+Z45+Z46-Z49+Z51+Z52+Z53</f>
        <v>0</v>
      </c>
      <c r="AA54" s="274">
        <f>AA23+AA26-AA28+AA30-AA32+AA34-AA36+AA38+AA41-AA43+AA45+AA46-AA47-AA49+AA50+AA51+AA52+AA53</f>
        <v>0</v>
      </c>
      <c r="AB54" s="275">
        <f>AB24+AB27+AB31+AB35-AB36+AB39+AB42+AB45+AB46-AB49+AB51+AB52+AB53</f>
        <v>0</v>
      </c>
      <c r="AC54" s="275">
        <f t="shared" ref="AC54" si="5">AC24+AC27+AC31+AC35-AC36+AC39+AC42+AC45+AC46-AC49+AC51+AC52+AC53</f>
        <v>0</v>
      </c>
      <c r="AD54" s="274"/>
      <c r="AE54" s="276"/>
      <c r="AF54" s="276"/>
      <c r="AG54" s="276"/>
      <c r="AH54" s="276"/>
      <c r="AI54" s="274"/>
      <c r="AJ54" s="276"/>
      <c r="AK54" s="276"/>
      <c r="AL54" s="276"/>
      <c r="AM54" s="276"/>
      <c r="AN54" s="274">
        <f>AN23+AN26-AN28+AN30-AN32+AN34-AN36+AN38+AN41-AN43+AN45+AN46-AN47-AN49+AN50+AN51+AN52+AN53</f>
        <v>0</v>
      </c>
      <c r="AO54" s="275">
        <f>AO24+AO27+AO31+AO35-AO36+AO39+AO42+AO45+AO46-AO49+AO51+AO52+AO53</f>
        <v>0</v>
      </c>
      <c r="AP54" s="275">
        <f t="shared" ref="AP54:AR54" si="6">AP24+AP27+AP31+AP35-AP36+AP39+AP42+AP45+AP46-AP49+AP51+AP52+AP53</f>
        <v>0</v>
      </c>
      <c r="AQ54" s="275">
        <f t="shared" si="6"/>
        <v>0</v>
      </c>
      <c r="AR54" s="275">
        <f t="shared" si="6"/>
        <v>0</v>
      </c>
      <c r="AS54" s="274">
        <f t="shared" ref="AS54:AU54" ca="1" si="7">AS23+AS26-AS28+AS30-AS32+AS34-AS36+AS38+AS41-AS43+AS45+AS46-AS47-AS49+AS50+AS51+AS52+AS53</f>
        <v>0</v>
      </c>
      <c r="AT54" s="277">
        <f t="shared" ca="1" si="7"/>
        <v>0</v>
      </c>
      <c r="AU54" s="277">
        <f t="shared" ca="1" si="7"/>
        <v>0</v>
      </c>
      <c r="AV54" s="278"/>
      <c r="AW54" s="279"/>
    </row>
    <row r="55" spans="2:49" ht="26.2">
      <c r="B55" s="114" t="s">
        <v>281</v>
      </c>
      <c r="C55" s="68" t="s">
        <v>28</v>
      </c>
      <c r="D55" s="274">
        <f>MIN(MAX(0,D56),MAX(0,D57))</f>
        <v>0</v>
      </c>
      <c r="E55" s="275">
        <f>MIN(MAX(0,E56),MAX(0,E57))</f>
        <v>0</v>
      </c>
      <c r="F55" s="275">
        <f t="shared" ref="F55:H55" si="8">MIN(MAX(0,F56),MAX(0,F57))</f>
        <v>0</v>
      </c>
      <c r="G55" s="275">
        <f t="shared" si="8"/>
        <v>0</v>
      </c>
      <c r="H55" s="275">
        <f t="shared" si="8"/>
        <v>0</v>
      </c>
      <c r="I55" s="274">
        <f>MIN(MAX(0,I56),MAX(0,I57))</f>
        <v>0</v>
      </c>
      <c r="J55" s="274">
        <f t="shared" ref="J55:N55" si="9">MIN(MAX(0,J56),MAX(0,J57))</f>
        <v>0</v>
      </c>
      <c r="K55" s="275">
        <f t="shared" si="9"/>
        <v>0</v>
      </c>
      <c r="L55" s="275">
        <f t="shared" si="9"/>
        <v>0</v>
      </c>
      <c r="M55" s="275">
        <f t="shared" si="9"/>
        <v>0</v>
      </c>
      <c r="N55" s="275">
        <f t="shared" si="9"/>
        <v>0</v>
      </c>
      <c r="O55" s="274">
        <f>MIN(MAX(0,O56),MAX(0,O57))</f>
        <v>0</v>
      </c>
      <c r="P55" s="274">
        <f t="shared" ref="P55:AU55" si="10">MIN(MAX(0,P56),MAX(0,P57))</f>
        <v>0</v>
      </c>
      <c r="Q55" s="275">
        <f t="shared" si="10"/>
        <v>0</v>
      </c>
      <c r="R55" s="275">
        <f t="shared" si="10"/>
        <v>0</v>
      </c>
      <c r="S55" s="275">
        <f t="shared" si="10"/>
        <v>0</v>
      </c>
      <c r="T55" s="275">
        <f t="shared" si="10"/>
        <v>0</v>
      </c>
      <c r="U55" s="274">
        <f t="shared" si="10"/>
        <v>0</v>
      </c>
      <c r="V55" s="275">
        <f t="shared" si="10"/>
        <v>0</v>
      </c>
      <c r="W55" s="275">
        <f t="shared" si="10"/>
        <v>0</v>
      </c>
      <c r="X55" s="274">
        <f t="shared" si="10"/>
        <v>0</v>
      </c>
      <c r="Y55" s="275">
        <f t="shared" si="10"/>
        <v>0</v>
      </c>
      <c r="Z55" s="275">
        <f t="shared" si="10"/>
        <v>0</v>
      </c>
      <c r="AA55" s="274">
        <f t="shared" si="10"/>
        <v>0</v>
      </c>
      <c r="AB55" s="275">
        <f t="shared" si="10"/>
        <v>0</v>
      </c>
      <c r="AC55" s="275">
        <f t="shared" si="10"/>
        <v>0</v>
      </c>
      <c r="AD55" s="274"/>
      <c r="AE55" s="213"/>
      <c r="AF55" s="213"/>
      <c r="AG55" s="213"/>
      <c r="AH55" s="213"/>
      <c r="AI55" s="274"/>
      <c r="AJ55" s="213"/>
      <c r="AK55" s="213"/>
      <c r="AL55" s="213"/>
      <c r="AM55" s="213"/>
      <c r="AN55" s="274">
        <f t="shared" si="10"/>
        <v>0</v>
      </c>
      <c r="AO55" s="275">
        <f t="shared" si="10"/>
        <v>0</v>
      </c>
      <c r="AP55" s="275">
        <f t="shared" si="10"/>
        <v>0</v>
      </c>
      <c r="AQ55" s="275">
        <f t="shared" si="10"/>
        <v>0</v>
      </c>
      <c r="AR55" s="275">
        <f t="shared" si="10"/>
        <v>0</v>
      </c>
      <c r="AS55" s="274">
        <f t="shared" si="10"/>
        <v>0</v>
      </c>
      <c r="AT55" s="277">
        <f t="shared" si="10"/>
        <v>0</v>
      </c>
      <c r="AU55" s="277">
        <f t="shared" si="10"/>
        <v>0</v>
      </c>
      <c r="AV55" s="207"/>
      <c r="AW55" s="208"/>
    </row>
    <row r="56" spans="2:49" ht="11.8" customHeight="1">
      <c r="B56" s="124" t="s">
        <v>101</v>
      </c>
      <c r="C56" s="68" t="s">
        <v>426</v>
      </c>
      <c r="D56" s="201"/>
      <c r="E56" s="202"/>
      <c r="F56" s="202"/>
      <c r="G56" s="202"/>
      <c r="H56" s="202"/>
      <c r="I56" s="201"/>
      <c r="J56" s="201"/>
      <c r="K56" s="202"/>
      <c r="L56" s="202"/>
      <c r="M56" s="202"/>
      <c r="N56" s="202"/>
      <c r="O56" s="201"/>
      <c r="P56" s="201"/>
      <c r="Q56" s="202"/>
      <c r="R56" s="202"/>
      <c r="S56" s="202"/>
      <c r="T56" s="202"/>
      <c r="U56" s="201"/>
      <c r="V56" s="202"/>
      <c r="W56" s="202"/>
      <c r="X56" s="201"/>
      <c r="Y56" s="202"/>
      <c r="Z56" s="202"/>
      <c r="AA56" s="201"/>
      <c r="AB56" s="202"/>
      <c r="AC56" s="202"/>
      <c r="AD56" s="201"/>
      <c r="AE56" s="213"/>
      <c r="AF56" s="213"/>
      <c r="AG56" s="213"/>
      <c r="AH56" s="213"/>
      <c r="AI56" s="201"/>
      <c r="AJ56" s="213"/>
      <c r="AK56" s="213"/>
      <c r="AL56" s="213"/>
      <c r="AM56" s="213"/>
      <c r="AN56" s="201"/>
      <c r="AO56" s="202"/>
      <c r="AP56" s="202"/>
      <c r="AQ56" s="202"/>
      <c r="AR56" s="202"/>
      <c r="AS56" s="201"/>
      <c r="AT56" s="206"/>
      <c r="AU56" s="206"/>
      <c r="AV56" s="206"/>
      <c r="AW56" s="208"/>
    </row>
    <row r="57" spans="2:49">
      <c r="B57" s="124" t="s">
        <v>102</v>
      </c>
      <c r="C57" s="68" t="s">
        <v>29</v>
      </c>
      <c r="D57" s="201"/>
      <c r="E57" s="202"/>
      <c r="F57" s="202"/>
      <c r="G57" s="202"/>
      <c r="H57" s="202"/>
      <c r="I57" s="201"/>
      <c r="J57" s="201"/>
      <c r="K57" s="202"/>
      <c r="L57" s="202"/>
      <c r="M57" s="202"/>
      <c r="N57" s="202"/>
      <c r="O57" s="201"/>
      <c r="P57" s="201"/>
      <c r="Q57" s="202"/>
      <c r="R57" s="202"/>
      <c r="S57" s="202"/>
      <c r="T57" s="202"/>
      <c r="U57" s="201"/>
      <c r="V57" s="202"/>
      <c r="W57" s="202"/>
      <c r="X57" s="201"/>
      <c r="Y57" s="202"/>
      <c r="Z57" s="202"/>
      <c r="AA57" s="201"/>
      <c r="AB57" s="202"/>
      <c r="AC57" s="202"/>
      <c r="AD57" s="201"/>
      <c r="AE57" s="213"/>
      <c r="AF57" s="213"/>
      <c r="AG57" s="213"/>
      <c r="AH57" s="213"/>
      <c r="AI57" s="201"/>
      <c r="AJ57" s="213"/>
      <c r="AK57" s="213"/>
      <c r="AL57" s="213"/>
      <c r="AM57" s="213"/>
      <c r="AN57" s="201"/>
      <c r="AO57" s="202"/>
      <c r="AP57" s="202"/>
      <c r="AQ57" s="202"/>
      <c r="AR57" s="202"/>
      <c r="AS57" s="201"/>
      <c r="AT57" s="206"/>
      <c r="AU57" s="206"/>
      <c r="AV57" s="206"/>
      <c r="AW57" s="208"/>
    </row>
    <row r="58" spans="2:49" s="5" customFormat="1" ht="13.1" thickBot="1">
      <c r="B58" s="128" t="s">
        <v>453</v>
      </c>
      <c r="C58" s="129"/>
      <c r="D58" s="280"/>
      <c r="E58" s="281"/>
      <c r="F58" s="281"/>
      <c r="G58" s="281"/>
      <c r="H58" s="281"/>
      <c r="I58" s="280"/>
      <c r="J58" s="282"/>
      <c r="K58" s="283"/>
      <c r="L58" s="283"/>
      <c r="M58" s="283"/>
      <c r="N58" s="283"/>
      <c r="O58" s="282"/>
      <c r="P58" s="282"/>
      <c r="Q58" s="283"/>
      <c r="R58" s="283"/>
      <c r="S58" s="283"/>
      <c r="T58" s="283"/>
      <c r="U58" s="282"/>
      <c r="V58" s="283"/>
      <c r="W58" s="283"/>
      <c r="X58" s="282"/>
      <c r="Y58" s="283"/>
      <c r="Z58" s="283"/>
      <c r="AA58" s="282"/>
      <c r="AB58" s="283"/>
      <c r="AC58" s="283"/>
      <c r="AD58" s="282"/>
      <c r="AE58" s="284"/>
      <c r="AF58" s="284"/>
      <c r="AG58" s="284"/>
      <c r="AH58" s="285"/>
      <c r="AI58" s="282"/>
      <c r="AJ58" s="284"/>
      <c r="AK58" s="284"/>
      <c r="AL58" s="284"/>
      <c r="AM58" s="285"/>
      <c r="AN58" s="282"/>
      <c r="AO58" s="283"/>
      <c r="AP58" s="283"/>
      <c r="AQ58" s="283"/>
      <c r="AR58" s="283"/>
      <c r="AS58" s="282"/>
      <c r="AT58" s="286"/>
      <c r="AU58" s="286"/>
      <c r="AV58" s="286"/>
      <c r="AW58" s="287"/>
    </row>
    <row r="59" spans="2:49">
      <c r="C59" s="5"/>
    </row>
    <row r="60" spans="2:49" ht="13.25" customHeight="1">
      <c r="B60" s="46"/>
    </row>
    <row r="61" spans="2:49"/>
    <row r="62" spans="2:49" hidden="1"/>
  </sheetData>
  <dataConsolidate/>
  <conditionalFormatting sqref="Z18:Z19">
    <cfRule type="cellIs" dxfId="478" priority="382" stopIfTrue="1" operator="lessThan">
      <formula>0</formula>
    </cfRule>
  </conditionalFormatting>
  <conditionalFormatting sqref="AA11:AA14">
    <cfRule type="cellIs" dxfId="477" priority="380" stopIfTrue="1" operator="lessThan">
      <formula>0</formula>
    </cfRule>
  </conditionalFormatting>
  <conditionalFormatting sqref="AN18:AN19">
    <cfRule type="cellIs" dxfId="476" priority="356" stopIfTrue="1" operator="lessThan">
      <formula>0</formula>
    </cfRule>
  </conditionalFormatting>
  <conditionalFormatting sqref="AU47">
    <cfRule type="cellIs" dxfId="475" priority="25" stopIfTrue="1" operator="lessThan">
      <formula>0</formula>
    </cfRule>
  </conditionalFormatting>
  <conditionalFormatting sqref="AS26">
    <cfRule type="cellIs" dxfId="474" priority="60" stopIfTrue="1" operator="lessThan">
      <formula>0</formula>
    </cfRule>
  </conditionalFormatting>
  <conditionalFormatting sqref="AT26">
    <cfRule type="cellIs" dxfId="473" priority="59" stopIfTrue="1" operator="lessThan">
      <formula>0</formula>
    </cfRule>
  </conditionalFormatting>
  <conditionalFormatting sqref="D5:D7">
    <cfRule type="cellIs" dxfId="472" priority="478" stopIfTrue="1" operator="lessThan">
      <formula>0</formula>
    </cfRule>
  </conditionalFormatting>
  <conditionalFormatting sqref="AU51">
    <cfRule type="cellIs" dxfId="471" priority="16" stopIfTrue="1" operator="lessThan">
      <formula>0</formula>
    </cfRule>
  </conditionalFormatting>
  <conditionalFormatting sqref="J5:J7">
    <cfRule type="cellIs" dxfId="470" priority="476" stopIfTrue="1" operator="lessThan">
      <formula>0</formula>
    </cfRule>
  </conditionalFormatting>
  <conditionalFormatting sqref="AT52">
    <cfRule type="cellIs" dxfId="469" priority="14" stopIfTrue="1" operator="lessThan">
      <formula>0</formula>
    </cfRule>
  </conditionalFormatting>
  <conditionalFormatting sqref="P5:P7">
    <cfRule type="cellIs" dxfId="468" priority="474" stopIfTrue="1" operator="lessThan">
      <formula>0</formula>
    </cfRule>
  </conditionalFormatting>
  <conditionalFormatting sqref="U5:U7">
    <cfRule type="cellIs" dxfId="467" priority="473" stopIfTrue="1" operator="lessThan">
      <formula>0</formula>
    </cfRule>
  </conditionalFormatting>
  <conditionalFormatting sqref="X5:X7">
    <cfRule type="cellIs" dxfId="466" priority="472" stopIfTrue="1" operator="lessThan">
      <formula>0</formula>
    </cfRule>
  </conditionalFormatting>
  <conditionalFormatting sqref="AA5:AA7">
    <cfRule type="cellIs" dxfId="465" priority="471" stopIfTrue="1" operator="lessThan">
      <formula>0</formula>
    </cfRule>
  </conditionalFormatting>
  <conditionalFormatting sqref="AD5:AD7">
    <cfRule type="cellIs" dxfId="464" priority="470" stopIfTrue="1" operator="lessThan">
      <formula>0</formula>
    </cfRule>
  </conditionalFormatting>
  <conditionalFormatting sqref="AI5:AI7">
    <cfRule type="cellIs" dxfId="463" priority="469" stopIfTrue="1" operator="lessThan">
      <formula>0</formula>
    </cfRule>
  </conditionalFormatting>
  <conditionalFormatting sqref="AN5:AN7">
    <cfRule type="cellIs" dxfId="462" priority="468" stopIfTrue="1" operator="lessThan">
      <formula>0</formula>
    </cfRule>
  </conditionalFormatting>
  <conditionalFormatting sqref="AS5:AS7">
    <cfRule type="cellIs" dxfId="461" priority="467" stopIfTrue="1" operator="lessThan">
      <formula>0</formula>
    </cfRule>
  </conditionalFormatting>
  <conditionalFormatting sqref="AT5:AT7">
    <cfRule type="cellIs" dxfId="460" priority="466" stopIfTrue="1" operator="lessThan">
      <formula>0</formula>
    </cfRule>
  </conditionalFormatting>
  <conditionalFormatting sqref="AU5:AU7">
    <cfRule type="cellIs" dxfId="459" priority="465" stopIfTrue="1" operator="lessThan">
      <formula>0</formula>
    </cfRule>
  </conditionalFormatting>
  <conditionalFormatting sqref="D9">
    <cfRule type="cellIs" dxfId="458" priority="464" stopIfTrue="1" operator="lessThan">
      <formula>0</formula>
    </cfRule>
  </conditionalFormatting>
  <conditionalFormatting sqref="D11:D20">
    <cfRule type="cellIs" dxfId="457" priority="463" stopIfTrue="1" operator="lessThan">
      <formula>0</formula>
    </cfRule>
  </conditionalFormatting>
  <conditionalFormatting sqref="E10:I10">
    <cfRule type="cellIs" dxfId="456" priority="462" stopIfTrue="1" operator="lessThan">
      <formula>0</formula>
    </cfRule>
  </conditionalFormatting>
  <conditionalFormatting sqref="E11:I11">
    <cfRule type="cellIs" dxfId="455" priority="461" stopIfTrue="1" operator="lessThan">
      <formula>0</formula>
    </cfRule>
  </conditionalFormatting>
  <conditionalFormatting sqref="E13:I16 E17:H17">
    <cfRule type="cellIs" dxfId="454" priority="460" stopIfTrue="1" operator="lessThan">
      <formula>0</formula>
    </cfRule>
  </conditionalFormatting>
  <conditionalFormatting sqref="E18:I20">
    <cfRule type="cellIs" dxfId="453" priority="459" stopIfTrue="1" operator="lessThan">
      <formula>0</formula>
    </cfRule>
  </conditionalFormatting>
  <conditionalFormatting sqref="D23">
    <cfRule type="cellIs" dxfId="452" priority="457" stopIfTrue="1" operator="lessThan">
      <formula>0</formula>
    </cfRule>
  </conditionalFormatting>
  <conditionalFormatting sqref="D26">
    <cfRule type="cellIs" dxfId="451" priority="456" stopIfTrue="1" operator="lessThan">
      <formula>0</formula>
    </cfRule>
  </conditionalFormatting>
  <conditionalFormatting sqref="D28">
    <cfRule type="cellIs" dxfId="450" priority="455" stopIfTrue="1" operator="lessThan">
      <formula>0</formula>
    </cfRule>
  </conditionalFormatting>
  <conditionalFormatting sqref="D30">
    <cfRule type="cellIs" dxfId="449" priority="454" stopIfTrue="1" operator="lessThan">
      <formula>0</formula>
    </cfRule>
  </conditionalFormatting>
  <conditionalFormatting sqref="D32">
    <cfRule type="cellIs" dxfId="448" priority="453" stopIfTrue="1" operator="lessThan">
      <formula>0</formula>
    </cfRule>
  </conditionalFormatting>
  <conditionalFormatting sqref="AU57">
    <cfRule type="cellIs" dxfId="447" priority="4" stopIfTrue="1" operator="lessThan">
      <formula>0</formula>
    </cfRule>
  </conditionalFormatting>
  <conditionalFormatting sqref="D34">
    <cfRule type="cellIs" dxfId="446" priority="452" stopIfTrue="1" operator="lessThan">
      <formula>0</formula>
    </cfRule>
  </conditionalFormatting>
  <conditionalFormatting sqref="D38">
    <cfRule type="cellIs" dxfId="445" priority="451" stopIfTrue="1" operator="lessThan">
      <formula>0</formula>
    </cfRule>
  </conditionalFormatting>
  <conditionalFormatting sqref="D41">
    <cfRule type="cellIs" dxfId="444" priority="450" stopIfTrue="1" operator="lessThan">
      <formula>0</formula>
    </cfRule>
  </conditionalFormatting>
  <conditionalFormatting sqref="D43">
    <cfRule type="cellIs" dxfId="443" priority="449" stopIfTrue="1" operator="lessThan">
      <formula>0</formula>
    </cfRule>
  </conditionalFormatting>
  <conditionalFormatting sqref="D47">
    <cfRule type="cellIs" dxfId="442" priority="448" stopIfTrue="1" operator="lessThan">
      <formula>0</formula>
    </cfRule>
  </conditionalFormatting>
  <conditionalFormatting sqref="D50">
    <cfRule type="cellIs" dxfId="441" priority="447" stopIfTrue="1" operator="lessThan">
      <formula>0</formula>
    </cfRule>
  </conditionalFormatting>
  <conditionalFormatting sqref="E24:I24">
    <cfRule type="cellIs" dxfId="440" priority="445" stopIfTrue="1" operator="lessThan">
      <formula>0</formula>
    </cfRule>
  </conditionalFormatting>
  <conditionalFormatting sqref="E27:I27">
    <cfRule type="cellIs" dxfId="439" priority="444" stopIfTrue="1" operator="lessThan">
      <formula>0</formula>
    </cfRule>
  </conditionalFormatting>
  <conditionalFormatting sqref="E31:I31">
    <cfRule type="cellIs" dxfId="438" priority="443" stopIfTrue="1" operator="lessThan">
      <formula>0</formula>
    </cfRule>
  </conditionalFormatting>
  <conditionalFormatting sqref="E35:I35">
    <cfRule type="cellIs" dxfId="437" priority="442" stopIfTrue="1" operator="lessThan">
      <formula>0</formula>
    </cfRule>
  </conditionalFormatting>
  <conditionalFormatting sqref="E39:I39">
    <cfRule type="cellIs" dxfId="436" priority="441" stopIfTrue="1" operator="lessThan">
      <formula>0</formula>
    </cfRule>
  </conditionalFormatting>
  <conditionalFormatting sqref="E42:I42">
    <cfRule type="cellIs" dxfId="435" priority="440" stopIfTrue="1" operator="lessThan">
      <formula>0</formula>
    </cfRule>
  </conditionalFormatting>
  <conditionalFormatting sqref="D36">
    <cfRule type="cellIs" dxfId="434" priority="439" stopIfTrue="1" operator="lessThan">
      <formula>0</formula>
    </cfRule>
  </conditionalFormatting>
  <conditionalFormatting sqref="E36:I36">
    <cfRule type="cellIs" dxfId="433" priority="438" stopIfTrue="1" operator="lessThan">
      <formula>0</formula>
    </cfRule>
  </conditionalFormatting>
  <conditionalFormatting sqref="D45">
    <cfRule type="cellIs" dxfId="432" priority="437" stopIfTrue="1" operator="lessThan">
      <formula>0</formula>
    </cfRule>
  </conditionalFormatting>
  <conditionalFormatting sqref="E45:I45">
    <cfRule type="cellIs" dxfId="431" priority="436" stopIfTrue="1" operator="lessThan">
      <formula>0</formula>
    </cfRule>
  </conditionalFormatting>
  <conditionalFormatting sqref="D46">
    <cfRule type="cellIs" dxfId="430" priority="435" stopIfTrue="1" operator="lessThan">
      <formula>0</formula>
    </cfRule>
  </conditionalFormatting>
  <conditionalFormatting sqref="E46:I46">
    <cfRule type="cellIs" dxfId="429" priority="434" stopIfTrue="1" operator="lessThan">
      <formula>0</formula>
    </cfRule>
  </conditionalFormatting>
  <conditionalFormatting sqref="D49">
    <cfRule type="cellIs" dxfId="428" priority="433" stopIfTrue="1" operator="lessThan">
      <formula>0</formula>
    </cfRule>
  </conditionalFormatting>
  <conditionalFormatting sqref="E49:I49">
    <cfRule type="cellIs" dxfId="427" priority="432" stopIfTrue="1" operator="lessThan">
      <formula>0</formula>
    </cfRule>
  </conditionalFormatting>
  <conditionalFormatting sqref="D51">
    <cfRule type="cellIs" dxfId="426" priority="431" stopIfTrue="1" operator="lessThan">
      <formula>0</formula>
    </cfRule>
  </conditionalFormatting>
  <conditionalFormatting sqref="E51:I51">
    <cfRule type="cellIs" dxfId="425" priority="430" stopIfTrue="1" operator="lessThan">
      <formula>0</formula>
    </cfRule>
  </conditionalFormatting>
  <conditionalFormatting sqref="D52">
    <cfRule type="cellIs" dxfId="424" priority="429" stopIfTrue="1" operator="lessThan">
      <formula>0</formula>
    </cfRule>
  </conditionalFormatting>
  <conditionalFormatting sqref="E52:I52">
    <cfRule type="cellIs" dxfId="423" priority="428" stopIfTrue="1" operator="lessThan">
      <formula>0</formula>
    </cfRule>
  </conditionalFormatting>
  <conditionalFormatting sqref="D53">
    <cfRule type="cellIs" dxfId="422" priority="427" stopIfTrue="1" operator="lessThan">
      <formula>0</formula>
    </cfRule>
  </conditionalFormatting>
  <conditionalFormatting sqref="E53:I53">
    <cfRule type="cellIs" dxfId="421" priority="426" stopIfTrue="1" operator="lessThan">
      <formula>0</formula>
    </cfRule>
  </conditionalFormatting>
  <conditionalFormatting sqref="D56">
    <cfRule type="cellIs" dxfId="420" priority="425" stopIfTrue="1" operator="lessThan">
      <formula>0</formula>
    </cfRule>
  </conditionalFormatting>
  <conditionalFormatting sqref="E56:I56">
    <cfRule type="cellIs" dxfId="419" priority="424" stopIfTrue="1" operator="lessThan">
      <formula>0</formula>
    </cfRule>
  </conditionalFormatting>
  <conditionalFormatting sqref="D57">
    <cfRule type="cellIs" dxfId="418" priority="423" stopIfTrue="1" operator="lessThan">
      <formula>0</formula>
    </cfRule>
  </conditionalFormatting>
  <conditionalFormatting sqref="E57:I57">
    <cfRule type="cellIs" dxfId="417" priority="422" stopIfTrue="1" operator="lessThan">
      <formula>0</formula>
    </cfRule>
  </conditionalFormatting>
  <conditionalFormatting sqref="D58">
    <cfRule type="cellIs" dxfId="416" priority="421" stopIfTrue="1" operator="lessThan">
      <formula>0</formula>
    </cfRule>
  </conditionalFormatting>
  <conditionalFormatting sqref="E58:I58">
    <cfRule type="cellIs" dxfId="415" priority="420" stopIfTrue="1" operator="lessThan">
      <formula>0</formula>
    </cfRule>
  </conditionalFormatting>
  <conditionalFormatting sqref="J9">
    <cfRule type="cellIs" dxfId="414" priority="419" stopIfTrue="1" operator="lessThan">
      <formula>0</formula>
    </cfRule>
  </conditionalFormatting>
  <conditionalFormatting sqref="J11:J14">
    <cfRule type="cellIs" dxfId="413" priority="418" stopIfTrue="1" operator="lessThan">
      <formula>0</formula>
    </cfRule>
  </conditionalFormatting>
  <conditionalFormatting sqref="K10:O10">
    <cfRule type="cellIs" dxfId="412" priority="417" stopIfTrue="1" operator="lessThan">
      <formula>0</formula>
    </cfRule>
  </conditionalFormatting>
  <conditionalFormatting sqref="K11:O11">
    <cfRule type="cellIs" dxfId="411" priority="416" stopIfTrue="1" operator="lessThan">
      <formula>0</formula>
    </cfRule>
  </conditionalFormatting>
  <conditionalFormatting sqref="K13:O14">
    <cfRule type="cellIs" dxfId="410" priority="415" stopIfTrue="1" operator="lessThan">
      <formula>0</formula>
    </cfRule>
  </conditionalFormatting>
  <conditionalFormatting sqref="J16:J19">
    <cfRule type="cellIs" dxfId="409" priority="414" stopIfTrue="1" operator="lessThan">
      <formula>0</formula>
    </cfRule>
  </conditionalFormatting>
  <conditionalFormatting sqref="K16:O16 K17:N17">
    <cfRule type="cellIs" dxfId="408" priority="413" stopIfTrue="1" operator="lessThan">
      <formula>0</formula>
    </cfRule>
  </conditionalFormatting>
  <conditionalFormatting sqref="K18:O19">
    <cfRule type="cellIs" dxfId="407" priority="412" stopIfTrue="1" operator="lessThan">
      <formula>0</formula>
    </cfRule>
  </conditionalFormatting>
  <conditionalFormatting sqref="P9">
    <cfRule type="cellIs" dxfId="406" priority="410" stopIfTrue="1" operator="lessThan">
      <formula>0</formula>
    </cfRule>
  </conditionalFormatting>
  <conditionalFormatting sqref="P11:P14">
    <cfRule type="cellIs" dxfId="405" priority="409" stopIfTrue="1" operator="lessThan">
      <formula>0</formula>
    </cfRule>
  </conditionalFormatting>
  <conditionalFormatting sqref="Q10:T10">
    <cfRule type="cellIs" dxfId="404" priority="408" stopIfTrue="1" operator="lessThan">
      <formula>0</formula>
    </cfRule>
  </conditionalFormatting>
  <conditionalFormatting sqref="Q11:T11">
    <cfRule type="cellIs" dxfId="403" priority="407" stopIfTrue="1" operator="lessThan">
      <formula>0</formula>
    </cfRule>
  </conditionalFormatting>
  <conditionalFormatting sqref="Q13:T14">
    <cfRule type="cellIs" dxfId="402" priority="406" stopIfTrue="1" operator="lessThan">
      <formula>0</formula>
    </cfRule>
  </conditionalFormatting>
  <conditionalFormatting sqref="P18:P19">
    <cfRule type="cellIs" dxfId="401" priority="405" stopIfTrue="1" operator="lessThan">
      <formula>0</formula>
    </cfRule>
  </conditionalFormatting>
  <conditionalFormatting sqref="Q18:T19">
    <cfRule type="cellIs" dxfId="400" priority="404" stopIfTrue="1" operator="lessThan">
      <formula>0</formula>
    </cfRule>
  </conditionalFormatting>
  <conditionalFormatting sqref="U9">
    <cfRule type="cellIs" dxfId="399" priority="403" stopIfTrue="1" operator="lessThan">
      <formula>0</formula>
    </cfRule>
  </conditionalFormatting>
  <conditionalFormatting sqref="U11:U14">
    <cfRule type="cellIs" dxfId="398" priority="402" stopIfTrue="1" operator="lessThan">
      <formula>0</formula>
    </cfRule>
  </conditionalFormatting>
  <conditionalFormatting sqref="V10">
    <cfRule type="cellIs" dxfId="397" priority="401" stopIfTrue="1" operator="lessThan">
      <formula>0</formula>
    </cfRule>
  </conditionalFormatting>
  <conditionalFormatting sqref="V11">
    <cfRule type="cellIs" dxfId="396" priority="400" stopIfTrue="1" operator="lessThan">
      <formula>0</formula>
    </cfRule>
  </conditionalFormatting>
  <conditionalFormatting sqref="V13:V14">
    <cfRule type="cellIs" dxfId="395" priority="399" stopIfTrue="1" operator="lessThan">
      <formula>0</formula>
    </cfRule>
  </conditionalFormatting>
  <conditionalFormatting sqref="U18:U19">
    <cfRule type="cellIs" dxfId="394" priority="398" stopIfTrue="1" operator="lessThan">
      <formula>0</formula>
    </cfRule>
  </conditionalFormatting>
  <conditionalFormatting sqref="V18:V19">
    <cfRule type="cellIs" dxfId="393" priority="397" stopIfTrue="1" operator="lessThan">
      <formula>0</formula>
    </cfRule>
  </conditionalFormatting>
  <conditionalFormatting sqref="W10">
    <cfRule type="cellIs" dxfId="392" priority="396" stopIfTrue="1" operator="lessThan">
      <formula>0</formula>
    </cfRule>
  </conditionalFormatting>
  <conditionalFormatting sqref="W11">
    <cfRule type="cellIs" dxfId="391" priority="395" stopIfTrue="1" operator="lessThan">
      <formula>0</formula>
    </cfRule>
  </conditionalFormatting>
  <conditionalFormatting sqref="W13:W14">
    <cfRule type="cellIs" dxfId="390" priority="394" stopIfTrue="1" operator="lessThan">
      <formula>0</formula>
    </cfRule>
  </conditionalFormatting>
  <conditionalFormatting sqref="W18:W19">
    <cfRule type="cellIs" dxfId="389" priority="393" stopIfTrue="1" operator="lessThan">
      <formula>0</formula>
    </cfRule>
  </conditionalFormatting>
  <conditionalFormatting sqref="X9">
    <cfRule type="cellIs" dxfId="388" priority="392" stopIfTrue="1" operator="lessThan">
      <formula>0</formula>
    </cfRule>
  </conditionalFormatting>
  <conditionalFormatting sqref="X11:X14">
    <cfRule type="cellIs" dxfId="387" priority="391" stopIfTrue="1" operator="lessThan">
      <formula>0</formula>
    </cfRule>
  </conditionalFormatting>
  <conditionalFormatting sqref="Y10">
    <cfRule type="cellIs" dxfId="386" priority="390" stopIfTrue="1" operator="lessThan">
      <formula>0</formula>
    </cfRule>
  </conditionalFormatting>
  <conditionalFormatting sqref="Y11">
    <cfRule type="cellIs" dxfId="385" priority="389" stopIfTrue="1" operator="lessThan">
      <formula>0</formula>
    </cfRule>
  </conditionalFormatting>
  <conditionalFormatting sqref="Y13:Y14">
    <cfRule type="cellIs" dxfId="384" priority="388" stopIfTrue="1" operator="lessThan">
      <formula>0</formula>
    </cfRule>
  </conditionalFormatting>
  <conditionalFormatting sqref="X18:X19">
    <cfRule type="cellIs" dxfId="383" priority="387" stopIfTrue="1" operator="lessThan">
      <formula>0</formula>
    </cfRule>
  </conditionalFormatting>
  <conditionalFormatting sqref="Y18:Y19">
    <cfRule type="cellIs" dxfId="382" priority="386" stopIfTrue="1" operator="lessThan">
      <formula>0</formula>
    </cfRule>
  </conditionalFormatting>
  <conditionalFormatting sqref="Z10">
    <cfRule type="cellIs" dxfId="381" priority="385" stopIfTrue="1" operator="lessThan">
      <formula>0</formula>
    </cfRule>
  </conditionalFormatting>
  <conditionalFormatting sqref="Z11">
    <cfRule type="cellIs" dxfId="380" priority="384" stopIfTrue="1" operator="lessThan">
      <formula>0</formula>
    </cfRule>
  </conditionalFormatting>
  <conditionalFormatting sqref="Z13:Z14">
    <cfRule type="cellIs" dxfId="379" priority="383" stopIfTrue="1" operator="lessThan">
      <formula>0</formula>
    </cfRule>
  </conditionalFormatting>
  <conditionalFormatting sqref="AA9">
    <cfRule type="cellIs" dxfId="378" priority="381" stopIfTrue="1" operator="lessThan">
      <formula>0</formula>
    </cfRule>
  </conditionalFormatting>
  <conditionalFormatting sqref="AB10">
    <cfRule type="cellIs" dxfId="377" priority="379" stopIfTrue="1" operator="lessThan">
      <formula>0</formula>
    </cfRule>
  </conditionalFormatting>
  <conditionalFormatting sqref="AB11">
    <cfRule type="cellIs" dxfId="376" priority="378" stopIfTrue="1" operator="lessThan">
      <formula>0</formula>
    </cfRule>
  </conditionalFormatting>
  <conditionalFormatting sqref="AB13:AB14">
    <cfRule type="cellIs" dxfId="375" priority="377" stopIfTrue="1" operator="lessThan">
      <formula>0</formula>
    </cfRule>
  </conditionalFormatting>
  <conditionalFormatting sqref="AA18:AA19">
    <cfRule type="cellIs" dxfId="374" priority="376" stopIfTrue="1" operator="lessThan">
      <formula>0</formula>
    </cfRule>
  </conditionalFormatting>
  <conditionalFormatting sqref="AB18:AB19">
    <cfRule type="cellIs" dxfId="373" priority="375" stopIfTrue="1" operator="lessThan">
      <formula>0</formula>
    </cfRule>
  </conditionalFormatting>
  <conditionalFormatting sqref="AC10">
    <cfRule type="cellIs" dxfId="372" priority="374" stopIfTrue="1" operator="lessThan">
      <formula>0</formula>
    </cfRule>
  </conditionalFormatting>
  <conditionalFormatting sqref="AC11">
    <cfRule type="cellIs" dxfId="371" priority="373" stopIfTrue="1" operator="lessThan">
      <formula>0</formula>
    </cfRule>
  </conditionalFormatting>
  <conditionalFormatting sqref="AC13:AC14">
    <cfRule type="cellIs" dxfId="370" priority="372" stopIfTrue="1" operator="lessThan">
      <formula>0</formula>
    </cfRule>
  </conditionalFormatting>
  <conditionalFormatting sqref="AC18:AC19">
    <cfRule type="cellIs" dxfId="369" priority="371" stopIfTrue="1" operator="lessThan">
      <formula>0</formula>
    </cfRule>
  </conditionalFormatting>
  <conditionalFormatting sqref="AD9">
    <cfRule type="cellIs" dxfId="368" priority="370" stopIfTrue="1" operator="lessThan">
      <formula>0</formula>
    </cfRule>
  </conditionalFormatting>
  <conditionalFormatting sqref="AD11:AD14">
    <cfRule type="cellIs" dxfId="367" priority="369" stopIfTrue="1" operator="lessThan">
      <formula>0</formula>
    </cfRule>
  </conditionalFormatting>
  <conditionalFormatting sqref="AD18:AD19">
    <cfRule type="cellIs" dxfId="366" priority="368" stopIfTrue="1" operator="lessThan">
      <formula>0</formula>
    </cfRule>
  </conditionalFormatting>
  <conditionalFormatting sqref="AS57">
    <cfRule type="cellIs" dxfId="365" priority="6" stopIfTrue="1" operator="lessThan">
      <formula>0</formula>
    </cfRule>
  </conditionalFormatting>
  <conditionalFormatting sqref="AT57">
    <cfRule type="cellIs" dxfId="364" priority="5" stopIfTrue="1" operator="lessThan">
      <formula>0</formula>
    </cfRule>
  </conditionalFormatting>
  <conditionalFormatting sqref="AI9">
    <cfRule type="cellIs" dxfId="363" priority="364" stopIfTrue="1" operator="lessThan">
      <formula>0</formula>
    </cfRule>
  </conditionalFormatting>
  <conditionalFormatting sqref="AI11:AI14">
    <cfRule type="cellIs" dxfId="362" priority="363" stopIfTrue="1" operator="lessThan">
      <formula>0</formula>
    </cfRule>
  </conditionalFormatting>
  <conditionalFormatting sqref="AI18:AI19">
    <cfRule type="cellIs" dxfId="361" priority="362" stopIfTrue="1" operator="lessThan">
      <formula>0</formula>
    </cfRule>
  </conditionalFormatting>
  <conditionalFormatting sqref="AN9">
    <cfRule type="cellIs" dxfId="360" priority="361" stopIfTrue="1" operator="lessThan">
      <formula>0</formula>
    </cfRule>
  </conditionalFormatting>
  <conditionalFormatting sqref="AN11:AN14">
    <cfRule type="cellIs" dxfId="359" priority="360" stopIfTrue="1" operator="lessThan">
      <formula>0</formula>
    </cfRule>
  </conditionalFormatting>
  <conditionalFormatting sqref="AO10:AR10">
    <cfRule type="cellIs" dxfId="358" priority="359" stopIfTrue="1" operator="lessThan">
      <formula>0</formula>
    </cfRule>
  </conditionalFormatting>
  <conditionalFormatting sqref="AO11:AR11">
    <cfRule type="cellIs" dxfId="357" priority="358" stopIfTrue="1" operator="lessThan">
      <formula>0</formula>
    </cfRule>
  </conditionalFormatting>
  <conditionalFormatting sqref="AO13:AR14">
    <cfRule type="cellIs" dxfId="356" priority="357" stopIfTrue="1" operator="lessThan">
      <formula>0</formula>
    </cfRule>
  </conditionalFormatting>
  <conditionalFormatting sqref="AO18:AR19">
    <cfRule type="cellIs" dxfId="355" priority="355" stopIfTrue="1" operator="lessThan">
      <formula>0</formula>
    </cfRule>
  </conditionalFormatting>
  <conditionalFormatting sqref="AS9">
    <cfRule type="cellIs" dxfId="354" priority="354" stopIfTrue="1" operator="lessThan">
      <formula>0</formula>
    </cfRule>
  </conditionalFormatting>
  <conditionalFormatting sqref="AT9">
    <cfRule type="cellIs" dxfId="353" priority="353" stopIfTrue="1" operator="lessThan">
      <formula>0</formula>
    </cfRule>
  </conditionalFormatting>
  <conditionalFormatting sqref="AU9">
    <cfRule type="cellIs" dxfId="352" priority="352" stopIfTrue="1" operator="lessThan">
      <formula>0</formula>
    </cfRule>
  </conditionalFormatting>
  <conditionalFormatting sqref="AS11">
    <cfRule type="cellIs" dxfId="351" priority="351" stopIfTrue="1" operator="lessThan">
      <formula>0</formula>
    </cfRule>
  </conditionalFormatting>
  <conditionalFormatting sqref="AT11">
    <cfRule type="cellIs" dxfId="350" priority="350" stopIfTrue="1" operator="lessThan">
      <formula>0</formula>
    </cfRule>
  </conditionalFormatting>
  <conditionalFormatting sqref="AU11">
    <cfRule type="cellIs" dxfId="349" priority="349" stopIfTrue="1" operator="lessThan">
      <formula>0</formula>
    </cfRule>
  </conditionalFormatting>
  <conditionalFormatting sqref="AS12">
    <cfRule type="cellIs" dxfId="348" priority="348" stopIfTrue="1" operator="lessThan">
      <formula>0</formula>
    </cfRule>
  </conditionalFormatting>
  <conditionalFormatting sqref="AT12">
    <cfRule type="cellIs" dxfId="347" priority="347" stopIfTrue="1" operator="lessThan">
      <formula>0</formula>
    </cfRule>
  </conditionalFormatting>
  <conditionalFormatting sqref="AU12">
    <cfRule type="cellIs" dxfId="346" priority="346" stopIfTrue="1" operator="lessThan">
      <formula>0</formula>
    </cfRule>
  </conditionalFormatting>
  <conditionalFormatting sqref="AS13">
    <cfRule type="cellIs" dxfId="345" priority="345" stopIfTrue="1" operator="lessThan">
      <formula>0</formula>
    </cfRule>
  </conditionalFormatting>
  <conditionalFormatting sqref="AT13">
    <cfRule type="cellIs" dxfId="344" priority="344" stopIfTrue="1" operator="lessThan">
      <formula>0</formula>
    </cfRule>
  </conditionalFormatting>
  <conditionalFormatting sqref="AU13">
    <cfRule type="cellIs" dxfId="343" priority="343" stopIfTrue="1" operator="lessThan">
      <formula>0</formula>
    </cfRule>
  </conditionalFormatting>
  <conditionalFormatting sqref="AS14">
    <cfRule type="cellIs" dxfId="342" priority="342" stopIfTrue="1" operator="lessThan">
      <formula>0</formula>
    </cfRule>
  </conditionalFormatting>
  <conditionalFormatting sqref="AT14">
    <cfRule type="cellIs" dxfId="341" priority="341" stopIfTrue="1" operator="lessThan">
      <formula>0</formula>
    </cfRule>
  </conditionalFormatting>
  <conditionalFormatting sqref="AU14">
    <cfRule type="cellIs" dxfId="340" priority="340" stopIfTrue="1" operator="lessThan">
      <formula>0</formula>
    </cfRule>
  </conditionalFormatting>
  <conditionalFormatting sqref="AS18">
    <cfRule type="cellIs" dxfId="339" priority="339" stopIfTrue="1" operator="lessThan">
      <formula>0</formula>
    </cfRule>
  </conditionalFormatting>
  <conditionalFormatting sqref="AT18">
    <cfRule type="cellIs" dxfId="338" priority="338" stopIfTrue="1" operator="lessThan">
      <formula>0</formula>
    </cfRule>
  </conditionalFormatting>
  <conditionalFormatting sqref="AU18">
    <cfRule type="cellIs" dxfId="337" priority="337" stopIfTrue="1" operator="lessThan">
      <formula>0</formula>
    </cfRule>
  </conditionalFormatting>
  <conditionalFormatting sqref="AS19">
    <cfRule type="cellIs" dxfId="336" priority="336" stopIfTrue="1" operator="lessThan">
      <formula>0</formula>
    </cfRule>
  </conditionalFormatting>
  <conditionalFormatting sqref="AT19">
    <cfRule type="cellIs" dxfId="335" priority="335" stopIfTrue="1" operator="lessThan">
      <formula>0</formula>
    </cfRule>
  </conditionalFormatting>
  <conditionalFormatting sqref="AU19">
    <cfRule type="cellIs" dxfId="334" priority="334" stopIfTrue="1" operator="lessThan">
      <formula>0</formula>
    </cfRule>
  </conditionalFormatting>
  <conditionalFormatting sqref="J23">
    <cfRule type="cellIs" dxfId="333" priority="333" stopIfTrue="1" operator="lessThan">
      <formula>0</formula>
    </cfRule>
  </conditionalFormatting>
  <conditionalFormatting sqref="J26">
    <cfRule type="cellIs" dxfId="332" priority="332" stopIfTrue="1" operator="lessThan">
      <formula>0</formula>
    </cfRule>
  </conditionalFormatting>
  <conditionalFormatting sqref="J28">
    <cfRule type="cellIs" dxfId="331" priority="331" stopIfTrue="1" operator="lessThan">
      <formula>0</formula>
    </cfRule>
  </conditionalFormatting>
  <conditionalFormatting sqref="J30">
    <cfRule type="cellIs" dxfId="330" priority="330" stopIfTrue="1" operator="lessThan">
      <formula>0</formula>
    </cfRule>
  </conditionalFormatting>
  <conditionalFormatting sqref="J32">
    <cfRule type="cellIs" dxfId="329" priority="329" stopIfTrue="1" operator="lessThan">
      <formula>0</formula>
    </cfRule>
  </conditionalFormatting>
  <conditionalFormatting sqref="J34">
    <cfRule type="cellIs" dxfId="328" priority="328" stopIfTrue="1" operator="lessThan">
      <formula>0</formula>
    </cfRule>
  </conditionalFormatting>
  <conditionalFormatting sqref="J38">
    <cfRule type="cellIs" dxfId="327" priority="327" stopIfTrue="1" operator="lessThan">
      <formula>0</formula>
    </cfRule>
  </conditionalFormatting>
  <conditionalFormatting sqref="J41">
    <cfRule type="cellIs" dxfId="326" priority="326" stopIfTrue="1" operator="lessThan">
      <formula>0</formula>
    </cfRule>
  </conditionalFormatting>
  <conditionalFormatting sqref="J43">
    <cfRule type="cellIs" dxfId="325" priority="325" stopIfTrue="1" operator="lessThan">
      <formula>0</formula>
    </cfRule>
  </conditionalFormatting>
  <conditionalFormatting sqref="J47">
    <cfRule type="cellIs" dxfId="324" priority="324" stopIfTrue="1" operator="lessThan">
      <formula>0</formula>
    </cfRule>
  </conditionalFormatting>
  <conditionalFormatting sqref="J50">
    <cfRule type="cellIs" dxfId="323" priority="323" stopIfTrue="1" operator="lessThan">
      <formula>0</formula>
    </cfRule>
  </conditionalFormatting>
  <conditionalFormatting sqref="K24:O24">
    <cfRule type="cellIs" dxfId="322" priority="322" stopIfTrue="1" operator="lessThan">
      <formula>0</formula>
    </cfRule>
  </conditionalFormatting>
  <conditionalFormatting sqref="K27:O27">
    <cfRule type="cellIs" dxfId="321" priority="321" stopIfTrue="1" operator="lessThan">
      <formula>0</formula>
    </cfRule>
  </conditionalFormatting>
  <conditionalFormatting sqref="K31:O31">
    <cfRule type="cellIs" dxfId="320" priority="320" stopIfTrue="1" operator="lessThan">
      <formula>0</formula>
    </cfRule>
  </conditionalFormatting>
  <conditionalFormatting sqref="K35:O35">
    <cfRule type="cellIs" dxfId="319" priority="319" stopIfTrue="1" operator="lessThan">
      <formula>0</formula>
    </cfRule>
  </conditionalFormatting>
  <conditionalFormatting sqref="K39:O39">
    <cfRule type="cellIs" dxfId="318" priority="318" stopIfTrue="1" operator="lessThan">
      <formula>0</formula>
    </cfRule>
  </conditionalFormatting>
  <conditionalFormatting sqref="K42:O42">
    <cfRule type="cellIs" dxfId="317" priority="317" stopIfTrue="1" operator="lessThan">
      <formula>0</formula>
    </cfRule>
  </conditionalFormatting>
  <conditionalFormatting sqref="J36">
    <cfRule type="cellIs" dxfId="316" priority="316" stopIfTrue="1" operator="lessThan">
      <formula>0</formula>
    </cfRule>
  </conditionalFormatting>
  <conditionalFormatting sqref="K36:O36">
    <cfRule type="cellIs" dxfId="315" priority="315" stopIfTrue="1" operator="lessThan">
      <formula>0</formula>
    </cfRule>
  </conditionalFormatting>
  <conditionalFormatting sqref="J45">
    <cfRule type="cellIs" dxfId="314" priority="314" stopIfTrue="1" operator="lessThan">
      <formula>0</formula>
    </cfRule>
  </conditionalFormatting>
  <conditionalFormatting sqref="K45:O45">
    <cfRule type="cellIs" dxfId="313" priority="313" stopIfTrue="1" operator="lessThan">
      <formula>0</formula>
    </cfRule>
  </conditionalFormatting>
  <conditionalFormatting sqref="J46">
    <cfRule type="cellIs" dxfId="312" priority="312" stopIfTrue="1" operator="lessThan">
      <formula>0</formula>
    </cfRule>
  </conditionalFormatting>
  <conditionalFormatting sqref="K46:O46">
    <cfRule type="cellIs" dxfId="311" priority="311" stopIfTrue="1" operator="lessThan">
      <formula>0</formula>
    </cfRule>
  </conditionalFormatting>
  <conditionalFormatting sqref="J49">
    <cfRule type="cellIs" dxfId="310" priority="310" stopIfTrue="1" operator="lessThan">
      <formula>0</formula>
    </cfRule>
  </conditionalFormatting>
  <conditionalFormatting sqref="K49:O49">
    <cfRule type="cellIs" dxfId="309" priority="309" stopIfTrue="1" operator="lessThan">
      <formula>0</formula>
    </cfRule>
  </conditionalFormatting>
  <conditionalFormatting sqref="J51">
    <cfRule type="cellIs" dxfId="308" priority="308" stopIfTrue="1" operator="lessThan">
      <formula>0</formula>
    </cfRule>
  </conditionalFormatting>
  <conditionalFormatting sqref="K51:O51">
    <cfRule type="cellIs" dxfId="307" priority="307" stopIfTrue="1" operator="lessThan">
      <formula>0</formula>
    </cfRule>
  </conditionalFormatting>
  <conditionalFormatting sqref="J52">
    <cfRule type="cellIs" dxfId="306" priority="306" stopIfTrue="1" operator="lessThan">
      <formula>0</formula>
    </cfRule>
  </conditionalFormatting>
  <conditionalFormatting sqref="K52:O52">
    <cfRule type="cellIs" dxfId="305" priority="305" stopIfTrue="1" operator="lessThan">
      <formula>0</formula>
    </cfRule>
  </conditionalFormatting>
  <conditionalFormatting sqref="J53">
    <cfRule type="cellIs" dxfId="304" priority="304" stopIfTrue="1" operator="lessThan">
      <formula>0</formula>
    </cfRule>
  </conditionalFormatting>
  <conditionalFormatting sqref="K53:O53">
    <cfRule type="cellIs" dxfId="303" priority="303" stopIfTrue="1" operator="lessThan">
      <formula>0</formula>
    </cfRule>
  </conditionalFormatting>
  <conditionalFormatting sqref="P23">
    <cfRule type="cellIs" dxfId="302" priority="302" stopIfTrue="1" operator="lessThan">
      <formula>0</formula>
    </cfRule>
  </conditionalFormatting>
  <conditionalFormatting sqref="P26">
    <cfRule type="cellIs" dxfId="301" priority="301" stopIfTrue="1" operator="lessThan">
      <formula>0</formula>
    </cfRule>
  </conditionalFormatting>
  <conditionalFormatting sqref="P28">
    <cfRule type="cellIs" dxfId="300" priority="300" stopIfTrue="1" operator="lessThan">
      <formula>0</formula>
    </cfRule>
  </conditionalFormatting>
  <conditionalFormatting sqref="P30">
    <cfRule type="cellIs" dxfId="299" priority="299" stopIfTrue="1" operator="lessThan">
      <formula>0</formula>
    </cfRule>
  </conditionalFormatting>
  <conditionalFormatting sqref="P32">
    <cfRule type="cellIs" dxfId="298" priority="298" stopIfTrue="1" operator="lessThan">
      <formula>0</formula>
    </cfRule>
  </conditionalFormatting>
  <conditionalFormatting sqref="P34">
    <cfRule type="cellIs" dxfId="297" priority="297" stopIfTrue="1" operator="lessThan">
      <formula>0</formula>
    </cfRule>
  </conditionalFormatting>
  <conditionalFormatting sqref="P38">
    <cfRule type="cellIs" dxfId="296" priority="296" stopIfTrue="1" operator="lessThan">
      <formula>0</formula>
    </cfRule>
  </conditionalFormatting>
  <conditionalFormatting sqref="P41">
    <cfRule type="cellIs" dxfId="295" priority="295" stopIfTrue="1" operator="lessThan">
      <formula>0</formula>
    </cfRule>
  </conditionalFormatting>
  <conditionalFormatting sqref="P43">
    <cfRule type="cellIs" dxfId="294" priority="294" stopIfTrue="1" operator="lessThan">
      <formula>0</formula>
    </cfRule>
  </conditionalFormatting>
  <conditionalFormatting sqref="P47">
    <cfRule type="cellIs" dxfId="293" priority="293" stopIfTrue="1" operator="lessThan">
      <formula>0</formula>
    </cfRule>
  </conditionalFormatting>
  <conditionalFormatting sqref="P50">
    <cfRule type="cellIs" dxfId="292" priority="292" stopIfTrue="1" operator="lessThan">
      <formula>0</formula>
    </cfRule>
  </conditionalFormatting>
  <conditionalFormatting sqref="Q24:T24">
    <cfRule type="cellIs" dxfId="291" priority="291" stopIfTrue="1" operator="lessThan">
      <formula>0</formula>
    </cfRule>
  </conditionalFormatting>
  <conditionalFormatting sqref="Q27:T27">
    <cfRule type="cellIs" dxfId="290" priority="290" stopIfTrue="1" operator="lessThan">
      <formula>0</formula>
    </cfRule>
  </conditionalFormatting>
  <conditionalFormatting sqref="Q31:T31">
    <cfRule type="cellIs" dxfId="289" priority="289" stopIfTrue="1" operator="lessThan">
      <formula>0</formula>
    </cfRule>
  </conditionalFormatting>
  <conditionalFormatting sqref="Q35:T35">
    <cfRule type="cellIs" dxfId="288" priority="288" stopIfTrue="1" operator="lessThan">
      <formula>0</formula>
    </cfRule>
  </conditionalFormatting>
  <conditionalFormatting sqref="Q39:T39">
    <cfRule type="cellIs" dxfId="287" priority="287" stopIfTrue="1" operator="lessThan">
      <formula>0</formula>
    </cfRule>
  </conditionalFormatting>
  <conditionalFormatting sqref="Q42:T42">
    <cfRule type="cellIs" dxfId="286" priority="286" stopIfTrue="1" operator="lessThan">
      <formula>0</formula>
    </cfRule>
  </conditionalFormatting>
  <conditionalFormatting sqref="P36">
    <cfRule type="cellIs" dxfId="285" priority="285" stopIfTrue="1" operator="lessThan">
      <formula>0</formula>
    </cfRule>
  </conditionalFormatting>
  <conditionalFormatting sqref="Q36:T36">
    <cfRule type="cellIs" dxfId="284" priority="284" stopIfTrue="1" operator="lessThan">
      <formula>0</formula>
    </cfRule>
  </conditionalFormatting>
  <conditionalFormatting sqref="P45">
    <cfRule type="cellIs" dxfId="283" priority="283" stopIfTrue="1" operator="lessThan">
      <formula>0</formula>
    </cfRule>
  </conditionalFormatting>
  <conditionalFormatting sqref="Q45:T45">
    <cfRule type="cellIs" dxfId="282" priority="282" stopIfTrue="1" operator="lessThan">
      <formula>0</formula>
    </cfRule>
  </conditionalFormatting>
  <conditionalFormatting sqref="P46">
    <cfRule type="cellIs" dxfId="281" priority="281" stopIfTrue="1" operator="lessThan">
      <formula>0</formula>
    </cfRule>
  </conditionalFormatting>
  <conditionalFormatting sqref="Q46:T46">
    <cfRule type="cellIs" dxfId="280" priority="280" stopIfTrue="1" operator="lessThan">
      <formula>0</formula>
    </cfRule>
  </conditionalFormatting>
  <conditionalFormatting sqref="P49">
    <cfRule type="cellIs" dxfId="279" priority="279" stopIfTrue="1" operator="lessThan">
      <formula>0</formula>
    </cfRule>
  </conditionalFormatting>
  <conditionalFormatting sqref="Q49:T49">
    <cfRule type="cellIs" dxfId="278" priority="278" stopIfTrue="1" operator="lessThan">
      <formula>0</formula>
    </cfRule>
  </conditionalFormatting>
  <conditionalFormatting sqref="P51">
    <cfRule type="cellIs" dxfId="277" priority="277" stopIfTrue="1" operator="lessThan">
      <formula>0</formula>
    </cfRule>
  </conditionalFormatting>
  <conditionalFormatting sqref="Q51:T51">
    <cfRule type="cellIs" dxfId="276" priority="276" stopIfTrue="1" operator="lessThan">
      <formula>0</formula>
    </cfRule>
  </conditionalFormatting>
  <conditionalFormatting sqref="P52">
    <cfRule type="cellIs" dxfId="275" priority="275" stopIfTrue="1" operator="lessThan">
      <formula>0</formula>
    </cfRule>
  </conditionalFormatting>
  <conditionalFormatting sqref="Q52:T52">
    <cfRule type="cellIs" dxfId="274" priority="274" stopIfTrue="1" operator="lessThan">
      <formula>0</formula>
    </cfRule>
  </conditionalFormatting>
  <conditionalFormatting sqref="P53">
    <cfRule type="cellIs" dxfId="273" priority="273" stopIfTrue="1" operator="lessThan">
      <formula>0</formula>
    </cfRule>
  </conditionalFormatting>
  <conditionalFormatting sqref="Q53:T53">
    <cfRule type="cellIs" dxfId="272" priority="272" stopIfTrue="1" operator="lessThan">
      <formula>0</formula>
    </cfRule>
  </conditionalFormatting>
  <conditionalFormatting sqref="U23">
    <cfRule type="cellIs" dxfId="271" priority="271" stopIfTrue="1" operator="lessThan">
      <formula>0</formula>
    </cfRule>
  </conditionalFormatting>
  <conditionalFormatting sqref="U26">
    <cfRule type="cellIs" dxfId="270" priority="270" stopIfTrue="1" operator="lessThan">
      <formula>0</formula>
    </cfRule>
  </conditionalFormatting>
  <conditionalFormatting sqref="U28">
    <cfRule type="cellIs" dxfId="269" priority="269" stopIfTrue="1" operator="lessThan">
      <formula>0</formula>
    </cfRule>
  </conditionalFormatting>
  <conditionalFormatting sqref="U30">
    <cfRule type="cellIs" dxfId="268" priority="268" stopIfTrue="1" operator="lessThan">
      <formula>0</formula>
    </cfRule>
  </conditionalFormatting>
  <conditionalFormatting sqref="U32">
    <cfRule type="cellIs" dxfId="267" priority="267" stopIfTrue="1" operator="lessThan">
      <formula>0</formula>
    </cfRule>
  </conditionalFormatting>
  <conditionalFormatting sqref="U34">
    <cfRule type="cellIs" dxfId="266" priority="266" stopIfTrue="1" operator="lessThan">
      <formula>0</formula>
    </cfRule>
  </conditionalFormatting>
  <conditionalFormatting sqref="U38">
    <cfRule type="cellIs" dxfId="265" priority="265" stopIfTrue="1" operator="lessThan">
      <formula>0</formula>
    </cfRule>
  </conditionalFormatting>
  <conditionalFormatting sqref="U41">
    <cfRule type="cellIs" dxfId="264" priority="264" stopIfTrue="1" operator="lessThan">
      <formula>0</formula>
    </cfRule>
  </conditionalFormatting>
  <conditionalFormatting sqref="U43">
    <cfRule type="cellIs" dxfId="263" priority="263" stopIfTrue="1" operator="lessThan">
      <formula>0</formula>
    </cfRule>
  </conditionalFormatting>
  <conditionalFormatting sqref="U47">
    <cfRule type="cellIs" dxfId="262" priority="262" stopIfTrue="1" operator="lessThan">
      <formula>0</formula>
    </cfRule>
  </conditionalFormatting>
  <conditionalFormatting sqref="U50">
    <cfRule type="cellIs" dxfId="261" priority="261" stopIfTrue="1" operator="lessThan">
      <formula>0</formula>
    </cfRule>
  </conditionalFormatting>
  <conditionalFormatting sqref="V24:W24">
    <cfRule type="cellIs" dxfId="260" priority="260" stopIfTrue="1" operator="lessThan">
      <formula>0</formula>
    </cfRule>
  </conditionalFormatting>
  <conditionalFormatting sqref="V27:W27">
    <cfRule type="cellIs" dxfId="259" priority="259" stopIfTrue="1" operator="lessThan">
      <formula>0</formula>
    </cfRule>
  </conditionalFormatting>
  <conditionalFormatting sqref="V31:W31">
    <cfRule type="cellIs" dxfId="258" priority="258" stopIfTrue="1" operator="lessThan">
      <formula>0</formula>
    </cfRule>
  </conditionalFormatting>
  <conditionalFormatting sqref="V35:W35">
    <cfRule type="cellIs" dxfId="257" priority="257" stopIfTrue="1" operator="lessThan">
      <formula>0</formula>
    </cfRule>
  </conditionalFormatting>
  <conditionalFormatting sqref="V39:W39">
    <cfRule type="cellIs" dxfId="256" priority="256" stopIfTrue="1" operator="lessThan">
      <formula>0</formula>
    </cfRule>
  </conditionalFormatting>
  <conditionalFormatting sqref="V42:W42">
    <cfRule type="cellIs" dxfId="255" priority="255" stopIfTrue="1" operator="lessThan">
      <formula>0</formula>
    </cfRule>
  </conditionalFormatting>
  <conditionalFormatting sqref="U36">
    <cfRule type="cellIs" dxfId="254" priority="254" stopIfTrue="1" operator="lessThan">
      <formula>0</formula>
    </cfRule>
  </conditionalFormatting>
  <conditionalFormatting sqref="V36:W36">
    <cfRule type="cellIs" dxfId="253" priority="253" stopIfTrue="1" operator="lessThan">
      <formula>0</formula>
    </cfRule>
  </conditionalFormatting>
  <conditionalFormatting sqref="U45">
    <cfRule type="cellIs" dxfId="252" priority="252" stopIfTrue="1" operator="lessThan">
      <formula>0</formula>
    </cfRule>
  </conditionalFormatting>
  <conditionalFormatting sqref="V45:W45">
    <cfRule type="cellIs" dxfId="251" priority="251" stopIfTrue="1" operator="lessThan">
      <formula>0</formula>
    </cfRule>
  </conditionalFormatting>
  <conditionalFormatting sqref="U46">
    <cfRule type="cellIs" dxfId="250" priority="250" stopIfTrue="1" operator="lessThan">
      <formula>0</formula>
    </cfRule>
  </conditionalFormatting>
  <conditionalFormatting sqref="V46:W46">
    <cfRule type="cellIs" dxfId="249" priority="249" stopIfTrue="1" operator="lessThan">
      <formula>0</formula>
    </cfRule>
  </conditionalFormatting>
  <conditionalFormatting sqref="U49">
    <cfRule type="cellIs" dxfId="248" priority="248" stopIfTrue="1" operator="lessThan">
      <formula>0</formula>
    </cfRule>
  </conditionalFormatting>
  <conditionalFormatting sqref="V49:W49">
    <cfRule type="cellIs" dxfId="247" priority="247" stopIfTrue="1" operator="lessThan">
      <formula>0</formula>
    </cfRule>
  </conditionalFormatting>
  <conditionalFormatting sqref="U51">
    <cfRule type="cellIs" dxfId="246" priority="246" stopIfTrue="1" operator="lessThan">
      <formula>0</formula>
    </cfRule>
  </conditionalFormatting>
  <conditionalFormatting sqref="V51:W51">
    <cfRule type="cellIs" dxfId="245" priority="245" stopIfTrue="1" operator="lessThan">
      <formula>0</formula>
    </cfRule>
  </conditionalFormatting>
  <conditionalFormatting sqref="U52">
    <cfRule type="cellIs" dxfId="244" priority="244" stopIfTrue="1" operator="lessThan">
      <formula>0</formula>
    </cfRule>
  </conditionalFormatting>
  <conditionalFormatting sqref="V52:W52">
    <cfRule type="cellIs" dxfId="243" priority="243" stopIfTrue="1" operator="lessThan">
      <formula>0</formula>
    </cfRule>
  </conditionalFormatting>
  <conditionalFormatting sqref="U53">
    <cfRule type="cellIs" dxfId="242" priority="242" stopIfTrue="1" operator="lessThan">
      <formula>0</formula>
    </cfRule>
  </conditionalFormatting>
  <conditionalFormatting sqref="V53:W53">
    <cfRule type="cellIs" dxfId="241" priority="241" stopIfTrue="1" operator="lessThan">
      <formula>0</formula>
    </cfRule>
  </conditionalFormatting>
  <conditionalFormatting sqref="X23">
    <cfRule type="cellIs" dxfId="240" priority="240" stopIfTrue="1" operator="lessThan">
      <formula>0</formula>
    </cfRule>
  </conditionalFormatting>
  <conditionalFormatting sqref="X26">
    <cfRule type="cellIs" dxfId="239" priority="239" stopIfTrue="1" operator="lessThan">
      <formula>0</formula>
    </cfRule>
  </conditionalFormatting>
  <conditionalFormatting sqref="X28">
    <cfRule type="cellIs" dxfId="238" priority="238" stopIfTrue="1" operator="lessThan">
      <formula>0</formula>
    </cfRule>
  </conditionalFormatting>
  <conditionalFormatting sqref="X30">
    <cfRule type="cellIs" dxfId="237" priority="237" stopIfTrue="1" operator="lessThan">
      <formula>0</formula>
    </cfRule>
  </conditionalFormatting>
  <conditionalFormatting sqref="X32">
    <cfRule type="cellIs" dxfId="236" priority="236" stopIfTrue="1" operator="lessThan">
      <formula>0</formula>
    </cfRule>
  </conditionalFormatting>
  <conditionalFormatting sqref="X34">
    <cfRule type="cellIs" dxfId="235" priority="235" stopIfTrue="1" operator="lessThan">
      <formula>0</formula>
    </cfRule>
  </conditionalFormatting>
  <conditionalFormatting sqref="X38">
    <cfRule type="cellIs" dxfId="234" priority="234" stopIfTrue="1" operator="lessThan">
      <formula>0</formula>
    </cfRule>
  </conditionalFormatting>
  <conditionalFormatting sqref="X41">
    <cfRule type="cellIs" dxfId="233" priority="233" stopIfTrue="1" operator="lessThan">
      <formula>0</formula>
    </cfRule>
  </conditionalFormatting>
  <conditionalFormatting sqref="X43">
    <cfRule type="cellIs" dxfId="232" priority="232" stopIfTrue="1" operator="lessThan">
      <formula>0</formula>
    </cfRule>
  </conditionalFormatting>
  <conditionalFormatting sqref="X47">
    <cfRule type="cellIs" dxfId="231" priority="231" stopIfTrue="1" operator="lessThan">
      <formula>0</formula>
    </cfRule>
  </conditionalFormatting>
  <conditionalFormatting sqref="X50">
    <cfRule type="cellIs" dxfId="230" priority="230" stopIfTrue="1" operator="lessThan">
      <formula>0</formula>
    </cfRule>
  </conditionalFormatting>
  <conditionalFormatting sqref="Y24:Z24">
    <cfRule type="cellIs" dxfId="229" priority="229" stopIfTrue="1" operator="lessThan">
      <formula>0</formula>
    </cfRule>
  </conditionalFormatting>
  <conditionalFormatting sqref="Y27:Z27">
    <cfRule type="cellIs" dxfId="228" priority="228" stopIfTrue="1" operator="lessThan">
      <formula>0</formula>
    </cfRule>
  </conditionalFormatting>
  <conditionalFormatting sqref="Y31:Z31">
    <cfRule type="cellIs" dxfId="227" priority="227" stopIfTrue="1" operator="lessThan">
      <formula>0</formula>
    </cfRule>
  </conditionalFormatting>
  <conditionalFormatting sqref="Y35:Z35">
    <cfRule type="cellIs" dxfId="226" priority="226" stopIfTrue="1" operator="lessThan">
      <formula>0</formula>
    </cfRule>
  </conditionalFormatting>
  <conditionalFormatting sqref="Y39:Z39">
    <cfRule type="cellIs" dxfId="225" priority="225" stopIfTrue="1" operator="lessThan">
      <formula>0</formula>
    </cfRule>
  </conditionalFormatting>
  <conditionalFormatting sqref="Y42:Z42">
    <cfRule type="cellIs" dxfId="224" priority="224" stopIfTrue="1" operator="lessThan">
      <formula>0</formula>
    </cfRule>
  </conditionalFormatting>
  <conditionalFormatting sqref="X36">
    <cfRule type="cellIs" dxfId="223" priority="223" stopIfTrue="1" operator="lessThan">
      <formula>0</formula>
    </cfRule>
  </conditionalFormatting>
  <conditionalFormatting sqref="Y36:Z36">
    <cfRule type="cellIs" dxfId="222" priority="222" stopIfTrue="1" operator="lessThan">
      <formula>0</formula>
    </cfRule>
  </conditionalFormatting>
  <conditionalFormatting sqref="X45">
    <cfRule type="cellIs" dxfId="221" priority="221" stopIfTrue="1" operator="lessThan">
      <formula>0</formula>
    </cfRule>
  </conditionalFormatting>
  <conditionalFormatting sqref="Y45:Z45">
    <cfRule type="cellIs" dxfId="220" priority="220" stopIfTrue="1" operator="lessThan">
      <formula>0</formula>
    </cfRule>
  </conditionalFormatting>
  <conditionalFormatting sqref="X46">
    <cfRule type="cellIs" dxfId="219" priority="219" stopIfTrue="1" operator="lessThan">
      <formula>0</formula>
    </cfRule>
  </conditionalFormatting>
  <conditionalFormatting sqref="Y46:Z46">
    <cfRule type="cellIs" dxfId="218" priority="218" stopIfTrue="1" operator="lessThan">
      <formula>0</formula>
    </cfRule>
  </conditionalFormatting>
  <conditionalFormatting sqref="X49">
    <cfRule type="cellIs" dxfId="217" priority="217" stopIfTrue="1" operator="lessThan">
      <formula>0</formula>
    </cfRule>
  </conditionalFormatting>
  <conditionalFormatting sqref="Y49:Z49">
    <cfRule type="cellIs" dxfId="216" priority="216" stopIfTrue="1" operator="lessThan">
      <formula>0</formula>
    </cfRule>
  </conditionalFormatting>
  <conditionalFormatting sqref="X51">
    <cfRule type="cellIs" dxfId="215" priority="215" stopIfTrue="1" operator="lessThan">
      <formula>0</formula>
    </cfRule>
  </conditionalFormatting>
  <conditionalFormatting sqref="Y51:Z51">
    <cfRule type="cellIs" dxfId="214" priority="214" stopIfTrue="1" operator="lessThan">
      <formula>0</formula>
    </cfRule>
  </conditionalFormatting>
  <conditionalFormatting sqref="X52">
    <cfRule type="cellIs" dxfId="213" priority="213" stopIfTrue="1" operator="lessThan">
      <formula>0</formula>
    </cfRule>
  </conditionalFormatting>
  <conditionalFormatting sqref="Y52:Z52">
    <cfRule type="cellIs" dxfId="212" priority="212" stopIfTrue="1" operator="lessThan">
      <formula>0</formula>
    </cfRule>
  </conditionalFormatting>
  <conditionalFormatting sqref="X53">
    <cfRule type="cellIs" dxfId="211" priority="211" stopIfTrue="1" operator="lessThan">
      <formula>0</formula>
    </cfRule>
  </conditionalFormatting>
  <conditionalFormatting sqref="Y53:Z53">
    <cfRule type="cellIs" dxfId="210" priority="210" stopIfTrue="1" operator="lessThan">
      <formula>0</formula>
    </cfRule>
  </conditionalFormatting>
  <conditionalFormatting sqref="AA23">
    <cfRule type="cellIs" dxfId="209" priority="209" stopIfTrue="1" operator="lessThan">
      <formula>0</formula>
    </cfRule>
  </conditionalFormatting>
  <conditionalFormatting sqref="AA26">
    <cfRule type="cellIs" dxfId="208" priority="208" stopIfTrue="1" operator="lessThan">
      <formula>0</formula>
    </cfRule>
  </conditionalFormatting>
  <conditionalFormatting sqref="AA28">
    <cfRule type="cellIs" dxfId="207" priority="207" stopIfTrue="1" operator="lessThan">
      <formula>0</formula>
    </cfRule>
  </conditionalFormatting>
  <conditionalFormatting sqref="AA30">
    <cfRule type="cellIs" dxfId="206" priority="206" stopIfTrue="1" operator="lessThan">
      <formula>0</formula>
    </cfRule>
  </conditionalFormatting>
  <conditionalFormatting sqref="AA32">
    <cfRule type="cellIs" dxfId="205" priority="205" stopIfTrue="1" operator="lessThan">
      <formula>0</formula>
    </cfRule>
  </conditionalFormatting>
  <conditionalFormatting sqref="AA34">
    <cfRule type="cellIs" dxfId="204" priority="204" stopIfTrue="1" operator="lessThan">
      <formula>0</formula>
    </cfRule>
  </conditionalFormatting>
  <conditionalFormatting sqref="AA38">
    <cfRule type="cellIs" dxfId="203" priority="203" stopIfTrue="1" operator="lessThan">
      <formula>0</formula>
    </cfRule>
  </conditionalFormatting>
  <conditionalFormatting sqref="AA41">
    <cfRule type="cellIs" dxfId="202" priority="202" stopIfTrue="1" operator="lessThan">
      <formula>0</formula>
    </cfRule>
  </conditionalFormatting>
  <conditionalFormatting sqref="AA43">
    <cfRule type="cellIs" dxfId="201" priority="201" stopIfTrue="1" operator="lessThan">
      <formula>0</formula>
    </cfRule>
  </conditionalFormatting>
  <conditionalFormatting sqref="AA47">
    <cfRule type="cellIs" dxfId="200" priority="200" stopIfTrue="1" operator="lessThan">
      <formula>0</formula>
    </cfRule>
  </conditionalFormatting>
  <conditionalFormatting sqref="AA50">
    <cfRule type="cellIs" dxfId="199" priority="199" stopIfTrue="1" operator="lessThan">
      <formula>0</formula>
    </cfRule>
  </conditionalFormatting>
  <conditionalFormatting sqref="AB24:AC24">
    <cfRule type="cellIs" dxfId="198" priority="198" stopIfTrue="1" operator="lessThan">
      <formula>0</formula>
    </cfRule>
  </conditionalFormatting>
  <conditionalFormatting sqref="AB27:AC27">
    <cfRule type="cellIs" dxfId="197" priority="197" stopIfTrue="1" operator="lessThan">
      <formula>0</formula>
    </cfRule>
  </conditionalFormatting>
  <conditionalFormatting sqref="AB31:AC31">
    <cfRule type="cellIs" dxfId="196" priority="196" stopIfTrue="1" operator="lessThan">
      <formula>0</formula>
    </cfRule>
  </conditionalFormatting>
  <conditionalFormatting sqref="AB35:AC35">
    <cfRule type="cellIs" dxfId="195" priority="195" stopIfTrue="1" operator="lessThan">
      <formula>0</formula>
    </cfRule>
  </conditionalFormatting>
  <conditionalFormatting sqref="AB39:AC39">
    <cfRule type="cellIs" dxfId="194" priority="194" stopIfTrue="1" operator="lessThan">
      <formula>0</formula>
    </cfRule>
  </conditionalFormatting>
  <conditionalFormatting sqref="AB42:AC42">
    <cfRule type="cellIs" dxfId="193" priority="193" stopIfTrue="1" operator="lessThan">
      <formula>0</formula>
    </cfRule>
  </conditionalFormatting>
  <conditionalFormatting sqref="AA36">
    <cfRule type="cellIs" dxfId="192" priority="192" stopIfTrue="1" operator="lessThan">
      <formula>0</formula>
    </cfRule>
  </conditionalFormatting>
  <conditionalFormatting sqref="AB36:AC36">
    <cfRule type="cellIs" dxfId="191" priority="191" stopIfTrue="1" operator="lessThan">
      <formula>0</formula>
    </cfRule>
  </conditionalFormatting>
  <conditionalFormatting sqref="AA45">
    <cfRule type="cellIs" dxfId="190" priority="190" stopIfTrue="1" operator="lessThan">
      <formula>0</formula>
    </cfRule>
  </conditionalFormatting>
  <conditionalFormatting sqref="AB45:AC45">
    <cfRule type="cellIs" dxfId="189" priority="189" stopIfTrue="1" operator="lessThan">
      <formula>0</formula>
    </cfRule>
  </conditionalFormatting>
  <conditionalFormatting sqref="AA46">
    <cfRule type="cellIs" dxfId="188" priority="188" stopIfTrue="1" operator="lessThan">
      <formula>0</formula>
    </cfRule>
  </conditionalFormatting>
  <conditionalFormatting sqref="AB46:AC46">
    <cfRule type="cellIs" dxfId="187" priority="187" stopIfTrue="1" operator="lessThan">
      <formula>0</formula>
    </cfRule>
  </conditionalFormatting>
  <conditionalFormatting sqref="AA49">
    <cfRule type="cellIs" dxfId="186" priority="186" stopIfTrue="1" operator="lessThan">
      <formula>0</formula>
    </cfRule>
  </conditionalFormatting>
  <conditionalFormatting sqref="AB49:AC49">
    <cfRule type="cellIs" dxfId="185" priority="185" stopIfTrue="1" operator="lessThan">
      <formula>0</formula>
    </cfRule>
  </conditionalFormatting>
  <conditionalFormatting sqref="AA51">
    <cfRule type="cellIs" dxfId="184" priority="184" stopIfTrue="1" operator="lessThan">
      <formula>0</formula>
    </cfRule>
  </conditionalFormatting>
  <conditionalFormatting sqref="AB51:AC51">
    <cfRule type="cellIs" dxfId="183" priority="183" stopIfTrue="1" operator="lessThan">
      <formula>0</formula>
    </cfRule>
  </conditionalFormatting>
  <conditionalFormatting sqref="AA52">
    <cfRule type="cellIs" dxfId="182" priority="182" stopIfTrue="1" operator="lessThan">
      <formula>0</formula>
    </cfRule>
  </conditionalFormatting>
  <conditionalFormatting sqref="AB52:AC52">
    <cfRule type="cellIs" dxfId="181" priority="181" stopIfTrue="1" operator="lessThan">
      <formula>0</formula>
    </cfRule>
  </conditionalFormatting>
  <conditionalFormatting sqref="AA53">
    <cfRule type="cellIs" dxfId="180" priority="180" stopIfTrue="1" operator="lessThan">
      <formula>0</formula>
    </cfRule>
  </conditionalFormatting>
  <conditionalFormatting sqref="AB53:AC53">
    <cfRule type="cellIs" dxfId="179" priority="179" stopIfTrue="1" operator="lessThan">
      <formula>0</formula>
    </cfRule>
  </conditionalFormatting>
  <conditionalFormatting sqref="AN23">
    <cfRule type="cellIs" dxfId="178" priority="178" stopIfTrue="1" operator="lessThan">
      <formula>0</formula>
    </cfRule>
  </conditionalFormatting>
  <conditionalFormatting sqref="AN26">
    <cfRule type="cellIs" dxfId="177" priority="177" stopIfTrue="1" operator="lessThan">
      <formula>0</formula>
    </cfRule>
  </conditionalFormatting>
  <conditionalFormatting sqref="AN28">
    <cfRule type="cellIs" dxfId="176" priority="176" stopIfTrue="1" operator="lessThan">
      <formula>0</formula>
    </cfRule>
  </conditionalFormatting>
  <conditionalFormatting sqref="AN30">
    <cfRule type="cellIs" dxfId="175" priority="175" stopIfTrue="1" operator="lessThan">
      <formula>0</formula>
    </cfRule>
  </conditionalFormatting>
  <conditionalFormatting sqref="AN32">
    <cfRule type="cellIs" dxfId="174" priority="174" stopIfTrue="1" operator="lessThan">
      <formula>0</formula>
    </cfRule>
  </conditionalFormatting>
  <conditionalFormatting sqref="AN34">
    <cfRule type="cellIs" dxfId="173" priority="173" stopIfTrue="1" operator="lessThan">
      <formula>0</formula>
    </cfRule>
  </conditionalFormatting>
  <conditionalFormatting sqref="AN38">
    <cfRule type="cellIs" dxfId="172" priority="172" stopIfTrue="1" operator="lessThan">
      <formula>0</formula>
    </cfRule>
  </conditionalFormatting>
  <conditionalFormatting sqref="AN41">
    <cfRule type="cellIs" dxfId="171" priority="171" stopIfTrue="1" operator="lessThan">
      <formula>0</formula>
    </cfRule>
  </conditionalFormatting>
  <conditionalFormatting sqref="AN43">
    <cfRule type="cellIs" dxfId="170" priority="170" stopIfTrue="1" operator="lessThan">
      <formula>0</formula>
    </cfRule>
  </conditionalFormatting>
  <conditionalFormatting sqref="AN47">
    <cfRule type="cellIs" dxfId="169" priority="169" stopIfTrue="1" operator="lessThan">
      <formula>0</formula>
    </cfRule>
  </conditionalFormatting>
  <conditionalFormatting sqref="AN50">
    <cfRule type="cellIs" dxfId="168" priority="168" stopIfTrue="1" operator="lessThan">
      <formula>0</formula>
    </cfRule>
  </conditionalFormatting>
  <conditionalFormatting sqref="AO24:AR24">
    <cfRule type="cellIs" dxfId="167" priority="167" stopIfTrue="1" operator="lessThan">
      <formula>0</formula>
    </cfRule>
  </conditionalFormatting>
  <conditionalFormatting sqref="AO27:AR27">
    <cfRule type="cellIs" dxfId="166" priority="166" stopIfTrue="1" operator="lessThan">
      <formula>0</formula>
    </cfRule>
  </conditionalFormatting>
  <conditionalFormatting sqref="AO31:AR31">
    <cfRule type="cellIs" dxfId="165" priority="165" stopIfTrue="1" operator="lessThan">
      <formula>0</formula>
    </cfRule>
  </conditionalFormatting>
  <conditionalFormatting sqref="AO35:AR35">
    <cfRule type="cellIs" dxfId="164" priority="164" stopIfTrue="1" operator="lessThan">
      <formula>0</formula>
    </cfRule>
  </conditionalFormatting>
  <conditionalFormatting sqref="AO39:AR39">
    <cfRule type="cellIs" dxfId="163" priority="163" stopIfTrue="1" operator="lessThan">
      <formula>0</formula>
    </cfRule>
  </conditionalFormatting>
  <conditionalFormatting sqref="AO42:AR42">
    <cfRule type="cellIs" dxfId="162" priority="162" stopIfTrue="1" operator="lessThan">
      <formula>0</formula>
    </cfRule>
  </conditionalFormatting>
  <conditionalFormatting sqref="AN36">
    <cfRule type="cellIs" dxfId="161" priority="161" stopIfTrue="1" operator="lessThan">
      <formula>0</formula>
    </cfRule>
  </conditionalFormatting>
  <conditionalFormatting sqref="AO36:AR36">
    <cfRule type="cellIs" dxfId="160" priority="160" stopIfTrue="1" operator="lessThan">
      <formula>0</formula>
    </cfRule>
  </conditionalFormatting>
  <conditionalFormatting sqref="AN45">
    <cfRule type="cellIs" dxfId="159" priority="159" stopIfTrue="1" operator="lessThan">
      <formula>0</formula>
    </cfRule>
  </conditionalFormatting>
  <conditionalFormatting sqref="AO45:AR45">
    <cfRule type="cellIs" dxfId="158" priority="158" stopIfTrue="1" operator="lessThan">
      <formula>0</formula>
    </cfRule>
  </conditionalFormatting>
  <conditionalFormatting sqref="AN46">
    <cfRule type="cellIs" dxfId="157" priority="157" stopIfTrue="1" operator="lessThan">
      <formula>0</formula>
    </cfRule>
  </conditionalFormatting>
  <conditionalFormatting sqref="AO46:AR46">
    <cfRule type="cellIs" dxfId="156" priority="156" stopIfTrue="1" operator="lessThan">
      <formula>0</formula>
    </cfRule>
  </conditionalFormatting>
  <conditionalFormatting sqref="AN49">
    <cfRule type="cellIs" dxfId="155" priority="155" stopIfTrue="1" operator="lessThan">
      <formula>0</formula>
    </cfRule>
  </conditionalFormatting>
  <conditionalFormatting sqref="AO49:AR49">
    <cfRule type="cellIs" dxfId="154" priority="154" stopIfTrue="1" operator="lessThan">
      <formula>0</formula>
    </cfRule>
  </conditionalFormatting>
  <conditionalFormatting sqref="AN51">
    <cfRule type="cellIs" dxfId="153" priority="153" stopIfTrue="1" operator="lessThan">
      <formula>0</formula>
    </cfRule>
  </conditionalFormatting>
  <conditionalFormatting sqref="AO51:AR51">
    <cfRule type="cellIs" dxfId="152" priority="152" stopIfTrue="1" operator="lessThan">
      <formula>0</formula>
    </cfRule>
  </conditionalFormatting>
  <conditionalFormatting sqref="AN52">
    <cfRule type="cellIs" dxfId="151" priority="151" stopIfTrue="1" operator="lessThan">
      <formula>0</formula>
    </cfRule>
  </conditionalFormatting>
  <conditionalFormatting sqref="AO52:AR52">
    <cfRule type="cellIs" dxfId="150" priority="150" stopIfTrue="1" operator="lessThan">
      <formula>0</formula>
    </cfRule>
  </conditionalFormatting>
  <conditionalFormatting sqref="AN53">
    <cfRule type="cellIs" dxfId="149" priority="149" stopIfTrue="1" operator="lessThan">
      <formula>0</formula>
    </cfRule>
  </conditionalFormatting>
  <conditionalFormatting sqref="AO53:AR53">
    <cfRule type="cellIs" dxfId="148" priority="148" stopIfTrue="1" operator="lessThan">
      <formula>0</formula>
    </cfRule>
  </conditionalFormatting>
  <conditionalFormatting sqref="AD23">
    <cfRule type="cellIs" dxfId="147" priority="147" stopIfTrue="1" operator="lessThan">
      <formula>0</formula>
    </cfRule>
  </conditionalFormatting>
  <conditionalFormatting sqref="AD26">
    <cfRule type="cellIs" dxfId="146" priority="146" stopIfTrue="1" operator="lessThan">
      <formula>0</formula>
    </cfRule>
  </conditionalFormatting>
  <conditionalFormatting sqref="AD28">
    <cfRule type="cellIs" dxfId="145" priority="145" stopIfTrue="1" operator="lessThan">
      <formula>0</formula>
    </cfRule>
  </conditionalFormatting>
  <conditionalFormatting sqref="AD30">
    <cfRule type="cellIs" dxfId="144" priority="144" stopIfTrue="1" operator="lessThan">
      <formula>0</formula>
    </cfRule>
  </conditionalFormatting>
  <conditionalFormatting sqref="AD32">
    <cfRule type="cellIs" dxfId="143" priority="143" stopIfTrue="1" operator="lessThan">
      <formula>0</formula>
    </cfRule>
  </conditionalFormatting>
  <conditionalFormatting sqref="AD34">
    <cfRule type="cellIs" dxfId="142" priority="142" stopIfTrue="1" operator="lessThan">
      <formula>0</formula>
    </cfRule>
  </conditionalFormatting>
  <conditionalFormatting sqref="AD38">
    <cfRule type="cellIs" dxfId="141" priority="141" stopIfTrue="1" operator="lessThan">
      <formula>0</formula>
    </cfRule>
  </conditionalFormatting>
  <conditionalFormatting sqref="AD41">
    <cfRule type="cellIs" dxfId="140" priority="140" stopIfTrue="1" operator="lessThan">
      <formula>0</formula>
    </cfRule>
  </conditionalFormatting>
  <conditionalFormatting sqref="AD47">
    <cfRule type="cellIs" dxfId="139" priority="138" stopIfTrue="1" operator="lessThan">
      <formula>0</formula>
    </cfRule>
  </conditionalFormatting>
  <conditionalFormatting sqref="AD50">
    <cfRule type="cellIs" dxfId="138" priority="137" stopIfTrue="1" operator="lessThan">
      <formula>0</formula>
    </cfRule>
  </conditionalFormatting>
  <conditionalFormatting sqref="AD36">
    <cfRule type="cellIs" dxfId="137" priority="136" stopIfTrue="1" operator="lessThan">
      <formula>0</formula>
    </cfRule>
  </conditionalFormatting>
  <conditionalFormatting sqref="AD45">
    <cfRule type="cellIs" dxfId="136" priority="135" stopIfTrue="1" operator="lessThan">
      <formula>0</formula>
    </cfRule>
  </conditionalFormatting>
  <conditionalFormatting sqref="AD46">
    <cfRule type="cellIs" dxfId="135" priority="134" stopIfTrue="1" operator="lessThan">
      <formula>0</formula>
    </cfRule>
  </conditionalFormatting>
  <conditionalFormatting sqref="AD49">
    <cfRule type="cellIs" dxfId="134" priority="133" stopIfTrue="1" operator="lessThan">
      <formula>0</formula>
    </cfRule>
  </conditionalFormatting>
  <conditionalFormatting sqref="AD51">
    <cfRule type="cellIs" dxfId="133" priority="132" stopIfTrue="1" operator="lessThan">
      <formula>0</formula>
    </cfRule>
  </conditionalFormatting>
  <conditionalFormatting sqref="AD52">
    <cfRule type="cellIs" dxfId="132" priority="131" stopIfTrue="1" operator="lessThan">
      <formula>0</formula>
    </cfRule>
  </conditionalFormatting>
  <conditionalFormatting sqref="AD53">
    <cfRule type="cellIs" dxfId="131" priority="130" stopIfTrue="1" operator="lessThan">
      <formula>0</formula>
    </cfRule>
  </conditionalFormatting>
  <conditionalFormatting sqref="AD56">
    <cfRule type="cellIs" dxfId="130" priority="129" stopIfTrue="1" operator="lessThan">
      <formula>0</formula>
    </cfRule>
  </conditionalFormatting>
  <conditionalFormatting sqref="AD57">
    <cfRule type="cellIs" dxfId="129" priority="128" stopIfTrue="1" operator="lessThan">
      <formula>0</formula>
    </cfRule>
  </conditionalFormatting>
  <conditionalFormatting sqref="AI23">
    <cfRule type="cellIs" dxfId="128" priority="127" stopIfTrue="1" operator="lessThan">
      <formula>0</formula>
    </cfRule>
  </conditionalFormatting>
  <conditionalFormatting sqref="AI26">
    <cfRule type="cellIs" dxfId="127" priority="126" stopIfTrue="1" operator="lessThan">
      <formula>0</formula>
    </cfRule>
  </conditionalFormatting>
  <conditionalFormatting sqref="AI28">
    <cfRule type="cellIs" dxfId="126" priority="125" stopIfTrue="1" operator="lessThan">
      <formula>0</formula>
    </cfRule>
  </conditionalFormatting>
  <conditionalFormatting sqref="AI30">
    <cfRule type="cellIs" dxfId="125" priority="124" stopIfTrue="1" operator="lessThan">
      <formula>0</formula>
    </cfRule>
  </conditionalFormatting>
  <conditionalFormatting sqref="AI32">
    <cfRule type="cellIs" dxfId="124" priority="123" stopIfTrue="1" operator="lessThan">
      <formula>0</formula>
    </cfRule>
  </conditionalFormatting>
  <conditionalFormatting sqref="AI34">
    <cfRule type="cellIs" dxfId="123" priority="122" stopIfTrue="1" operator="lessThan">
      <formula>0</formula>
    </cfRule>
  </conditionalFormatting>
  <conditionalFormatting sqref="AI38">
    <cfRule type="cellIs" dxfId="122" priority="121" stopIfTrue="1" operator="lessThan">
      <formula>0</formula>
    </cfRule>
  </conditionalFormatting>
  <conditionalFormatting sqref="AI41">
    <cfRule type="cellIs" dxfId="121" priority="120" stopIfTrue="1" operator="lessThan">
      <formula>0</formula>
    </cfRule>
  </conditionalFormatting>
  <conditionalFormatting sqref="AI43">
    <cfRule type="cellIs" dxfId="120" priority="119" stopIfTrue="1" operator="lessThan">
      <formula>0</formula>
    </cfRule>
  </conditionalFormatting>
  <conditionalFormatting sqref="AI47">
    <cfRule type="cellIs" dxfId="119" priority="118" stopIfTrue="1" operator="lessThan">
      <formula>0</formula>
    </cfRule>
  </conditionalFormatting>
  <conditionalFormatting sqref="AI50">
    <cfRule type="cellIs" dxfId="118" priority="117" stopIfTrue="1" operator="lessThan">
      <formula>0</formula>
    </cfRule>
  </conditionalFormatting>
  <conditionalFormatting sqref="AI36">
    <cfRule type="cellIs" dxfId="117" priority="116" stopIfTrue="1" operator="lessThan">
      <formula>0</formula>
    </cfRule>
  </conditionalFormatting>
  <conditionalFormatting sqref="AI45">
    <cfRule type="cellIs" dxfId="116" priority="115" stopIfTrue="1" operator="lessThan">
      <formula>0</formula>
    </cfRule>
  </conditionalFormatting>
  <conditionalFormatting sqref="AI46">
    <cfRule type="cellIs" dxfId="115" priority="114" stopIfTrue="1" operator="lessThan">
      <formula>0</formula>
    </cfRule>
  </conditionalFormatting>
  <conditionalFormatting sqref="AI49">
    <cfRule type="cellIs" dxfId="114" priority="113" stopIfTrue="1" operator="lessThan">
      <formula>0</formula>
    </cfRule>
  </conditionalFormatting>
  <conditionalFormatting sqref="AI51">
    <cfRule type="cellIs" dxfId="113" priority="112" stopIfTrue="1" operator="lessThan">
      <formula>0</formula>
    </cfRule>
  </conditionalFormatting>
  <conditionalFormatting sqref="AI52">
    <cfRule type="cellIs" dxfId="112" priority="111" stopIfTrue="1" operator="lessThan">
      <formula>0</formula>
    </cfRule>
  </conditionalFormatting>
  <conditionalFormatting sqref="AI53">
    <cfRule type="cellIs" dxfId="111" priority="110" stopIfTrue="1" operator="lessThan">
      <formula>0</formula>
    </cfRule>
  </conditionalFormatting>
  <conditionalFormatting sqref="AI56">
    <cfRule type="cellIs" dxfId="110" priority="109" stopIfTrue="1" operator="lessThan">
      <formula>0</formula>
    </cfRule>
  </conditionalFormatting>
  <conditionalFormatting sqref="AI57">
    <cfRule type="cellIs" dxfId="109" priority="108" stopIfTrue="1" operator="lessThan">
      <formula>0</formula>
    </cfRule>
  </conditionalFormatting>
  <conditionalFormatting sqref="AN56">
    <cfRule type="cellIs" dxfId="108" priority="107" stopIfTrue="1" operator="lessThan">
      <formula>0</formula>
    </cfRule>
  </conditionalFormatting>
  <conditionalFormatting sqref="AO56:AR56">
    <cfRule type="cellIs" dxfId="107" priority="106" stopIfTrue="1" operator="lessThan">
      <formula>0</formula>
    </cfRule>
  </conditionalFormatting>
  <conditionalFormatting sqref="AN57">
    <cfRule type="cellIs" dxfId="106" priority="105" stopIfTrue="1" operator="lessThan">
      <formula>0</formula>
    </cfRule>
  </conditionalFormatting>
  <conditionalFormatting sqref="AO57:AR57">
    <cfRule type="cellIs" dxfId="105" priority="104" stopIfTrue="1" operator="lessThan">
      <formula>0</formula>
    </cfRule>
  </conditionalFormatting>
  <conditionalFormatting sqref="J56">
    <cfRule type="cellIs" dxfId="104" priority="103" stopIfTrue="1" operator="lessThan">
      <formula>0</formula>
    </cfRule>
  </conditionalFormatting>
  <conditionalFormatting sqref="K56:O56">
    <cfRule type="cellIs" dxfId="103" priority="102" stopIfTrue="1" operator="lessThan">
      <formula>0</formula>
    </cfRule>
  </conditionalFormatting>
  <conditionalFormatting sqref="J57">
    <cfRule type="cellIs" dxfId="102" priority="101" stopIfTrue="1" operator="lessThan">
      <formula>0</formula>
    </cfRule>
  </conditionalFormatting>
  <conditionalFormatting sqref="K57:O57">
    <cfRule type="cellIs" dxfId="101" priority="100" stopIfTrue="1" operator="lessThan">
      <formula>0</formula>
    </cfRule>
  </conditionalFormatting>
  <conditionalFormatting sqref="P56">
    <cfRule type="cellIs" dxfId="100" priority="99" stopIfTrue="1" operator="lessThan">
      <formula>0</formula>
    </cfRule>
  </conditionalFormatting>
  <conditionalFormatting sqref="Q56:W56">
    <cfRule type="cellIs" dxfId="99" priority="98" stopIfTrue="1" operator="lessThan">
      <formula>0</formula>
    </cfRule>
  </conditionalFormatting>
  <conditionalFormatting sqref="P57">
    <cfRule type="cellIs" dxfId="98" priority="97" stopIfTrue="1" operator="lessThan">
      <formula>0</formula>
    </cfRule>
  </conditionalFormatting>
  <conditionalFormatting sqref="Q57:W57">
    <cfRule type="cellIs" dxfId="97" priority="96" stopIfTrue="1" operator="lessThan">
      <formula>0</formula>
    </cfRule>
  </conditionalFormatting>
  <conditionalFormatting sqref="X56:Z56">
    <cfRule type="cellIs" dxfId="96" priority="95" stopIfTrue="1" operator="lessThan">
      <formula>0</formula>
    </cfRule>
  </conditionalFormatting>
  <conditionalFormatting sqref="X57:Z57">
    <cfRule type="cellIs" dxfId="95" priority="94" stopIfTrue="1" operator="lessThan">
      <formula>0</formula>
    </cfRule>
  </conditionalFormatting>
  <conditionalFormatting sqref="AA56:AC56">
    <cfRule type="cellIs" dxfId="94" priority="93" stopIfTrue="1" operator="lessThan">
      <formula>0</formula>
    </cfRule>
  </conditionalFormatting>
  <conditionalFormatting sqref="AA57:AC57">
    <cfRule type="cellIs" dxfId="93" priority="92" stopIfTrue="1" operator="lessThan">
      <formula>0</formula>
    </cfRule>
  </conditionalFormatting>
  <conditionalFormatting sqref="AV56">
    <cfRule type="cellIs" dxfId="92" priority="90" stopIfTrue="1" operator="lessThan">
      <formula>0</formula>
    </cfRule>
  </conditionalFormatting>
  <conditionalFormatting sqref="AV57">
    <cfRule type="cellIs" dxfId="91" priority="88" stopIfTrue="1" operator="lessThan">
      <formula>0</formula>
    </cfRule>
  </conditionalFormatting>
  <conditionalFormatting sqref="AU23">
    <cfRule type="cellIs" dxfId="90" priority="61" stopIfTrue="1" operator="lessThan">
      <formula>0</formula>
    </cfRule>
  </conditionalFormatting>
  <conditionalFormatting sqref="AT32">
    <cfRule type="cellIs" dxfId="89" priority="50" stopIfTrue="1" operator="lessThan">
      <formula>0</formula>
    </cfRule>
  </conditionalFormatting>
  <conditionalFormatting sqref="AU32">
    <cfRule type="cellIs" dxfId="88" priority="49" stopIfTrue="1" operator="lessThan">
      <formula>0</formula>
    </cfRule>
  </conditionalFormatting>
  <conditionalFormatting sqref="AS36">
    <cfRule type="cellIs" dxfId="87" priority="45" stopIfTrue="1" operator="lessThan">
      <formula>0</formula>
    </cfRule>
  </conditionalFormatting>
  <conditionalFormatting sqref="AT36">
    <cfRule type="cellIs" dxfId="86" priority="44" stopIfTrue="1" operator="lessThan">
      <formula>0</formula>
    </cfRule>
  </conditionalFormatting>
  <conditionalFormatting sqref="AU38">
    <cfRule type="cellIs" dxfId="85" priority="40" stopIfTrue="1" operator="lessThan">
      <formula>0</formula>
    </cfRule>
  </conditionalFormatting>
  <conditionalFormatting sqref="AS41">
    <cfRule type="cellIs" dxfId="84" priority="39" stopIfTrue="1" operator="lessThan">
      <formula>0</formula>
    </cfRule>
  </conditionalFormatting>
  <conditionalFormatting sqref="AT43">
    <cfRule type="cellIs" dxfId="83" priority="35" stopIfTrue="1" operator="lessThan">
      <formula>0</formula>
    </cfRule>
  </conditionalFormatting>
  <conditionalFormatting sqref="AU43">
    <cfRule type="cellIs" dxfId="82" priority="34" stopIfTrue="1" operator="lessThan">
      <formula>0</formula>
    </cfRule>
  </conditionalFormatting>
  <conditionalFormatting sqref="AS46">
    <cfRule type="cellIs" dxfId="81" priority="30" stopIfTrue="1" operator="lessThan">
      <formula>0</formula>
    </cfRule>
  </conditionalFormatting>
  <conditionalFormatting sqref="AT46">
    <cfRule type="cellIs" dxfId="80" priority="29" stopIfTrue="1" operator="lessThan">
      <formula>0</formula>
    </cfRule>
  </conditionalFormatting>
  <conditionalFormatting sqref="AS49">
    <cfRule type="cellIs" dxfId="79" priority="24" stopIfTrue="1" operator="lessThan">
      <formula>0</formula>
    </cfRule>
  </conditionalFormatting>
  <conditionalFormatting sqref="AT50">
    <cfRule type="cellIs" dxfId="78" priority="20" stopIfTrue="1" operator="lessThan">
      <formula>0</formula>
    </cfRule>
  </conditionalFormatting>
  <conditionalFormatting sqref="AU50">
    <cfRule type="cellIs" dxfId="77" priority="19" stopIfTrue="1" operator="lessThan">
      <formula>0</formula>
    </cfRule>
  </conditionalFormatting>
  <conditionalFormatting sqref="AS52">
    <cfRule type="cellIs" dxfId="76" priority="15" stopIfTrue="1" operator="lessThan">
      <formula>0</formula>
    </cfRule>
  </conditionalFormatting>
  <conditionalFormatting sqref="AU53">
    <cfRule type="cellIs" dxfId="75" priority="10" stopIfTrue="1" operator="lessThan">
      <formula>0</formula>
    </cfRule>
  </conditionalFormatting>
  <conditionalFormatting sqref="AS56">
    <cfRule type="cellIs" dxfId="74" priority="9" stopIfTrue="1" operator="lessThan">
      <formula>0</formula>
    </cfRule>
  </conditionalFormatting>
  <conditionalFormatting sqref="AS23">
    <cfRule type="cellIs" dxfId="73" priority="63" stopIfTrue="1" operator="lessThan">
      <formula>0</formula>
    </cfRule>
  </conditionalFormatting>
  <conditionalFormatting sqref="AT23">
    <cfRule type="cellIs" dxfId="72" priority="62" stopIfTrue="1" operator="lessThan">
      <formula>0</formula>
    </cfRule>
  </conditionalFormatting>
  <conditionalFormatting sqref="AU26">
    <cfRule type="cellIs" dxfId="71" priority="58" stopIfTrue="1" operator="lessThan">
      <formula>0</formula>
    </cfRule>
  </conditionalFormatting>
  <conditionalFormatting sqref="AS28">
    <cfRule type="cellIs" dxfId="70" priority="57" stopIfTrue="1" operator="lessThan">
      <formula>0</formula>
    </cfRule>
  </conditionalFormatting>
  <conditionalFormatting sqref="AT28">
    <cfRule type="cellIs" dxfId="69" priority="56" stopIfTrue="1" operator="lessThan">
      <formula>0</formula>
    </cfRule>
  </conditionalFormatting>
  <conditionalFormatting sqref="AU28">
    <cfRule type="cellIs" dxfId="68" priority="55" stopIfTrue="1" operator="lessThan">
      <formula>0</formula>
    </cfRule>
  </conditionalFormatting>
  <conditionalFormatting sqref="AS30">
    <cfRule type="cellIs" dxfId="67" priority="54" stopIfTrue="1" operator="lessThan">
      <formula>0</formula>
    </cfRule>
  </conditionalFormatting>
  <conditionalFormatting sqref="AT30">
    <cfRule type="cellIs" dxfId="66" priority="53" stopIfTrue="1" operator="lessThan">
      <formula>0</formula>
    </cfRule>
  </conditionalFormatting>
  <conditionalFormatting sqref="AU30">
    <cfRule type="cellIs" dxfId="65" priority="52" stopIfTrue="1" operator="lessThan">
      <formula>0</formula>
    </cfRule>
  </conditionalFormatting>
  <conditionalFormatting sqref="AS32">
    <cfRule type="cellIs" dxfId="64" priority="51" stopIfTrue="1" operator="lessThan">
      <formula>0</formula>
    </cfRule>
  </conditionalFormatting>
  <conditionalFormatting sqref="AS34">
    <cfRule type="cellIs" dxfId="63" priority="48" stopIfTrue="1" operator="lessThan">
      <formula>0</formula>
    </cfRule>
  </conditionalFormatting>
  <conditionalFormatting sqref="AT34">
    <cfRule type="cellIs" dxfId="62" priority="47" stopIfTrue="1" operator="lessThan">
      <formula>0</formula>
    </cfRule>
  </conditionalFormatting>
  <conditionalFormatting sqref="AU34">
    <cfRule type="cellIs" dxfId="61" priority="46" stopIfTrue="1" operator="lessThan">
      <formula>0</formula>
    </cfRule>
  </conditionalFormatting>
  <conditionalFormatting sqref="AU36">
    <cfRule type="cellIs" dxfId="60" priority="43" stopIfTrue="1" operator="lessThan">
      <formula>0</formula>
    </cfRule>
  </conditionalFormatting>
  <conditionalFormatting sqref="AS38">
    <cfRule type="cellIs" dxfId="59" priority="42" stopIfTrue="1" operator="lessThan">
      <formula>0</formula>
    </cfRule>
  </conditionalFormatting>
  <conditionalFormatting sqref="AT38">
    <cfRule type="cellIs" dxfId="58" priority="41" stopIfTrue="1" operator="lessThan">
      <formula>0</formula>
    </cfRule>
  </conditionalFormatting>
  <conditionalFormatting sqref="AT41">
    <cfRule type="cellIs" dxfId="57" priority="38" stopIfTrue="1" operator="lessThan">
      <formula>0</formula>
    </cfRule>
  </conditionalFormatting>
  <conditionalFormatting sqref="AU41">
    <cfRule type="cellIs" dxfId="56" priority="37" stopIfTrue="1" operator="lessThan">
      <formula>0</formula>
    </cfRule>
  </conditionalFormatting>
  <conditionalFormatting sqref="AS43">
    <cfRule type="cellIs" dxfId="55" priority="36" stopIfTrue="1" operator="lessThan">
      <formula>0</formula>
    </cfRule>
  </conditionalFormatting>
  <conditionalFormatting sqref="AU46">
    <cfRule type="cellIs" dxfId="54" priority="28" stopIfTrue="1" operator="lessThan">
      <formula>0</formula>
    </cfRule>
  </conditionalFormatting>
  <conditionalFormatting sqref="AS47">
    <cfRule type="cellIs" dxfId="53" priority="27" stopIfTrue="1" operator="lessThan">
      <formula>0</formula>
    </cfRule>
  </conditionalFormatting>
  <conditionalFormatting sqref="AT47">
    <cfRule type="cellIs" dxfId="52" priority="26" stopIfTrue="1" operator="lessThan">
      <formula>0</formula>
    </cfRule>
  </conditionalFormatting>
  <conditionalFormatting sqref="AT49">
    <cfRule type="cellIs" dxfId="51" priority="23" stopIfTrue="1" operator="lessThan">
      <formula>0</formula>
    </cfRule>
  </conditionalFormatting>
  <conditionalFormatting sqref="AU49">
    <cfRule type="cellIs" dxfId="50" priority="22" stopIfTrue="1" operator="lessThan">
      <formula>0</formula>
    </cfRule>
  </conditionalFormatting>
  <conditionalFormatting sqref="AS50">
    <cfRule type="cellIs" dxfId="49" priority="21" stopIfTrue="1" operator="lessThan">
      <formula>0</formula>
    </cfRule>
  </conditionalFormatting>
  <conditionalFormatting sqref="AS51">
    <cfRule type="cellIs" dxfId="48" priority="18" stopIfTrue="1" operator="lessThan">
      <formula>0</formula>
    </cfRule>
  </conditionalFormatting>
  <conditionalFormatting sqref="AT51">
    <cfRule type="cellIs" dxfId="47" priority="17" stopIfTrue="1" operator="lessThan">
      <formula>0</formula>
    </cfRule>
  </conditionalFormatting>
  <conditionalFormatting sqref="AU52">
    <cfRule type="cellIs" dxfId="46" priority="13" stopIfTrue="1" operator="lessThan">
      <formula>0</formula>
    </cfRule>
  </conditionalFormatting>
  <conditionalFormatting sqref="AS53">
    <cfRule type="cellIs" dxfId="45" priority="12" stopIfTrue="1" operator="lessThan">
      <formula>0</formula>
    </cfRule>
  </conditionalFormatting>
  <conditionalFormatting sqref="AT53">
    <cfRule type="cellIs" dxfId="44" priority="11" stopIfTrue="1" operator="lessThan">
      <formula>0</formula>
    </cfRule>
  </conditionalFormatting>
  <conditionalFormatting sqref="AT56">
    <cfRule type="cellIs" dxfId="43" priority="8" stopIfTrue="1" operator="lessThan">
      <formula>0</formula>
    </cfRule>
  </conditionalFormatting>
  <conditionalFormatting sqref="AU56">
    <cfRule type="cellIs" dxfId="42" priority="7" stopIfTrue="1" operator="lessThan">
      <formula>0</formula>
    </cfRule>
  </conditionalFormatting>
  <conditionalFormatting sqref="AS45">
    <cfRule type="cellIs" dxfId="41" priority="3" stopIfTrue="1" operator="lessThan">
      <formula>0</formula>
    </cfRule>
  </conditionalFormatting>
  <conditionalFormatting sqref="AT45">
    <cfRule type="cellIs" dxfId="40" priority="2" stopIfTrue="1" operator="lessThan">
      <formula>0</formula>
    </cfRule>
  </conditionalFormatting>
  <conditionalFormatting sqref="AU45">
    <cfRule type="cellIs" dxfId="39" priority="1" stopIfTrue="1" operator="lessThan">
      <formula>0</formula>
    </cfRule>
  </conditionalFormatting>
  <dataValidations count="6">
    <dataValidation allowBlank="1" showErrorMessage="1" prompt="Non input cell – does not accept input from user" sqref="AV11:AW12"/>
    <dataValidation allowBlank="1" showInputMessage="1" showErrorMessage="1" prompt="Contains a formula" sqref="AN54:AU55"/>
    <dataValidation allowBlank="1" showInputMessage="1" showErrorMessage="1" prompt="Does not accept input from user" sqref="E9:I9 D10 E12:I12 D29 E25:I26 E28:I30 E32:I34 E37:I38 E40:I41 E43:I44 E47:I48 E50:I50 D48 D44 D42 D39:D40 D35 D33 D31 D27 E21:I23 K9:O9 J10 K12:O12 J29 K21:O23 K25:O26 K28:O30 K32:O34 K37:O38 K40:O41 J15 K47:O48 K50:O50 J48 J44 J42 J39:J40 J35 J33 J31 J27 P29 Q21:T23 Q25:T26 Q28:T30 Q32:T34 Q37:T38 Q40:T41 Q43:T44 Q47:T48 Q50:T50 P48 P44 P42 P39:P40 P35 P33 P31 P27 Q9:T9 P10 Q12:T12 U29 V21:W23 V25:W26 V28:W30 V32:W34 V37:W38 V40:W41 V43:W44 V47:W48 V50:W50 U48 U44 U42 U39:U40 U35 U33 U31 U27 V9:W9 U10 V12:W12 X29 Y21:Z23 Y25:Z26 Y28:Z30 Y32:Z34 Y37:Z38 Y40:Z41 Y43:Z44 Y47:Z48 Y50:Z50 X48 X44 X42 X39:X40 X35 X33 X31 X27 Y9:Z9 X10 Y12:Z12 AA29 AB21:AC23 AB25:AC26 AB28:AC30 AB32:AC34 AB37:AC38 AB40:AC41 AB43:AC44 AB47:AC48 AB50:AC50 AA48 AA44 AA42 AA39:AA40 AA35 AA33 AA31 AA27 AB9:AC9 AA10 AB12:AC12 AD29 AD48 AD39:AD40 AD35 AD33 AD31 AD27 AD10 AI4 AI8 AI29 AI48 AI44 AI42 AI39:AI40 AI35 AI33 AI31 AI27 AI10 AN4:AU4 AN8:AU8 AN29 AO21:AR23 AO25:AR26 AO28:AR30 AO32:AR34 AO37:AR38 AO40:AR41 AO43:AR44 AO47:AR48 AO50:AR50 AN48 AN44 AN42 AN39:AN40 AN35 AN33 AN31 AN27 AO9:AR9 AN10 AO12:AR12 AS29:AU29 AS48:AU48 AS42:AU42 AS39:AU40 AS35:AU35 AS33:AU33 AS31:AU31 AS27:AU27 AS10:AU10 AV4:AW10 AV13:AW55 AW56:AW58 K43:O44 AJ4:AM58 AE4:AH58 AD42:AD44 P15:AD17 AI15:AI17 AN15:AU17 AI58 AN58:AV58 O17 I17 D24:D25 J24:J25 P24:P25 U24:U25 X24:X25 AA24:AA25 AD24:AD25 AI24:AI25 AN24:AN25 AS24:AU25 D21:D22 J21:J22 P21:P22 U21:U22 X21:X22 AA21:AA22 AD21:AD22 AI21:AI22 AN21:AN22 AS21:AU22 D37 J37 P37 U37 X37 AA37 AD37 AI37 AN37 AS37:AU37 J58:AD58 D4:AD4 D8:AD8 AS44:AU44"/>
    <dataValidation showInputMessage="1" showErrorMessage="1" prompt="Accepts input from user" sqref="D9 D11:D20 E18:I20 E13:I16 E10:I11 E24:I24 E27:I27 E31:I31 E35:I36 E39:I39 E42:I42 E45:I46 E49:I49 E51:I53 D49:D53 D45:D47 D43 D41 D38 D36 D34 D32 D30 D28 D26 D23 J9 K17:N17 K18:AD19 K10:O11 K24:O24 K27:O27 K31:O31 K35:O36 K39:O39 K42:O42 K45:O46 K49:O49 K51:O53 J23 J49:J53 J45:J47 J43 J41 J38 J36 J34 J32 J30 J28 J26 D56:I58 Q24:T24 Q27:T27 Q31:T31 Q35:T36 Q39:T39 Q42:T42 Q45:T46 Q49:T49 Q51:T53 P23 P49:P53 P45:P47 P43 P41 P38 P36 P34 P32 P30 P28 P26 P9 Q13:T14 Q10:T11 P11:P14 V24:W24 V27:W27 V31:W31 V35:W36 V39:W39 V42:W42 V45:W46 V49:W49 V51:W53 U23 U49:U53 U45:U47 U43 U41 U38 U36 U34 U32 U30 U28 U26 U9 V13:W14 V10:W11 U11:U14 Y24:Z24 Y27:Z27 Y31:Z31 Y35:Z36 Y39:Z39 Y42:Z42 Y45:Z46 Y49:Z49 Y51:Z53 X23 X49:X53 X45:X47 X43 X41 X38 X36 X34 X32 X30 X28 X26 X9 Y13:Z14 Y10:Z11 X11:X14 AB24:AC24 AB27:AC27 AB31:AC31 AB35:AC36 AB39:AC39 AB42:AC42 AB45:AC46 AB49:AC49 AB51:AC53 AA23 AA49:AA53 AA45:AA47 AA43 AA41 AA38 AA36 AA34 AA32 AA30 AA28 AA26 AA9 AB13:AC14 AB10:AC11 AA11:AA14 AD23 AD49:AD53 AD45:AD47 AD11:AD14 AD41 AD38 AD36 AD34 AD32 AD30 AD28 AD26 AD9 AI5:AI7 AI56:AI57 AI18:AI20 AI23 AI49:AI53 AI45:AI47 AI43 AI41 AI38 AI36 AI34 AI32 AI30 AI28 AI26 AI9 AI11:AI14 AN5:AU7 AO24:AR24 AO27:AR27 AO31:AR31 AO35:AR36 AO39:AR39 AO42:AR42 AO45:AR46 AO49:AR49 AO51:AR53 AN23 AN49:AN53 AN45:AN47 AN43 AN41 AN38 AN36 AN34 AN32 AN30 AN28 AN26 AN9 AO13:AR14 AO10:AR11 AN11:AN14 AN18:AU20 AS23:AU23 AS49:AU53 AS11:AU14 AS43:AU43 AS41:AU41 AS38:AU38 AS36:AU36 AS34:AU34 AS32:AU32 AS30:AU30 AS28:AU28 AS26:AU26 AS9:AU9 AS45:AU47 AN56:AV57 D5:AD7 J16:J19 J56:AD57 E17:H17 J11:J14 K13:O14 K16:O16"/>
    <dataValidation allowBlank="1" showInputMessage="1" showErrorMessage="1" prompt="Contains a formula" sqref="D54:AD55 AI54:AI55"/>
    <dataValidation showInputMessage="1" showErrorMessage="1" prompt="Does not accept input from user" sqref="J20:AD20 K15:O15"/>
  </dataValidations>
  <pageMargins left="0" right="0" top="0.35" bottom="0.45" header="0.2" footer="0.2"/>
  <pageSetup paperSize="5" scale="28" fitToWidth="2" fitToHeight="0" pageOrder="overThenDown" orientation="landscape" cellComments="asDisplayed" r:id="rId1"/>
  <headerFooter alignWithMargins="0">
    <oddFooter>&amp;L&amp;F &amp;C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7030A0"/>
    <pageSetUpPr autoPageBreaks="0" fitToPage="1"/>
  </sheetPr>
  <dimension ref="A1:AQ79"/>
  <sheetViews>
    <sheetView zoomScale="80" zoomScaleNormal="80" workbookViewId="0">
      <pane xSplit="2" ySplit="3" topLeftCell="C4" activePane="bottomRight" state="frozen"/>
      <selection activeCell="B1" sqref="B1"/>
      <selection pane="topRight" activeCell="B1" sqref="B1"/>
      <selection pane="bottomLeft" activeCell="B1" sqref="B1"/>
      <selection pane="bottomRight" activeCell="C4" sqref="C4"/>
    </sheetView>
  </sheetViews>
  <sheetFormatPr defaultColWidth="0" defaultRowHeight="12.45" zeroHeight="1"/>
  <cols>
    <col min="1" max="1" width="1.625" style="8" hidden="1" customWidth="1"/>
    <col min="2" max="2" width="68.375" style="4" customWidth="1"/>
    <col min="3" max="13" width="19.5" style="4" customWidth="1"/>
    <col min="14" max="14" width="19.5" style="3" customWidth="1"/>
    <col min="15" max="40" width="19.5" style="4" customWidth="1"/>
    <col min="41" max="43" width="9.375" style="4" customWidth="1"/>
    <col min="44" max="16384" width="9.375" style="4" hidden="1"/>
  </cols>
  <sheetData>
    <row r="1" spans="1:40" ht="19">
      <c r="B1" s="91" t="s">
        <v>428</v>
      </c>
      <c r="E1" s="100"/>
    </row>
    <row r="2" spans="1:40" ht="13.1" thickBot="1"/>
    <row r="3" spans="1:40" s="8" customFormat="1" ht="72">
      <c r="B3" s="115" t="s">
        <v>330</v>
      </c>
      <c r="C3" s="117" t="s">
        <v>335</v>
      </c>
      <c r="D3" s="118" t="s">
        <v>336</v>
      </c>
      <c r="E3" s="118" t="s">
        <v>337</v>
      </c>
      <c r="F3" s="118" t="s">
        <v>338</v>
      </c>
      <c r="G3" s="119" t="s">
        <v>339</v>
      </c>
      <c r="H3" s="117" t="s">
        <v>340</v>
      </c>
      <c r="I3" s="118" t="s">
        <v>341</v>
      </c>
      <c r="J3" s="118" t="s">
        <v>342</v>
      </c>
      <c r="K3" s="118" t="s">
        <v>343</v>
      </c>
      <c r="L3" s="119" t="s">
        <v>344</v>
      </c>
      <c r="M3" s="117" t="s">
        <v>345</v>
      </c>
      <c r="N3" s="118" t="s">
        <v>346</v>
      </c>
      <c r="O3" s="118" t="s">
        <v>347</v>
      </c>
      <c r="P3" s="118" t="s">
        <v>348</v>
      </c>
      <c r="Q3" s="117" t="s">
        <v>349</v>
      </c>
      <c r="R3" s="118" t="s">
        <v>350</v>
      </c>
      <c r="S3" s="118" t="s">
        <v>351</v>
      </c>
      <c r="T3" s="118" t="s">
        <v>352</v>
      </c>
      <c r="U3" s="117" t="s">
        <v>353</v>
      </c>
      <c r="V3" s="118" t="s">
        <v>354</v>
      </c>
      <c r="W3" s="118" t="s">
        <v>355</v>
      </c>
      <c r="X3" s="118" t="s">
        <v>427</v>
      </c>
      <c r="Y3" s="117" t="s">
        <v>356</v>
      </c>
      <c r="Z3" s="118" t="s">
        <v>357</v>
      </c>
      <c r="AA3" s="118" t="s">
        <v>358</v>
      </c>
      <c r="AB3" s="118" t="s">
        <v>359</v>
      </c>
      <c r="AC3" s="117" t="s">
        <v>360</v>
      </c>
      <c r="AD3" s="118" t="s">
        <v>361</v>
      </c>
      <c r="AE3" s="118" t="s">
        <v>362</v>
      </c>
      <c r="AF3" s="118" t="s">
        <v>363</v>
      </c>
      <c r="AG3" s="117" t="s">
        <v>364</v>
      </c>
      <c r="AH3" s="118" t="s">
        <v>365</v>
      </c>
      <c r="AI3" s="118" t="s">
        <v>366</v>
      </c>
      <c r="AJ3" s="118" t="s">
        <v>367</v>
      </c>
      <c r="AK3" s="117" t="s">
        <v>368</v>
      </c>
      <c r="AL3" s="118" t="s">
        <v>369</v>
      </c>
      <c r="AM3" s="118" t="s">
        <v>370</v>
      </c>
      <c r="AN3" s="138" t="s">
        <v>371</v>
      </c>
    </row>
    <row r="4" spans="1:40" ht="17.7" thickBot="1">
      <c r="B4" s="126" t="s">
        <v>290</v>
      </c>
      <c r="C4" s="270"/>
      <c r="D4" s="271"/>
      <c r="E4" s="271"/>
      <c r="F4" s="271"/>
      <c r="G4" s="272"/>
      <c r="H4" s="270"/>
      <c r="I4" s="271"/>
      <c r="J4" s="271"/>
      <c r="K4" s="271"/>
      <c r="L4" s="272"/>
      <c r="M4" s="270"/>
      <c r="N4" s="271"/>
      <c r="O4" s="271"/>
      <c r="P4" s="271"/>
      <c r="Q4" s="270"/>
      <c r="R4" s="271"/>
      <c r="S4" s="271"/>
      <c r="T4" s="271"/>
      <c r="U4" s="270"/>
      <c r="V4" s="271"/>
      <c r="W4" s="271"/>
      <c r="X4" s="271"/>
      <c r="Y4" s="270"/>
      <c r="Z4" s="271"/>
      <c r="AA4" s="271"/>
      <c r="AB4" s="271"/>
      <c r="AC4" s="270"/>
      <c r="AD4" s="271"/>
      <c r="AE4" s="271"/>
      <c r="AF4" s="271"/>
      <c r="AG4" s="270"/>
      <c r="AH4" s="271"/>
      <c r="AI4" s="271"/>
      <c r="AJ4" s="271"/>
      <c r="AK4" s="270"/>
      <c r="AL4" s="271"/>
      <c r="AM4" s="271"/>
      <c r="AN4" s="288"/>
    </row>
    <row r="5" spans="1:40" s="8" customFormat="1" ht="13.1" thickTop="1">
      <c r="B5" s="130" t="s">
        <v>286</v>
      </c>
      <c r="C5" s="227"/>
      <c r="D5" s="228"/>
      <c r="E5" s="224"/>
      <c r="F5" s="224"/>
      <c r="G5" s="199"/>
      <c r="H5" s="227"/>
      <c r="I5" s="228"/>
      <c r="J5" s="224"/>
      <c r="K5" s="224"/>
      <c r="L5" s="199"/>
      <c r="M5" s="227"/>
      <c r="N5" s="228"/>
      <c r="O5" s="224"/>
      <c r="P5" s="224"/>
      <c r="Q5" s="227"/>
      <c r="R5" s="228"/>
      <c r="S5" s="224"/>
      <c r="T5" s="224"/>
      <c r="U5" s="227"/>
      <c r="V5" s="228"/>
      <c r="W5" s="224"/>
      <c r="X5" s="224"/>
      <c r="Y5" s="227"/>
      <c r="Z5" s="228"/>
      <c r="AA5" s="224"/>
      <c r="AB5" s="224"/>
      <c r="AC5" s="223"/>
      <c r="AD5" s="224"/>
      <c r="AE5" s="224"/>
      <c r="AF5" s="224"/>
      <c r="AG5" s="223"/>
      <c r="AH5" s="224"/>
      <c r="AI5" s="224"/>
      <c r="AJ5" s="224"/>
      <c r="AK5" s="223"/>
      <c r="AL5" s="228"/>
      <c r="AM5" s="224"/>
      <c r="AN5" s="225"/>
    </row>
    <row r="6" spans="1:40" s="8" customFormat="1" ht="24.9">
      <c r="B6" s="131" t="s">
        <v>287</v>
      </c>
      <c r="C6" s="201"/>
      <c r="D6" s="202"/>
      <c r="E6" s="221">
        <f>SUM('Pt 1 Summary of Data'!E$12,'Pt 1 Summary of Data'!E$22)+SUM('Pt 1 Summary of Data'!G$12,'Pt 1 Summary of Data'!G$22)-SUM('Pt 1 Summary of Data'!H$12,'Pt 1 Summary of Data'!H$22)</f>
        <v>0</v>
      </c>
      <c r="F6" s="221">
        <f>SUM(C6:E6)</f>
        <v>0</v>
      </c>
      <c r="G6" s="222">
        <f>SUM('Pt 1 Summary of Data'!I$12,'Pt 1 Summary of Data'!I$22)</f>
        <v>0</v>
      </c>
      <c r="H6" s="201"/>
      <c r="I6" s="202"/>
      <c r="J6" s="221">
        <f>SUM('Pt 1 Summary of Data'!K$12,'Pt 1 Summary of Data'!K$22)+SUM('Pt 1 Summary of Data'!M$12,'Pt 1 Summary of Data'!M$22)-SUM('Pt 1 Summary of Data'!N$12,'Pt 1 Summary of Data'!N$22)</f>
        <v>0</v>
      </c>
      <c r="K6" s="221">
        <f>SUM(H6:J6)</f>
        <v>0</v>
      </c>
      <c r="L6" s="222">
        <f>SUM('Pt 1 Summary of Data'!O$12,'Pt 1 Summary of Data'!O$22)</f>
        <v>0</v>
      </c>
      <c r="M6" s="201"/>
      <c r="N6" s="202"/>
      <c r="O6" s="221">
        <f>SUM('Pt 1 Summary of Data'!Q$12,'Pt 1 Summary of Data'!Q$22)+SUM('Pt 1 Summary of Data'!S$12,'Pt 1 Summary of Data'!S$22)-SUM('Pt 1 Summary of Data'!T$12,'Pt 1 Summary of Data'!T$22)</f>
        <v>0</v>
      </c>
      <c r="P6" s="221">
        <f>SUM(M6:O6)</f>
        <v>0</v>
      </c>
      <c r="Q6" s="201"/>
      <c r="R6" s="202"/>
      <c r="S6" s="221">
        <f>SUM('Pt 1 Summary of Data'!V$12,'Pt 1 Summary of Data'!V$22)</f>
        <v>0</v>
      </c>
      <c r="T6" s="221">
        <f>SUM(Q6:S6)</f>
        <v>0</v>
      </c>
      <c r="U6" s="201"/>
      <c r="V6" s="202"/>
      <c r="W6" s="221">
        <f>SUM('Pt 1 Summary of Data'!Y$12,'Pt 1 Summary of Data'!Y$22)</f>
        <v>0</v>
      </c>
      <c r="X6" s="221">
        <f>SUM(U6:W6)</f>
        <v>0</v>
      </c>
      <c r="Y6" s="201"/>
      <c r="Z6" s="202"/>
      <c r="AA6" s="221">
        <f>SUM('Pt 1 Summary of Data'!AB$12,'Pt 1 Summary of Data'!AB$22)</f>
        <v>0</v>
      </c>
      <c r="AB6" s="221">
        <f>SUM(Y6:AA6)</f>
        <v>0</v>
      </c>
      <c r="AC6" s="214"/>
      <c r="AD6" s="213"/>
      <c r="AE6" s="213"/>
      <c r="AF6" s="213"/>
      <c r="AG6" s="214"/>
      <c r="AH6" s="213"/>
      <c r="AI6" s="213"/>
      <c r="AJ6" s="213"/>
      <c r="AK6" s="214"/>
      <c r="AL6" s="202"/>
      <c r="AM6" s="221">
        <f>SUM('Pt 1 Summary of Data'!AO$12,'Pt 1 Summary of Data'!AO$22)+SUM('Pt 1 Summary of Data'!AQ$12,'Pt 1 Summary of Data'!AQ$22)-SUM('Pt 1 Summary of Data'!AR$12,'Pt 1 Summary of Data'!AR$22)</f>
        <v>0</v>
      </c>
      <c r="AN6" s="289">
        <f>IF(AM$37&lt;75000,AL6+AM6,AM6)</f>
        <v>0</v>
      </c>
    </row>
    <row r="7" spans="1:40">
      <c r="B7" s="131" t="s">
        <v>288</v>
      </c>
      <c r="C7" s="201"/>
      <c r="D7" s="202"/>
      <c r="E7" s="221">
        <f ca="1">SUM('Pt 1 Summary of Data'!E$37:E$41)+SUM('Pt 1 Summary of Data'!G$37:G$41)-SUM('Pt 1 Summary of Data'!H$37:H$41)+MAX(0,MIN('Pt 1 Summary of Data'!E$42+'Pt 1 Summary of Data'!G$42-'Pt 1 Summary of Data'!H$42,0.3%*('Pt 1 Summary of Data'!E$5+'Pt 1 Summary of Data'!G$5-'Pt 1 Summary of Data'!H$5-SUM(E$9:E$11))))</f>
        <v>0</v>
      </c>
      <c r="F7" s="221">
        <f t="shared" ref="F7:F8" ca="1" si="0">SUM(C7:E7)</f>
        <v>0</v>
      </c>
      <c r="G7" s="222">
        <f ca="1">SUM('Pt 1 Summary of Data'!I$37:I$41)+MAX(0,MIN('Pt 1 Summary of Data'!I$42,0.3%*('Pt 1 Summary of Data'!I$5-SUM(G$9:G$10))))</f>
        <v>0</v>
      </c>
      <c r="H7" s="201"/>
      <c r="I7" s="202"/>
      <c r="J7" s="221">
        <f ca="1">SUM('Pt 1 Summary of Data'!K$37:K$41)+SUM('Pt 1 Summary of Data'!M$37:M$41)-SUM('Pt 1 Summary of Data'!N$37:N$41)+MAX(0,MIN('Pt 1 Summary of Data'!K$42+'Pt 1 Summary of Data'!M$42-'Pt 1 Summary of Data'!N$42,0.3%*('Pt 1 Summary of Data'!K$5+'Pt 1 Summary of Data'!M$5-'Pt 1 Summary of Data'!N$5-SUM(J$10:J$11))))</f>
        <v>0</v>
      </c>
      <c r="K7" s="221">
        <f t="shared" ref="K7" ca="1" si="1">SUM(H7:J7)</f>
        <v>0</v>
      </c>
      <c r="L7" s="222">
        <f ca="1">SUM('Pt 1 Summary of Data'!O$37:O$41)+MAX(0,MIN('Pt 1 Summary of Data'!O$42,0.3%*('Pt 1 Summary of Data'!O$5-L$10)))</f>
        <v>0</v>
      </c>
      <c r="M7" s="201"/>
      <c r="N7" s="202"/>
      <c r="O7" s="221">
        <f ca="1">SUM('Pt 1 Summary of Data'!Q$37:Q$41)+SUM('Pt 1 Summary of Data'!S$37:S$41)-SUM('Pt 1 Summary of Data'!T$37:T$41)+MAX(0,MIN('Pt 1 Summary of Data'!Q$42+'Pt 1 Summary of Data'!S$42-'Pt 1 Summary of Data'!T$42,0.3%*('Pt 1 Summary of Data'!Q$5+'Pt 1 Summary of Data'!S$5-'Pt 1 Summary of Data'!T$5)))</f>
        <v>0</v>
      </c>
      <c r="P7" s="221">
        <f t="shared" ref="P7" ca="1" si="2">SUM(M7:O7)</f>
        <v>0</v>
      </c>
      <c r="Q7" s="201"/>
      <c r="R7" s="202"/>
      <c r="S7" s="221">
        <f>SUM('Pt 1 Summary of Data'!V$37:V$41)+MAX(0,MIN('Pt 1 Summary of Data'!V$42,0.3%*'Pt 1 Summary of Data'!V$5))</f>
        <v>0</v>
      </c>
      <c r="T7" s="221">
        <f t="shared" ref="T7" si="3">SUM(Q7:S7)</f>
        <v>0</v>
      </c>
      <c r="U7" s="201"/>
      <c r="V7" s="202"/>
      <c r="W7" s="221">
        <f>SUM('Pt 1 Summary of Data'!Y$37:Y$41)+MAX(0,MIN('Pt 1 Summary of Data'!Y$42,0.3%*'Pt 1 Summary of Data'!Y$5))</f>
        <v>0</v>
      </c>
      <c r="X7" s="221">
        <f t="shared" ref="X7" si="4">SUM(U7:W7)</f>
        <v>0</v>
      </c>
      <c r="Y7" s="201"/>
      <c r="Z7" s="202"/>
      <c r="AA7" s="221">
        <f>SUM('Pt 1 Summary of Data'!AB$37:AB$41)+MAX(0,MIN('Pt 1 Summary of Data'!AB$42,0.3%*'Pt 1 Summary of Data'!AB$5))</f>
        <v>0</v>
      </c>
      <c r="AB7" s="221">
        <f t="shared" ref="AB7" si="5">SUM(Y7:AA7)</f>
        <v>0</v>
      </c>
      <c r="AC7" s="214"/>
      <c r="AD7" s="213"/>
      <c r="AE7" s="213"/>
      <c r="AF7" s="213"/>
      <c r="AG7" s="214"/>
      <c r="AH7" s="213"/>
      <c r="AI7" s="213"/>
      <c r="AJ7" s="213"/>
      <c r="AK7" s="214"/>
      <c r="AL7" s="202"/>
      <c r="AM7" s="221">
        <f>SUM('Pt 1 Summary of Data'!AO$37:AO$41)+SUM('Pt 1 Summary of Data'!AQ$37:AQ$41)-SUM('Pt 1 Summary of Data'!AR$37:AR$41)+MAX(0,MIN('Pt 1 Summary of Data'!AO$42+'Pt 1 Summary of Data'!AQ$42-'Pt 1 Summary of Data'!AR$42,0.3%*('Pt 1 Summary of Data'!AO$5+'Pt 1 Summary of Data'!AQ$5-'Pt 1 Summary of Data'!AR$5)))</f>
        <v>0</v>
      </c>
      <c r="AN7" s="289">
        <f>IF(AM$37&lt;75000,AL7+AM7,AM7)</f>
        <v>0</v>
      </c>
    </row>
    <row r="8" spans="1:40">
      <c r="B8" s="131" t="s">
        <v>451</v>
      </c>
      <c r="C8" s="211"/>
      <c r="D8" s="209"/>
      <c r="E8" s="290"/>
      <c r="F8" s="221">
        <f t="shared" si="0"/>
        <v>0</v>
      </c>
      <c r="G8" s="291"/>
      <c r="H8" s="211"/>
      <c r="I8" s="209"/>
      <c r="J8" s="213"/>
      <c r="K8" s="213"/>
      <c r="L8" s="207"/>
      <c r="M8" s="211"/>
      <c r="N8" s="209"/>
      <c r="O8" s="209"/>
      <c r="P8" s="209"/>
      <c r="Q8" s="211"/>
      <c r="R8" s="209"/>
      <c r="S8" s="209"/>
      <c r="T8" s="209"/>
      <c r="U8" s="211"/>
      <c r="V8" s="209"/>
      <c r="W8" s="209"/>
      <c r="X8" s="209"/>
      <c r="Y8" s="211"/>
      <c r="Z8" s="209"/>
      <c r="AA8" s="209"/>
      <c r="AB8" s="209"/>
      <c r="AC8" s="214"/>
      <c r="AD8" s="213"/>
      <c r="AE8" s="213"/>
      <c r="AF8" s="213"/>
      <c r="AG8" s="214"/>
      <c r="AH8" s="213"/>
      <c r="AI8" s="213"/>
      <c r="AJ8" s="213"/>
      <c r="AK8" s="214"/>
      <c r="AL8" s="209"/>
      <c r="AM8" s="209"/>
      <c r="AN8" s="292"/>
    </row>
    <row r="9" spans="1:40" ht="24.9">
      <c r="B9" s="131" t="s">
        <v>291</v>
      </c>
      <c r="C9" s="214"/>
      <c r="D9" s="213"/>
      <c r="E9" s="221">
        <f>'Pt 2 Premium and Claims'!E$15+'Pt 2 Premium and Claims'!G$15-'Pt 2 Premium and Claims'!H$15</f>
        <v>0</v>
      </c>
      <c r="F9" s="221">
        <f>SUM(C9:E9)</f>
        <v>0</v>
      </c>
      <c r="G9" s="222">
        <f>'Pt 2 Premium and Claims'!I$15</f>
        <v>0</v>
      </c>
      <c r="H9" s="214"/>
      <c r="I9" s="213"/>
      <c r="J9" s="213"/>
      <c r="K9" s="213"/>
      <c r="L9" s="207"/>
      <c r="M9" s="214"/>
      <c r="N9" s="213"/>
      <c r="O9" s="213"/>
      <c r="P9" s="213"/>
      <c r="Q9" s="214"/>
      <c r="R9" s="213"/>
      <c r="S9" s="213"/>
      <c r="T9" s="213"/>
      <c r="U9" s="214"/>
      <c r="V9" s="213"/>
      <c r="W9" s="213"/>
      <c r="X9" s="213"/>
      <c r="Y9" s="214"/>
      <c r="Z9" s="213"/>
      <c r="AA9" s="213"/>
      <c r="AB9" s="213"/>
      <c r="AC9" s="214"/>
      <c r="AD9" s="213"/>
      <c r="AE9" s="213"/>
      <c r="AF9" s="213"/>
      <c r="AG9" s="214"/>
      <c r="AH9" s="213"/>
      <c r="AI9" s="213"/>
      <c r="AJ9" s="213"/>
      <c r="AK9" s="214"/>
      <c r="AL9" s="213"/>
      <c r="AM9" s="213"/>
      <c r="AN9" s="293"/>
    </row>
    <row r="10" spans="1:40" ht="24.9">
      <c r="B10" s="131" t="s">
        <v>292</v>
      </c>
      <c r="C10" s="214"/>
      <c r="D10" s="213"/>
      <c r="E10" s="221">
        <f>'Pt 2 Premium and Claims'!E$16+'Pt 2 Premium and Claims'!G$16-'Pt 2 Premium and Claims'!H$16</f>
        <v>0</v>
      </c>
      <c r="F10" s="221">
        <f t="shared" ref="F10:F11" si="6">SUM(C10:E10)</f>
        <v>0</v>
      </c>
      <c r="G10" s="222">
        <f>'Pt 2 Premium and Claims'!I$16</f>
        <v>0</v>
      </c>
      <c r="H10" s="214"/>
      <c r="I10" s="213"/>
      <c r="J10" s="221">
        <f>'Pt 2 Premium and Claims'!K$16+'Pt 2 Premium and Claims'!M$16-'Pt 2 Premium and Claims'!N$16</f>
        <v>0</v>
      </c>
      <c r="K10" s="221">
        <f t="shared" ref="K10:K11" si="7">SUM(H10:J10)</f>
        <v>0</v>
      </c>
      <c r="L10" s="222">
        <f>'Pt 2 Premium and Claims'!O$16</f>
        <v>0</v>
      </c>
      <c r="M10" s="214"/>
      <c r="N10" s="213"/>
      <c r="O10" s="213"/>
      <c r="P10" s="213"/>
      <c r="Q10" s="214"/>
      <c r="R10" s="213"/>
      <c r="S10" s="213"/>
      <c r="T10" s="213"/>
      <c r="U10" s="214"/>
      <c r="V10" s="213"/>
      <c r="W10" s="213"/>
      <c r="X10" s="213"/>
      <c r="Y10" s="214"/>
      <c r="Z10" s="213"/>
      <c r="AA10" s="213"/>
      <c r="AB10" s="213"/>
      <c r="AC10" s="214"/>
      <c r="AD10" s="213"/>
      <c r="AE10" s="213"/>
      <c r="AF10" s="213"/>
      <c r="AG10" s="214"/>
      <c r="AH10" s="213"/>
      <c r="AI10" s="213"/>
      <c r="AJ10" s="213"/>
      <c r="AK10" s="214"/>
      <c r="AL10" s="213"/>
      <c r="AM10" s="213"/>
      <c r="AN10" s="293"/>
    </row>
    <row r="11" spans="1:40">
      <c r="B11" s="131" t="s">
        <v>447</v>
      </c>
      <c r="C11" s="214"/>
      <c r="D11" s="213"/>
      <c r="E11" s="221">
        <f>'Pt 2 Premium and Claims'!E$17+'Pt 2 Premium and Claims'!G$17-'Pt 2 Premium and Claims'!H$17</f>
        <v>0</v>
      </c>
      <c r="F11" s="221">
        <f t="shared" si="6"/>
        <v>0</v>
      </c>
      <c r="G11" s="226"/>
      <c r="H11" s="214"/>
      <c r="I11" s="213"/>
      <c r="J11" s="221">
        <f>'Pt 2 Premium and Claims'!K$17+'Pt 2 Premium and Claims'!M$17-'Pt 2 Premium and Claims'!N$17</f>
        <v>0</v>
      </c>
      <c r="K11" s="221">
        <f t="shared" si="7"/>
        <v>0</v>
      </c>
      <c r="L11" s="207"/>
      <c r="M11" s="214"/>
      <c r="N11" s="213"/>
      <c r="O11" s="213"/>
      <c r="P11" s="213"/>
      <c r="Q11" s="214"/>
      <c r="R11" s="213"/>
      <c r="S11" s="213"/>
      <c r="T11" s="213"/>
      <c r="U11" s="214"/>
      <c r="V11" s="213"/>
      <c r="W11" s="213"/>
      <c r="X11" s="213"/>
      <c r="Y11" s="214"/>
      <c r="Z11" s="213"/>
      <c r="AA11" s="213"/>
      <c r="AB11" s="213"/>
      <c r="AC11" s="214"/>
      <c r="AD11" s="213"/>
      <c r="AE11" s="213"/>
      <c r="AF11" s="213"/>
      <c r="AG11" s="214"/>
      <c r="AH11" s="213"/>
      <c r="AI11" s="213"/>
      <c r="AJ11" s="213"/>
      <c r="AK11" s="214"/>
      <c r="AL11" s="213"/>
      <c r="AM11" s="213"/>
      <c r="AN11" s="293"/>
    </row>
    <row r="12" spans="1:40" s="73" customFormat="1" ht="13.1">
      <c r="A12" s="72"/>
      <c r="B12" s="132" t="s">
        <v>293</v>
      </c>
      <c r="C12" s="274">
        <f ca="1">SUM(C$6:C$7)+IF(AND(OR('Company Information'!$C$12="District of Columbia",'Company Information'!$C$12="Massachusetts",'Company Information'!$C$12="Vermont"),SUM($C$6:$F$11,$C$15:$F$16,$C$37:$D$37)&lt;&gt;0),SUM(H$6:H$7),0)</f>
        <v>0</v>
      </c>
      <c r="D12" s="275">
        <f ca="1">SUM(D$6:D$7)+IF(AND(OR('Company Information'!$C$12="District of Columbia",'Company Information'!$C$12="Massachusetts",'Company Information'!$C$12="Vermont"),SUM($C$6:$F$11,$C$15:$F$16,$C$37:$D$37)&lt;&gt;0),SUM(I$6:I$7),0)</f>
        <v>0</v>
      </c>
      <c r="E12" s="275">
        <f ca="1">SUM(E$6:E$7)-SUM(E$8:E$11)+IF(AND(OR('Company Information'!$C$12="District of Columbia",'Company Information'!$C$12="Massachusetts",'Company Information'!$C$12="Vermont"),SUM($C$6:$F$11,$C$15:$F$16,$C$37:$D$37)&lt;&gt;0),SUM(J$6:J$7)-SUM(J$10:J$11),0)</f>
        <v>0</v>
      </c>
      <c r="F12" s="275">
        <f ca="1">IFERROR(SUM(C$12:E$12)+C$17*MAX(0,E$49-C$49)+D$17*MAX(0,E$49-D$49),0)</f>
        <v>0</v>
      </c>
      <c r="G12" s="278"/>
      <c r="H12" s="274">
        <f ca="1">SUM(H$6:H$7)+IF(AND(OR('Company Information'!$C$12="District of Columbia",'Company Information'!$C$12="Massachusetts",'Company Information'!$C$12="Vermont"),SUM($H$6:$K$11,$H$15:$K$16,$H$37:$I$37)&lt;&gt;0),SUM(C$6:C$7),0)</f>
        <v>0</v>
      </c>
      <c r="I12" s="275">
        <f ca="1">SUM(I$6:I$7)+IF(AND(OR('Company Information'!$C$12="District of Columbia",'Company Information'!$C$12="Massachusetts",'Company Information'!$C$12="Vermont"),SUM($H$6:$K$11,$H$15:$K$16,$H$37:$I$37)&lt;&gt;0),SUM(D$6:D$7),0)</f>
        <v>0</v>
      </c>
      <c r="J12" s="275">
        <f ca="1">SUM(J$6:J$7)-SUM(J$10:J$11)+IF(AND(OR('Company Information'!$C$12="District of Columbia",'Company Information'!$C$12="Massachusetts",'Company Information'!$C$12="Vermont"),SUM($H$6:$K$11,$H$15:$K$16,$H$37:$I$37)&lt;&gt;0),SUM(E$6:E$7)-SUM(E$8:E$11),0)</f>
        <v>0</v>
      </c>
      <c r="K12" s="275">
        <f ca="1">IFERROR(SUM(H$12:J$12)+H$17*MAX(0,J$49-H$49)+I$17*MAX(0,J$49-I$49),0)</f>
        <v>0</v>
      </c>
      <c r="L12" s="278"/>
      <c r="M12" s="274">
        <f>SUM(M$6:M$7)</f>
        <v>0</v>
      </c>
      <c r="N12" s="275">
        <f>SUM(N$6:N$7)</f>
        <v>0</v>
      </c>
      <c r="O12" s="275">
        <f ca="1">SUM(O$6:O$7)</f>
        <v>0</v>
      </c>
      <c r="P12" s="275">
        <f ca="1">SUM(M$12:O$12)+M$17*MAX(0,O$49-M$49)+N$17*MAX(0,O$49-N$49)</f>
        <v>0</v>
      </c>
      <c r="Q12" s="294"/>
      <c r="R12" s="276"/>
      <c r="S12" s="276"/>
      <c r="T12" s="276"/>
      <c r="U12" s="294"/>
      <c r="V12" s="276"/>
      <c r="W12" s="276"/>
      <c r="X12" s="276"/>
      <c r="Y12" s="294"/>
      <c r="Z12" s="276"/>
      <c r="AA12" s="276"/>
      <c r="AB12" s="276"/>
      <c r="AC12" s="294"/>
      <c r="AD12" s="276"/>
      <c r="AE12" s="276"/>
      <c r="AF12" s="276"/>
      <c r="AG12" s="294"/>
      <c r="AH12" s="276"/>
      <c r="AI12" s="276"/>
      <c r="AJ12" s="276"/>
      <c r="AK12" s="294"/>
      <c r="AL12" s="276"/>
      <c r="AM12" s="276"/>
      <c r="AN12" s="295"/>
    </row>
    <row r="13" spans="1:40" s="73" customFormat="1" ht="12.45" customHeight="1">
      <c r="A13" s="72"/>
      <c r="B13" s="132" t="s">
        <v>294</v>
      </c>
      <c r="C13" s="296"/>
      <c r="D13" s="297"/>
      <c r="E13" s="297"/>
      <c r="F13" s="297"/>
      <c r="G13" s="278"/>
      <c r="H13" s="296"/>
      <c r="I13" s="297"/>
      <c r="J13" s="297"/>
      <c r="K13" s="297"/>
      <c r="L13" s="278"/>
      <c r="M13" s="296"/>
      <c r="N13" s="297"/>
      <c r="O13" s="297"/>
      <c r="P13" s="297"/>
      <c r="Q13" s="274">
        <f ca="1">1.75*(SUM(Q$6:Q$7)+IF(AND(OR('Company Information'!$C$12="District of Columbia",'Company Information'!$C$12="Massachusetts",'Company Information'!$C$12="Vermont"),SUM($Q$6:$T$7,$Q$15:$T$16,$Q$37:$R$37)&lt;&gt;0),SUM(U$6:U$7),0))</f>
        <v>0</v>
      </c>
      <c r="R13" s="275">
        <f ca="1">1.5*(SUM(R$6:R$7)+IF(AND(OR('Company Information'!$C$12="District of Columbia",'Company Information'!$C$12="Massachusetts",'Company Information'!$C$12="Vermont"),SUM($Q$6:$T$7,$Q$15:$T$16,$Q$37:$R$37)&lt;&gt;0),SUM(V$6:V$7),0))</f>
        <v>0</v>
      </c>
      <c r="S13" s="275">
        <f ca="1">1.25*(SUM(S$6:S$7)+IF(AND(OR('Company Information'!$C$12="District of Columbia",'Company Information'!$C$12="Massachusetts",'Company Information'!$C$12="Vermont"),SUM($Q$6:$T$7,$Q$15:$T$16,$Q$37:$R$37)&lt;&gt;0),SUM(W$6:W$7),0))</f>
        <v>0</v>
      </c>
      <c r="T13" s="275">
        <f ca="1">IFERROR(1.25*(SUM(T$6:T$7)+Q$17*MAX(0,S$49-Q$49)+R$17*MAX(0,S$49-R$49)+IF(AND(OR('Company Information'!$C$12="District of Columbia",'Company Information'!$C$12="Massachusetts",'Company Information'!$C$12="Vermont"),SUM($Q$6:$T$7,$Q$15:$T$16,$Q$37:$R$37)&lt;&gt;0),SUM(X$6:X$7),0)),0)</f>
        <v>0</v>
      </c>
      <c r="U13" s="274">
        <f ca="1">1.75*(SUM(U$6:U$7)+IF(AND(OR('Company Information'!$C$12="District of Columbia",'Company Information'!$C$12="Massachusetts",'Company Information'!$C$12="Vermont"),SUM($U$6:$X$7,$U$15:$X$16,$U$37:$V$37)&lt;&gt;0),SUM(Q$6:Q$7),0))</f>
        <v>0</v>
      </c>
      <c r="V13" s="275">
        <f ca="1">1.5*(SUM(V$6:V$7)+IF(AND(OR('Company Information'!$C$12="District of Columbia",'Company Information'!$C$12="Massachusetts",'Company Information'!$C$12="Vermont"),SUM($U$6:$X$7,$U$15:$X$16,$U$37:$V$37)&lt;&gt;0),SUM(R$6:R$7),0))</f>
        <v>0</v>
      </c>
      <c r="W13" s="275">
        <f ca="1">1.25*(SUM(W$6:W$7)+IF(AND(OR('Company Information'!$C$12="District of Columbia",'Company Information'!$C$12="Massachusetts",'Company Information'!$C$12="Vermont"),SUM($U$6:$X$7,$U$15:$X$16,$U$37:$V$37)&lt;&gt;0),SUM(S$6:S$7),0))</f>
        <v>0</v>
      </c>
      <c r="X13" s="275">
        <f ca="1">IFERROR(1.25*(SUM(X$6:X$7)+U$17*MAX(0,W$49-U$49)+V$17*MAX(0,W$49-V$49)+IF(AND(OR('Company Information'!$C$12="District of Columbia",'Company Information'!$C$12="Massachusetts",'Company Information'!$C$12="Vermont"),SUM($U$6:$X$7,$U$15:$X$16,$U$37:$V$37)&lt;&gt;0),SUM(T$6:T$7),0)),0)</f>
        <v>0</v>
      </c>
      <c r="Y13" s="274">
        <f>1.75*SUM(Y$6:Y$7)</f>
        <v>0</v>
      </c>
      <c r="Z13" s="275">
        <f>1.5*SUM(Z$6:Z$7)</f>
        <v>0</v>
      </c>
      <c r="AA13" s="275">
        <f>1.25*SUM(AA$6:AA$7)</f>
        <v>0</v>
      </c>
      <c r="AB13" s="275">
        <f>1.25*(SUM(AB$6:AB$7)+Y$17*MAX(0,AA$49-Y$49)+Z$17*MAX(0,AA$49-Z$49))</f>
        <v>0</v>
      </c>
      <c r="AC13" s="294"/>
      <c r="AD13" s="276"/>
      <c r="AE13" s="276"/>
      <c r="AF13" s="276"/>
      <c r="AG13" s="294"/>
      <c r="AH13" s="276"/>
      <c r="AI13" s="276"/>
      <c r="AJ13" s="276"/>
      <c r="AK13" s="294"/>
      <c r="AL13" s="275">
        <f>1.15*SUM(AL$6:AL$7)</f>
        <v>0</v>
      </c>
      <c r="AM13" s="275">
        <f>SUM(AM$6:AM$7)</f>
        <v>0</v>
      </c>
      <c r="AN13" s="298">
        <f>IF(AM$37&lt;75000,AL$13+AM$13,AM$13)</f>
        <v>0</v>
      </c>
    </row>
    <row r="14" spans="1:40" ht="17.7" thickBot="1">
      <c r="B14" s="126" t="s">
        <v>295</v>
      </c>
      <c r="C14" s="270"/>
      <c r="D14" s="271"/>
      <c r="E14" s="271"/>
      <c r="F14" s="271"/>
      <c r="G14" s="272"/>
      <c r="H14" s="270"/>
      <c r="I14" s="271"/>
      <c r="J14" s="271"/>
      <c r="K14" s="271"/>
      <c r="L14" s="272"/>
      <c r="M14" s="270"/>
      <c r="N14" s="271"/>
      <c r="O14" s="271"/>
      <c r="P14" s="271"/>
      <c r="Q14" s="270"/>
      <c r="R14" s="271"/>
      <c r="S14" s="271"/>
      <c r="T14" s="271"/>
      <c r="U14" s="270"/>
      <c r="V14" s="271"/>
      <c r="W14" s="271"/>
      <c r="X14" s="271"/>
      <c r="Y14" s="270"/>
      <c r="Z14" s="271"/>
      <c r="AA14" s="271"/>
      <c r="AB14" s="271"/>
      <c r="AC14" s="270"/>
      <c r="AD14" s="271"/>
      <c r="AE14" s="271"/>
      <c r="AF14" s="271"/>
      <c r="AG14" s="270"/>
      <c r="AH14" s="271"/>
      <c r="AI14" s="271"/>
      <c r="AJ14" s="271"/>
      <c r="AK14" s="270"/>
      <c r="AL14" s="271"/>
      <c r="AM14" s="271"/>
      <c r="AN14" s="288"/>
    </row>
    <row r="15" spans="1:40" ht="25.55" thickTop="1">
      <c r="B15" s="133" t="s">
        <v>452</v>
      </c>
      <c r="C15" s="227"/>
      <c r="D15" s="228"/>
      <c r="E15" s="195">
        <f ca="1">SUM('Pt 1 Summary of Data'!E$5:E$7)+SUM('Pt 1 Summary of Data'!G$5:G$7)-SUM('Pt 1 Summary of Data'!H$5:H$7)-SUM(E$9:E$11)+D$55</f>
        <v>0</v>
      </c>
      <c r="F15" s="195">
        <f t="shared" ref="F15:F16" ca="1" si="8">SUM(C15:E15)</f>
        <v>0</v>
      </c>
      <c r="G15" s="198">
        <f ca="1">SUM('Pt 1 Summary of Data'!I$5:I$7)-SUM(G$9:G$10)</f>
        <v>0</v>
      </c>
      <c r="H15" s="227"/>
      <c r="I15" s="228"/>
      <c r="J15" s="195">
        <f ca="1">SUM('Pt 1 Summary of Data'!K$5:K$7)+SUM('Pt 1 Summary of Data'!M$5:M$7)-SUM('Pt 1 Summary of Data'!N$5:N$7)-SUM(J$10:J$11)+I$55</f>
        <v>0</v>
      </c>
      <c r="K15" s="195">
        <f t="shared" ref="K15:K16" ca="1" si="9">SUM(H15:J15)</f>
        <v>0</v>
      </c>
      <c r="L15" s="198">
        <f ca="1">SUM('Pt 1 Summary of Data'!O$5:O$7)-L$10</f>
        <v>0</v>
      </c>
      <c r="M15" s="227"/>
      <c r="N15" s="228"/>
      <c r="O15" s="195">
        <f ca="1">SUM('Pt 1 Summary of Data'!Q$5:Q$7)+SUM('Pt 1 Summary of Data'!S$5:S$7)-SUM('Pt 1 Summary of Data'!T$5:T$7)+N$55</f>
        <v>0</v>
      </c>
      <c r="P15" s="195">
        <f t="shared" ref="P15:P16" ca="1" si="10">SUM(M15:O15)</f>
        <v>0</v>
      </c>
      <c r="Q15" s="227"/>
      <c r="R15" s="228"/>
      <c r="S15" s="195">
        <f>SUM('Pt 1 Summary of Data'!V$5:V$7)+R$55</f>
        <v>0</v>
      </c>
      <c r="T15" s="195">
        <f t="shared" ref="T15:T16" si="11">SUM(Q15:S15)</f>
        <v>0</v>
      </c>
      <c r="U15" s="227"/>
      <c r="V15" s="228"/>
      <c r="W15" s="195">
        <f>SUM('Pt 1 Summary of Data'!Y$5:Y$7)+V$55</f>
        <v>0</v>
      </c>
      <c r="X15" s="195">
        <f t="shared" ref="X15:X16" si="12">SUM(U15:W15)</f>
        <v>0</v>
      </c>
      <c r="Y15" s="227"/>
      <c r="Z15" s="228"/>
      <c r="AA15" s="195">
        <f>SUM('Pt 1 Summary of Data'!AB$5:AB$7)+Z$55</f>
        <v>0</v>
      </c>
      <c r="AB15" s="195">
        <f t="shared" ref="AB15:AB16" si="13">SUM(Y15:AA15)</f>
        <v>0</v>
      </c>
      <c r="AC15" s="223"/>
      <c r="AD15" s="224"/>
      <c r="AE15" s="224"/>
      <c r="AF15" s="224"/>
      <c r="AG15" s="223"/>
      <c r="AH15" s="224"/>
      <c r="AI15" s="224"/>
      <c r="AJ15" s="224"/>
      <c r="AK15" s="223"/>
      <c r="AL15" s="228"/>
      <c r="AM15" s="195">
        <f>SUM('Pt 1 Summary of Data'!AO$5:AO$7)+SUM('Pt 1 Summary of Data'!AQ$5:AQ$7)-SUM('Pt 1 Summary of Data'!AR$5:AR$7)+AL$55</f>
        <v>0</v>
      </c>
      <c r="AN15" s="299">
        <f>IF(AM$37&lt;75000,AL15+AM15,AM15)</f>
        <v>0</v>
      </c>
    </row>
    <row r="16" spans="1:40">
      <c r="B16" s="131" t="s">
        <v>289</v>
      </c>
      <c r="C16" s="201"/>
      <c r="D16" s="202"/>
      <c r="E16" s="221">
        <f>SUM('Pt 1 Summary of Data'!E$25:E$28,'Pt 1 Summary of Data'!E$30,'Pt 1 Summary of Data'!E$34:E$35)+SUM('Pt 1 Summary of Data'!G$25:G$28,'Pt 1 Summary of Data'!G$30,'Pt 1 Summary of Data'!G$34:G$35)-SUM('Pt 1 Summary of Data'!H$25:H$28,'Pt 1 Summary of Data'!H$30,'Pt 1 Summary of Data'!H$34:H$35)+IF('Company Information'!$C$15="No",IF(MAX('Pt 1 Summary of Data'!E$31:E$32)=0,MIN('Pt 1 Summary of Data'!E$31:E$32),MAX('Pt 1 Summary of Data'!E$31:E$32))+IF(MAX('Pt 1 Summary of Data'!G$31:G$32)=0,MIN('Pt 1 Summary of Data'!G$31:G$32),MAX('Pt 1 Summary of Data'!G$31:G$32))-IF(MAX('Pt 1 Summary of Data'!H$31:H$32)=0,MIN('Pt 1 Summary of Data'!H$31:H$32),MAX('Pt 1 Summary of Data'!H$31:H$32)),SUM('Pt 1 Summary of Data'!E$31:E$32)+SUM('Pt 1 Summary of Data'!G$31:G$32)-SUM('Pt 1 Summary of Data'!H$31:H$32))+D$56</f>
        <v>0</v>
      </c>
      <c r="F16" s="221">
        <f t="shared" si="8"/>
        <v>0</v>
      </c>
      <c r="G16" s="222">
        <f>SUM('Pt 1 Summary of Data'!I$25:I$28,'Pt 1 Summary of Data'!I$30,'Pt 1 Summary of Data'!I$34:I$35)+IF('Company Information'!$C$15="No",IF(MAX('Pt 1 Summary of Data'!I$31:I$32)=0,MIN('Pt 1 Summary of Data'!I$31:I$32),MAX('Pt 1 Summary of Data'!I$31:I$32)),SUM('Pt 1 Summary of Data'!I$31:I$32))</f>
        <v>0</v>
      </c>
      <c r="H16" s="201"/>
      <c r="I16" s="202"/>
      <c r="J16" s="221">
        <f>SUM('Pt 1 Summary of Data'!K$25:K$28,'Pt 1 Summary of Data'!K$30,'Pt 1 Summary of Data'!K$34:K$35)+SUM('Pt 1 Summary of Data'!M$25:M$28,'Pt 1 Summary of Data'!M$30,'Pt 1 Summary of Data'!M$34:M$35)-SUM('Pt 1 Summary of Data'!N$25:N$28,'Pt 1 Summary of Data'!N$30,'Pt 1 Summary of Data'!N$34:N$35)+IF('Company Information'!$C$15="No",IF(MAX('Pt 1 Summary of Data'!K$31:K$32)=0,MIN('Pt 1 Summary of Data'!K$31:K$32),MAX('Pt 1 Summary of Data'!K$31:K$32))+IF(MAX('Pt 1 Summary of Data'!M$31:M$32)=0,MIN('Pt 1 Summary of Data'!M$31:M$32),MAX('Pt 1 Summary of Data'!M$31:M$32))-IF(MAX('Pt 1 Summary of Data'!N$31:N$32)=0,MIN('Pt 1 Summary of Data'!N$31:N$32),MAX('Pt 1 Summary of Data'!N$31:N$32)),SUM('Pt 1 Summary of Data'!K$31:K$32)+SUM('Pt 1 Summary of Data'!M$31:M$32)-SUM('Pt 1 Summary of Data'!N$31:N$32))+I$56</f>
        <v>0</v>
      </c>
      <c r="K16" s="221">
        <f t="shared" si="9"/>
        <v>0</v>
      </c>
      <c r="L16" s="222">
        <f>SUM('Pt 1 Summary of Data'!O$25:O$28,'Pt 1 Summary of Data'!O$30,'Pt 1 Summary of Data'!O$34:O$35)+IF('Company Information'!$C$15="No",IF(MAX('Pt 1 Summary of Data'!O$31:O$32)=0,MIN('Pt 1 Summary of Data'!O$31:O$32),MAX('Pt 1 Summary of Data'!O$31:O$32)),SUM('Pt 1 Summary of Data'!O$31:O$32))</f>
        <v>0</v>
      </c>
      <c r="M16" s="201"/>
      <c r="N16" s="202"/>
      <c r="O16" s="221">
        <f>SUM('Pt 1 Summary of Data'!Q$25:Q$28,'Pt 1 Summary of Data'!Q$30,'Pt 1 Summary of Data'!Q$34:Q$35)+SUM('Pt 1 Summary of Data'!S$25:S$28,'Pt 1 Summary of Data'!S$30,'Pt 1 Summary of Data'!S$34:S$35)-SUM('Pt 1 Summary of Data'!T$25:T$28,'Pt 1 Summary of Data'!T$30,'Pt 1 Summary of Data'!T$34:T$35)+IF('Company Information'!$C$15="No",IF(MAX('Pt 1 Summary of Data'!Q$31:Q$32)=0,MIN('Pt 1 Summary of Data'!Q$31:Q$32),MAX('Pt 1 Summary of Data'!Q$31:Q$32))+IF(MAX('Pt 1 Summary of Data'!S$31:S$32)=0,MIN('Pt 1 Summary of Data'!S$31:S$32),MAX('Pt 1 Summary of Data'!S$31:S$32))-IF(MAX('Pt 1 Summary of Data'!T$31:T$32)=0,MIN('Pt 1 Summary of Data'!T$31:T$32),MAX('Pt 1 Summary of Data'!T$31:T$32)),SUM('Pt 1 Summary of Data'!Q$31:Q$32)+SUM('Pt 1 Summary of Data'!S$31:S$32)-SUM('Pt 1 Summary of Data'!T$31:T$32))+N$56</f>
        <v>0</v>
      </c>
      <c r="P16" s="221">
        <f t="shared" si="10"/>
        <v>0</v>
      </c>
      <c r="Q16" s="201"/>
      <c r="R16" s="202"/>
      <c r="S16" s="221">
        <f>SUM('Pt 1 Summary of Data'!V$25:V$28,'Pt 1 Summary of Data'!V$30,'Pt 1 Summary of Data'!V$34:V$35)+IF('Company Information'!$C$15="No",IF(MAX('Pt 1 Summary of Data'!V$31:V$32)=0,MIN('Pt 1 Summary of Data'!V$31:V$32),MAX('Pt 1 Summary of Data'!V$31:V$32)),SUM('Pt 1 Summary of Data'!V$31:V$32))+R$56</f>
        <v>0</v>
      </c>
      <c r="T16" s="221">
        <f t="shared" si="11"/>
        <v>0</v>
      </c>
      <c r="U16" s="201"/>
      <c r="V16" s="202"/>
      <c r="W16" s="221">
        <f>SUM('Pt 1 Summary of Data'!Y$25:Y$28,'Pt 1 Summary of Data'!Y$30,'Pt 1 Summary of Data'!Y$34:Y$35)+IF('Company Information'!$C$15="No",IF(MAX('Pt 1 Summary of Data'!Y$31:Y$32)=0,MIN('Pt 1 Summary of Data'!Y$31:Y$32),MAX('Pt 1 Summary of Data'!Y$31:Y$32)),SUM('Pt 1 Summary of Data'!Y$31:Y$32))+V$56</f>
        <v>0</v>
      </c>
      <c r="X16" s="221">
        <f t="shared" si="12"/>
        <v>0</v>
      </c>
      <c r="Y16" s="201"/>
      <c r="Z16" s="202"/>
      <c r="AA16" s="221">
        <f>SUM('Pt 1 Summary of Data'!AB$25:AB$28,'Pt 1 Summary of Data'!AB$30,'Pt 1 Summary of Data'!AB$34:AB$35)+IF('Company Information'!$C$15="No",IF(MAX('Pt 1 Summary of Data'!AB$31:AB$32)=0,MIN('Pt 1 Summary of Data'!AB$31:AB$32),MAX('Pt 1 Summary of Data'!AB$31:AB$32)),SUM('Pt 1 Summary of Data'!AB$31:AB$32))+Z$56</f>
        <v>0</v>
      </c>
      <c r="AB16" s="221">
        <f t="shared" si="13"/>
        <v>0</v>
      </c>
      <c r="AC16" s="214"/>
      <c r="AD16" s="213"/>
      <c r="AE16" s="213"/>
      <c r="AF16" s="213"/>
      <c r="AG16" s="214"/>
      <c r="AH16" s="213"/>
      <c r="AI16" s="213"/>
      <c r="AJ16" s="213"/>
      <c r="AK16" s="214"/>
      <c r="AL16" s="202"/>
      <c r="AM16" s="221">
        <f>SUM('Pt 1 Summary of Data'!AO$25:AO$28,'Pt 1 Summary of Data'!AO$30,'Pt 1 Summary of Data'!AO$34:AO$35)+SUM('Pt 1 Summary of Data'!AQ$25:AQ$28,'Pt 1 Summary of Data'!AQ$30,'Pt 1 Summary of Data'!AQ$34:AQ$35)-SUM('Pt 1 Summary of Data'!AR$25:AR$28,'Pt 1 Summary of Data'!AR$30,'Pt 1 Summary of Data'!AR$34:AR$35)+IF('Company Information'!$C$15="No",IF(MAX('Pt 1 Summary of Data'!AO$31:AO$32)=0,MIN('Pt 1 Summary of Data'!AO$31:AO$32),MAX('Pt 1 Summary of Data'!AO$31:AO$32))+IF(MAX('Pt 1 Summary of Data'!AQ$31:AQ$32)=0,MIN('Pt 1 Summary of Data'!AQ$31:AQ$32),MAX('Pt 1 Summary of Data'!AQ$31:AQ$32))-IF(MAX('Pt 1 Summary of Data'!AR$31:AR$32)=0,MIN('Pt 1 Summary of Data'!AR$31:AR$32),MAX('Pt 1 Summary of Data'!AR$31:AR$32)),SUM('Pt 1 Summary of Data'!AO$31:AO$32)+SUM('Pt 1 Summary of Data'!AQ$31:AQ$32)-SUM('Pt 1 Summary of Data'!AR$31:AR$32))+AL$56</f>
        <v>0</v>
      </c>
      <c r="AN16" s="289">
        <f>IF(AM$37&lt;75000,AL16+AM16,AM16)</f>
        <v>0</v>
      </c>
    </row>
    <row r="17" spans="1:40" s="73" customFormat="1" ht="13.1">
      <c r="A17" s="72"/>
      <c r="B17" s="132" t="s">
        <v>296</v>
      </c>
      <c r="C17" s="274">
        <f ca="1">C$15-C$16+IF(AND(OR('Company Information'!$C$12="District of Columbia",'Company Information'!$C$12="Massachusetts",'Company Information'!$C$12="Vermont"),SUM($C$6:$F$11,$C$15:$F$16,$C$37:$D$37)&lt;&gt;0),H$15-H$16,0)</f>
        <v>0</v>
      </c>
      <c r="D17" s="275">
        <f ca="1">D$15-D$16+IF(AND(OR('Company Information'!$C$12="District of Columbia",'Company Information'!$C$12="Massachusetts",'Company Information'!$C$12="Vermont"),SUM($C$6:$F$11,$C$15:$F$16,$C$37:$D$37)&lt;&gt;0),I$15-I$16,0)</f>
        <v>0</v>
      </c>
      <c r="E17" s="275">
        <f ca="1">E$15-E$16+IF(AND(OR('Company Information'!$C$12="District of Columbia",'Company Information'!$C$12="Massachusetts",'Company Information'!$C$12="Vermont"),SUM($C$6:$F$11,$C$15:$F$16,$C$37:$D$37)&lt;&gt;0),J$15-J$16,0)</f>
        <v>0</v>
      </c>
      <c r="F17" s="275">
        <f ca="1">F$15-F$16+IF(AND(OR('Company Information'!$C$12="District of Columbia",'Company Information'!$C$12="Massachusetts",'Company Information'!$C$12="Vermont"),SUM($C$6:$F$11,$C$15:$F$16,$C$37:$D$37)&lt;&gt;0),K$15-K$16,0)</f>
        <v>0</v>
      </c>
      <c r="G17" s="300"/>
      <c r="H17" s="274">
        <f ca="1">H$15-H$16+IF(AND(OR('Company Information'!$C$12="District of Columbia",'Company Information'!$C$12="Massachusetts",'Company Information'!$C$12="Vermont"),SUM($H$6:$K$11,$H$15:$K$16,$H$37:$I$37)&lt;&gt;0),C$15-C$16,0)</f>
        <v>0</v>
      </c>
      <c r="I17" s="275">
        <f ca="1">I$15-I$16+IF(AND(OR('Company Information'!$C$12="District of Columbia",'Company Information'!$C$12="Massachusetts",'Company Information'!$C$12="Vermont"),SUM($H$6:$K$11,$H$15:$K$16,$H$37:$I$37)&lt;&gt;0),D$15-D$16,0)</f>
        <v>0</v>
      </c>
      <c r="J17" s="275">
        <f ca="1">J$15-J$16+IF(AND(OR('Company Information'!$C$12="District of Columbia",'Company Information'!$C$12="Massachusetts",'Company Information'!$C$12="Vermont"),SUM($H$6:$K$11,$H$15:$K$16,$H$37:$I$37)&lt;&gt;0),E$15-E$16,0)</f>
        <v>0</v>
      </c>
      <c r="K17" s="275">
        <f ca="1">K$15-K$16+IF(AND(OR('Company Information'!$C$12="District of Columbia",'Company Information'!$C$12="Massachusetts",'Company Information'!$C$12="Vermont"),SUM($H$6:$K$11,$H$15:$K$16,$H$37:$I$37)&lt;&gt;0),F$15-F$16,0)</f>
        <v>0</v>
      </c>
      <c r="L17" s="300"/>
      <c r="M17" s="274">
        <f>M$15-M$16</f>
        <v>0</v>
      </c>
      <c r="N17" s="275">
        <f t="shared" ref="N17:P17" si="14">N$15-N$16</f>
        <v>0</v>
      </c>
      <c r="O17" s="275">
        <f t="shared" ca="1" si="14"/>
        <v>0</v>
      </c>
      <c r="P17" s="275">
        <f t="shared" ca="1" si="14"/>
        <v>0</v>
      </c>
      <c r="Q17" s="274">
        <f ca="1">Q$15-Q$16+IF(AND(OR('Company Information'!$C$12="District of Columbia",'Company Information'!$C$12="Massachusetts",'Company Information'!$C$12="Vermont"),SUM($Q$6:$T$7,$Q$15:$T$16,$Q$37:$R$37)&lt;&gt;0),U$15-U$16,0)</f>
        <v>0</v>
      </c>
      <c r="R17" s="275">
        <f ca="1">R$15-R$16+IF(AND(OR('Company Information'!$C$12="District of Columbia",'Company Information'!$C$12="Massachusetts",'Company Information'!$C$12="Vermont"),SUM($Q$6:$T$7,$Q$15:$T$16,$Q$37:$R$37)&lt;&gt;0),V$15-V$16,0)</f>
        <v>0</v>
      </c>
      <c r="S17" s="275">
        <f ca="1">S$15-S$16+IF(AND(OR('Company Information'!$C$12="District of Columbia",'Company Information'!$C$12="Massachusetts",'Company Information'!$C$12="Vermont"),SUM($Q$6:$T$7,$Q$15:$T$16,$Q$37:$R$37)&lt;&gt;0),W$15-W$16,0)</f>
        <v>0</v>
      </c>
      <c r="T17" s="275">
        <f ca="1">T$15-T$16+IF(AND(OR('Company Information'!$C$12="District of Columbia",'Company Information'!$C$12="Massachusetts",'Company Information'!$C$12="Vermont"),SUM($Q$6:$T$7,$Q$15:$T$16,$Q$37:$R$37)&lt;&gt;0),X$15-X$16,0)</f>
        <v>0</v>
      </c>
      <c r="U17" s="274">
        <f ca="1">U$15-U$16+IF(AND(OR('Company Information'!$C$12="District of Columbia",'Company Information'!$C$12="Massachusetts",'Company Information'!$C$12="Vermont"),SUM($U$6:$X$7,$U$15:$X$16,$U$37:$V$37)&lt;&gt;0),Q$15-Q$16,0)</f>
        <v>0</v>
      </c>
      <c r="V17" s="275">
        <f ca="1">V$15-V$16+IF(AND(OR('Company Information'!$C$12="District of Columbia",'Company Information'!$C$12="Massachusetts",'Company Information'!$C$12="Vermont"),SUM($U$6:$X$7,$U$15:$X$16,$U$37:$V$37)&lt;&gt;0),R$15-R$16,0)</f>
        <v>0</v>
      </c>
      <c r="W17" s="275">
        <f ca="1">W$15-W$16+IF(AND(OR('Company Information'!$C$12="District of Columbia",'Company Information'!$C$12="Massachusetts",'Company Information'!$C$12="Vermont"),SUM($U$6:$X$7,$U$15:$X$16,$U$37:$V$37)&lt;&gt;0),S$15-S$16,0)</f>
        <v>0</v>
      </c>
      <c r="X17" s="275">
        <f ca="1">X$15-X$16+IF(AND(OR('Company Information'!$C$12="District of Columbia",'Company Information'!$C$12="Massachusetts",'Company Information'!$C$12="Vermont"),SUM($U$6:$X$7,$U$15:$X$16,$U$37:$V$37)&lt;&gt;0),T$15-T$16,0)</f>
        <v>0</v>
      </c>
      <c r="Y17" s="274">
        <f t="shared" ref="Y17:Z17" si="15">Y$15-Y$16</f>
        <v>0</v>
      </c>
      <c r="Z17" s="275">
        <f t="shared" si="15"/>
        <v>0</v>
      </c>
      <c r="AA17" s="275">
        <f>AA$15-AA$16</f>
        <v>0</v>
      </c>
      <c r="AB17" s="275">
        <f>AB$15-AB$16</f>
        <v>0</v>
      </c>
      <c r="AC17" s="294"/>
      <c r="AD17" s="276"/>
      <c r="AE17" s="276"/>
      <c r="AF17" s="276"/>
      <c r="AG17" s="294"/>
      <c r="AH17" s="276"/>
      <c r="AI17" s="276"/>
      <c r="AJ17" s="276"/>
      <c r="AK17" s="294"/>
      <c r="AL17" s="275">
        <f t="shared" ref="AL17:AN17" si="16">AL$15-AL$16</f>
        <v>0</v>
      </c>
      <c r="AM17" s="275">
        <f t="shared" si="16"/>
        <v>0</v>
      </c>
      <c r="AN17" s="298">
        <f t="shared" si="16"/>
        <v>0</v>
      </c>
    </row>
    <row r="18" spans="1:40" ht="17.7" thickBot="1">
      <c r="B18" s="126" t="s">
        <v>302</v>
      </c>
      <c r="C18" s="270"/>
      <c r="D18" s="271"/>
      <c r="E18" s="271"/>
      <c r="F18" s="271"/>
      <c r="G18" s="272"/>
      <c r="H18" s="270"/>
      <c r="I18" s="271"/>
      <c r="J18" s="271"/>
      <c r="K18" s="271"/>
      <c r="L18" s="272"/>
      <c r="M18" s="270"/>
      <c r="N18" s="271"/>
      <c r="O18" s="271"/>
      <c r="P18" s="271"/>
      <c r="Q18" s="270"/>
      <c r="R18" s="271"/>
      <c r="S18" s="271"/>
      <c r="T18" s="271"/>
      <c r="U18" s="270"/>
      <c r="V18" s="271"/>
      <c r="W18" s="271"/>
      <c r="X18" s="271"/>
      <c r="Y18" s="270"/>
      <c r="Z18" s="271"/>
      <c r="AA18" s="271"/>
      <c r="AB18" s="271"/>
      <c r="AC18" s="270"/>
      <c r="AD18" s="271"/>
      <c r="AE18" s="271"/>
      <c r="AF18" s="271"/>
      <c r="AG18" s="270"/>
      <c r="AH18" s="271"/>
      <c r="AI18" s="271"/>
      <c r="AJ18" s="271"/>
      <c r="AK18" s="270"/>
      <c r="AL18" s="271"/>
      <c r="AM18" s="271"/>
      <c r="AN18" s="288"/>
    </row>
    <row r="19" spans="1:40" ht="13.75" thickTop="1">
      <c r="B19" s="134" t="s">
        <v>438</v>
      </c>
      <c r="C19" s="301"/>
      <c r="D19" s="302"/>
      <c r="E19" s="302"/>
      <c r="F19" s="302"/>
      <c r="G19" s="303">
        <f ca="1">SUM(G$6:G$7)-SUM(G$8:G$10)+IF(AND(OR('Company Information'!$C$12="District of Columbia",'Company Information'!$C$12="Massachusetts",'Company Information'!$C$12="Vermont"),SUM($G$6:$G$10,$G$15:$G$16)&lt;&gt;0),SUM(L$6:L$7)-L$10,0)</f>
        <v>0</v>
      </c>
      <c r="H19" s="301"/>
      <c r="I19" s="302"/>
      <c r="J19" s="302"/>
      <c r="K19" s="302"/>
      <c r="L19" s="303">
        <f ca="1">SUM(L$6:L$7)-L$10+IF(AND(OR('Company Information'!$C$12="District of Columbia",'Company Information'!$C$12="Massachusetts",'Company Information'!$C$12="Vermont"),SUM($L$6:$L$10,$L$15:$L$16)&lt;&gt;0),SUM(G$6:G$7)-SUM(G$8:G$10),0)</f>
        <v>0</v>
      </c>
      <c r="M19" s="301"/>
      <c r="N19" s="302"/>
      <c r="O19" s="302"/>
      <c r="P19" s="302"/>
      <c r="Q19" s="301"/>
      <c r="R19" s="302"/>
      <c r="S19" s="302"/>
      <c r="T19" s="302"/>
      <c r="U19" s="301"/>
      <c r="V19" s="302"/>
      <c r="W19" s="302"/>
      <c r="X19" s="302"/>
      <c r="Y19" s="301"/>
      <c r="Z19" s="302"/>
      <c r="AA19" s="302"/>
      <c r="AB19" s="302"/>
      <c r="AC19" s="301"/>
      <c r="AD19" s="302"/>
      <c r="AE19" s="302"/>
      <c r="AF19" s="302"/>
      <c r="AG19" s="301"/>
      <c r="AH19" s="302"/>
      <c r="AI19" s="302"/>
      <c r="AJ19" s="302"/>
      <c r="AK19" s="301"/>
      <c r="AL19" s="302"/>
      <c r="AM19" s="302"/>
      <c r="AN19" s="304"/>
    </row>
    <row r="20" spans="1:40" ht="24.9">
      <c r="B20" s="131" t="s">
        <v>562</v>
      </c>
      <c r="C20" s="214"/>
      <c r="D20" s="213"/>
      <c r="E20" s="213"/>
      <c r="F20" s="213"/>
      <c r="G20" s="222">
        <f ca="1">SUM('Pt 1 Summary of Data'!I$44:I$47,'Pt 1 Summary of Data'!I$49:I$51)+IF(AND(OR('Company Information'!$C$12="District of Columbia",'Company Information'!$C$12="Massachusetts",'Company Information'!$C$12="Vermont"),SUM($G$6:$G$10,$G$15:$G$16)&lt;&gt;0),SUM('Pt 1 Summary of Data'!O$44:O$47,'Pt 1 Summary of Data'!O$49:O$51),0)</f>
        <v>0</v>
      </c>
      <c r="H20" s="214"/>
      <c r="I20" s="213"/>
      <c r="J20" s="213"/>
      <c r="K20" s="213"/>
      <c r="L20" s="222">
        <f ca="1">SUM('Pt 1 Summary of Data'!O$44:O$47,'Pt 1 Summary of Data'!O$49:O$51)+IF(AND(OR('Company Information'!$C$12="District of Columbia",'Company Information'!$C$12="Massachusetts",'Company Information'!$C$12="Vermont"),SUM($L$6:$L$10,$L$15:$L$16)&lt;&gt;0),SUM('Pt 1 Summary of Data'!I$44:I$47,'Pt 1 Summary of Data'!I$49:I$51),0)</f>
        <v>0</v>
      </c>
      <c r="M20" s="214"/>
      <c r="N20" s="213"/>
      <c r="O20" s="213"/>
      <c r="P20" s="213"/>
      <c r="Q20" s="214"/>
      <c r="R20" s="213"/>
      <c r="S20" s="213"/>
      <c r="T20" s="213"/>
      <c r="U20" s="214"/>
      <c r="V20" s="213"/>
      <c r="W20" s="213"/>
      <c r="X20" s="213"/>
      <c r="Y20" s="214"/>
      <c r="Z20" s="213"/>
      <c r="AA20" s="213"/>
      <c r="AB20" s="213"/>
      <c r="AC20" s="214"/>
      <c r="AD20" s="213"/>
      <c r="AE20" s="213"/>
      <c r="AF20" s="213"/>
      <c r="AG20" s="214"/>
      <c r="AH20" s="213"/>
      <c r="AI20" s="213"/>
      <c r="AJ20" s="213"/>
      <c r="AK20" s="214"/>
      <c r="AL20" s="213"/>
      <c r="AM20" s="213"/>
      <c r="AN20" s="293"/>
    </row>
    <row r="21" spans="1:40">
      <c r="B21" s="131" t="s">
        <v>439</v>
      </c>
      <c r="C21" s="214"/>
      <c r="D21" s="213"/>
      <c r="E21" s="213"/>
      <c r="F21" s="213"/>
      <c r="G21" s="305">
        <f ca="1">IF(G$15-G$16+IF(AND(OR('Company Information'!$C$12="District of Columbia",'Company Information'!$C$12="Massachusetts",'Company Information'!$C$12="Vermont"),SUM($G$6:$G$10,$G$15:$G$16)&lt;&gt;0),L$15-L$16,0)=0,0,G$19/(G$15-G$16+IF(AND(OR('Company Information'!$C$12="District of Columbia",'Company Information'!$C$12="Massachusetts",'Company Information'!$C$12="Vermont"),SUM($G$6:$G$10,$G$15:$G$16)&lt;&gt;0),L$15-L$16,0)))</f>
        <v>0</v>
      </c>
      <c r="H21" s="214"/>
      <c r="I21" s="213"/>
      <c r="J21" s="213"/>
      <c r="K21" s="213"/>
      <c r="L21" s="305">
        <f ca="1">IF(L$15-L$16+IF(AND(OR('Company Information'!$C$12="District of Columbia",'Company Information'!$C$12="Massachusetts",'Company Information'!$C$12="Vermont"),SUM($L$6:$L$10,$L$15:$L$16)&lt;&gt;0),G$15-G$16,0)=0,0,L$19/(L$15-L$16+IF(AND(OR('Company Information'!$C$12="District of Columbia",'Company Information'!$C$12="Massachusetts",'Company Information'!$C$12="Vermont"),SUM($L$6:$L$10,$L$15:$L$16)&lt;&gt;0),G$15-G$16,0)))</f>
        <v>0</v>
      </c>
      <c r="M21" s="214"/>
      <c r="N21" s="213"/>
      <c r="O21" s="213"/>
      <c r="P21" s="213"/>
      <c r="Q21" s="214"/>
      <c r="R21" s="213"/>
      <c r="S21" s="213"/>
      <c r="T21" s="213"/>
      <c r="U21" s="214"/>
      <c r="V21" s="213"/>
      <c r="W21" s="213"/>
      <c r="X21" s="213"/>
      <c r="Y21" s="214"/>
      <c r="Z21" s="213"/>
      <c r="AA21" s="213"/>
      <c r="AB21" s="213"/>
      <c r="AC21" s="214"/>
      <c r="AD21" s="213"/>
      <c r="AE21" s="213"/>
      <c r="AF21" s="213"/>
      <c r="AG21" s="214"/>
      <c r="AH21" s="213"/>
      <c r="AI21" s="213"/>
      <c r="AJ21" s="213"/>
      <c r="AK21" s="214"/>
      <c r="AL21" s="213"/>
      <c r="AM21" s="213"/>
      <c r="AN21" s="293"/>
    </row>
    <row r="22" spans="1:40">
      <c r="B22" s="131" t="s">
        <v>450</v>
      </c>
      <c r="C22" s="214"/>
      <c r="D22" s="213"/>
      <c r="E22" s="213"/>
      <c r="F22" s="213"/>
      <c r="G22" s="306"/>
      <c r="H22" s="214"/>
      <c r="I22" s="213"/>
      <c r="J22" s="213"/>
      <c r="K22" s="213"/>
      <c r="L22" s="306"/>
      <c r="M22" s="214"/>
      <c r="N22" s="213"/>
      <c r="O22" s="213"/>
      <c r="P22" s="213"/>
      <c r="Q22" s="214"/>
      <c r="R22" s="213"/>
      <c r="S22" s="213"/>
      <c r="T22" s="213"/>
      <c r="U22" s="214"/>
      <c r="V22" s="213"/>
      <c r="W22" s="213"/>
      <c r="X22" s="213"/>
      <c r="Y22" s="214"/>
      <c r="Z22" s="213"/>
      <c r="AA22" s="213"/>
      <c r="AB22" s="213"/>
      <c r="AC22" s="214"/>
      <c r="AD22" s="213"/>
      <c r="AE22" s="213"/>
      <c r="AF22" s="213"/>
      <c r="AG22" s="214"/>
      <c r="AH22" s="213"/>
      <c r="AI22" s="213"/>
      <c r="AJ22" s="213"/>
      <c r="AK22" s="214"/>
      <c r="AL22" s="213"/>
      <c r="AM22" s="213"/>
      <c r="AN22" s="293"/>
    </row>
    <row r="23" spans="1:40" ht="13.1">
      <c r="B23" s="132" t="s">
        <v>440</v>
      </c>
      <c r="C23" s="294"/>
      <c r="D23" s="276"/>
      <c r="E23" s="276"/>
      <c r="F23" s="276"/>
      <c r="G23" s="277">
        <f ca="1">MAX(MAX(0,G$24),MAX(0,G$25))</f>
        <v>0</v>
      </c>
      <c r="H23" s="294"/>
      <c r="I23" s="276"/>
      <c r="J23" s="276"/>
      <c r="K23" s="276"/>
      <c r="L23" s="277">
        <f ca="1">MAX(MAX(0,L$24),MAX(0,L$25))</f>
        <v>0</v>
      </c>
      <c r="M23" s="294"/>
      <c r="N23" s="276"/>
      <c r="O23" s="276"/>
      <c r="P23" s="276"/>
      <c r="Q23" s="294"/>
      <c r="R23" s="276"/>
      <c r="S23" s="276"/>
      <c r="T23" s="276"/>
      <c r="U23" s="294"/>
      <c r="V23" s="276"/>
      <c r="W23" s="276"/>
      <c r="X23" s="276"/>
      <c r="Y23" s="294"/>
      <c r="Z23" s="276"/>
      <c r="AA23" s="276"/>
      <c r="AB23" s="276"/>
      <c r="AC23" s="294"/>
      <c r="AD23" s="276"/>
      <c r="AE23" s="276"/>
      <c r="AF23" s="276"/>
      <c r="AG23" s="294"/>
      <c r="AH23" s="276"/>
      <c r="AI23" s="276"/>
      <c r="AJ23" s="276"/>
      <c r="AK23" s="294"/>
      <c r="AL23" s="276"/>
      <c r="AM23" s="276"/>
      <c r="AN23" s="295"/>
    </row>
    <row r="24" spans="1:40">
      <c r="B24" s="131" t="s">
        <v>565</v>
      </c>
      <c r="C24" s="214"/>
      <c r="D24" s="213"/>
      <c r="E24" s="213"/>
      <c r="F24" s="213"/>
      <c r="G24" s="222">
        <f ca="1">G$15-G$19-G$16-G$20+IF(AND(OR('Company Information'!$C$12="District of Columbia",'Company Information'!$C$12="Massachusetts",'Company Information'!$C$12="Vermont"),SUM($G$6:$G$10,$G$15:$G$16)&lt;&gt;0),L$15-L$16,0)</f>
        <v>0</v>
      </c>
      <c r="H24" s="214"/>
      <c r="I24" s="213"/>
      <c r="J24" s="213"/>
      <c r="K24" s="213"/>
      <c r="L24" s="222">
        <f ca="1">L$15-L$19-L$16-L$20+IF(AND(OR('Company Information'!$C$12="District of Columbia",'Company Information'!$C$12="Massachusetts",'Company Information'!$C$12="Vermont"),SUM($L$6:$L$10,$L$15:$L$16)&lt;&gt;0),G$15-G$16,0)</f>
        <v>0</v>
      </c>
      <c r="M24" s="214"/>
      <c r="N24" s="213"/>
      <c r="O24" s="213"/>
      <c r="P24" s="213"/>
      <c r="Q24" s="214"/>
      <c r="R24" s="213"/>
      <c r="S24" s="213"/>
      <c r="T24" s="213"/>
      <c r="U24" s="214"/>
      <c r="V24" s="213"/>
      <c r="W24" s="213"/>
      <c r="X24" s="213"/>
      <c r="Y24" s="214"/>
      <c r="Z24" s="213"/>
      <c r="AA24" s="213"/>
      <c r="AB24" s="213"/>
      <c r="AC24" s="214"/>
      <c r="AD24" s="213"/>
      <c r="AE24" s="213"/>
      <c r="AF24" s="213"/>
      <c r="AG24" s="214"/>
      <c r="AH24" s="213"/>
      <c r="AI24" s="213"/>
      <c r="AJ24" s="213"/>
      <c r="AK24" s="214"/>
      <c r="AL24" s="213"/>
      <c r="AM24" s="213"/>
      <c r="AN24" s="293"/>
    </row>
    <row r="25" spans="1:40">
      <c r="B25" s="131" t="s">
        <v>566</v>
      </c>
      <c r="C25" s="214"/>
      <c r="D25" s="213"/>
      <c r="E25" s="213"/>
      <c r="F25" s="213"/>
      <c r="G25" s="222">
        <f ca="1">(3%+G$22)*(G$15-G$16+IF(AND(OR('Company Information'!$C$12="District of Columbia",'Company Information'!$C$12="Massachusetts",'Company Information'!$C$12="Vermont"),SUM($G$6:$G$10,$G$15:$G$16)&lt;&gt;0),L$15-L$16,0))</f>
        <v>0</v>
      </c>
      <c r="H25" s="214"/>
      <c r="I25" s="213"/>
      <c r="J25" s="213"/>
      <c r="K25" s="213"/>
      <c r="L25" s="222">
        <f ca="1">(3%+L$22)*(L$15-L$16+IF(AND(OR('Company Information'!$C$12="District of Columbia",'Company Information'!$C$12="Massachusetts",'Company Information'!$C$12="Vermont"),SUM($L$6:$L$10,$L$15:$L$16)&lt;&gt;0),G$15-G$16,0))</f>
        <v>0</v>
      </c>
      <c r="M25" s="214"/>
      <c r="N25" s="213"/>
      <c r="O25" s="213"/>
      <c r="P25" s="213"/>
      <c r="Q25" s="214"/>
      <c r="R25" s="213"/>
      <c r="S25" s="213"/>
      <c r="T25" s="213"/>
      <c r="U25" s="214"/>
      <c r="V25" s="213"/>
      <c r="W25" s="213"/>
      <c r="X25" s="213"/>
      <c r="Y25" s="214"/>
      <c r="Z25" s="213"/>
      <c r="AA25" s="213"/>
      <c r="AB25" s="213"/>
      <c r="AC25" s="214"/>
      <c r="AD25" s="213"/>
      <c r="AE25" s="213"/>
      <c r="AF25" s="213"/>
      <c r="AG25" s="214"/>
      <c r="AH25" s="213"/>
      <c r="AI25" s="213"/>
      <c r="AJ25" s="213"/>
      <c r="AK25" s="214"/>
      <c r="AL25" s="213"/>
      <c r="AM25" s="213"/>
      <c r="AN25" s="293"/>
    </row>
    <row r="26" spans="1:40" ht="13.1">
      <c r="B26" s="132" t="s">
        <v>441</v>
      </c>
      <c r="C26" s="214"/>
      <c r="D26" s="213"/>
      <c r="E26" s="213"/>
      <c r="F26" s="213"/>
      <c r="G26" s="277">
        <f ca="1">MIN(MAX(0,G$27),MAX(0,G$28))</f>
        <v>0</v>
      </c>
      <c r="H26" s="214"/>
      <c r="I26" s="213"/>
      <c r="J26" s="213"/>
      <c r="K26" s="213"/>
      <c r="L26" s="277">
        <f ca="1">MIN(MAX(0,L$27),MAX(0,L$28))</f>
        <v>0</v>
      </c>
      <c r="M26" s="214"/>
      <c r="N26" s="213"/>
      <c r="O26" s="213"/>
      <c r="P26" s="213"/>
      <c r="Q26" s="214"/>
      <c r="R26" s="213"/>
      <c r="S26" s="213"/>
      <c r="T26" s="213"/>
      <c r="U26" s="214"/>
      <c r="V26" s="213"/>
      <c r="W26" s="213"/>
      <c r="X26" s="213"/>
      <c r="Y26" s="214"/>
      <c r="Z26" s="213"/>
      <c r="AA26" s="213"/>
      <c r="AB26" s="213"/>
      <c r="AC26" s="214"/>
      <c r="AD26" s="213"/>
      <c r="AE26" s="213"/>
      <c r="AF26" s="213"/>
      <c r="AG26" s="214"/>
      <c r="AH26" s="213"/>
      <c r="AI26" s="213"/>
      <c r="AJ26" s="213"/>
      <c r="AK26" s="214"/>
      <c r="AL26" s="213"/>
      <c r="AM26" s="213"/>
      <c r="AN26" s="293"/>
    </row>
    <row r="27" spans="1:40">
      <c r="B27" s="131" t="s">
        <v>581</v>
      </c>
      <c r="C27" s="214"/>
      <c r="D27" s="213"/>
      <c r="E27" s="213"/>
      <c r="F27" s="213"/>
      <c r="G27" s="222">
        <f ca="1">G$20+G$23+G$16+IF(AND(OR('Company Information'!$C$12="District of Columbia",'Company Information'!$C$12="Massachusetts",'Company Information'!$C$12="Vermont"),SUM($G$6:$G$10,$G$15:$G$16)&lt;&gt;0),L$16,0)</f>
        <v>0</v>
      </c>
      <c r="H27" s="214"/>
      <c r="I27" s="213"/>
      <c r="J27" s="213"/>
      <c r="K27" s="213"/>
      <c r="L27" s="222">
        <f ca="1">L$20+L$23+L$16+IF(AND(OR('Company Information'!$C$12="District of Columbia",'Company Information'!$C$12="Massachusetts",'Company Information'!$C$12="Vermont"),SUM($L$6:$L$10,$L$15:$L$16)&lt;&gt;0),G$16,0)</f>
        <v>0</v>
      </c>
      <c r="M27" s="214"/>
      <c r="N27" s="213"/>
      <c r="O27" s="213"/>
      <c r="P27" s="213"/>
      <c r="Q27" s="214"/>
      <c r="R27" s="213"/>
      <c r="S27" s="213"/>
      <c r="T27" s="213"/>
      <c r="U27" s="214"/>
      <c r="V27" s="213"/>
      <c r="W27" s="213"/>
      <c r="X27" s="213"/>
      <c r="Y27" s="214"/>
      <c r="Z27" s="213"/>
      <c r="AA27" s="213"/>
      <c r="AB27" s="213"/>
      <c r="AC27" s="214"/>
      <c r="AD27" s="213"/>
      <c r="AE27" s="213"/>
      <c r="AF27" s="213"/>
      <c r="AG27" s="214"/>
      <c r="AH27" s="213"/>
      <c r="AI27" s="213"/>
      <c r="AJ27" s="213"/>
      <c r="AK27" s="214"/>
      <c r="AL27" s="213"/>
      <c r="AM27" s="213"/>
      <c r="AN27" s="293"/>
    </row>
    <row r="28" spans="1:40" ht="24.9">
      <c r="B28" s="131" t="s">
        <v>442</v>
      </c>
      <c r="C28" s="214"/>
      <c r="D28" s="213"/>
      <c r="E28" s="213"/>
      <c r="F28" s="213"/>
      <c r="G28" s="222">
        <f ca="1">(20%+G$22)*(G$15-G$16+IF(AND(OR('Company Information'!$C$12="District of Columbia",'Company Information'!$C$12="Massachusetts",'Company Information'!$C$12="Vermont"),SUM($G$6:$G$10,$G$15:$G$16)&lt;&gt;0),L$15-L$16,0))+G$16+IF(AND(OR('Company Information'!$C$12="District of Columbia",'Company Information'!$C$12="Massachusetts",'Company Information'!$C$12="Vermont"),SUM($G$6:$G$10,$G$15:$G$16)&lt;&gt;0),L$16,0)</f>
        <v>0</v>
      </c>
      <c r="H28" s="214"/>
      <c r="I28" s="213"/>
      <c r="J28" s="213"/>
      <c r="K28" s="213"/>
      <c r="L28" s="222">
        <f ca="1">(20%+L$22)*(L$15-L$16+IF(AND(OR('Company Information'!$C$12="District of Columbia",'Company Information'!$C$12="Massachusetts",'Company Information'!$C$12="Vermont"),SUM($L$6:$L$10,$L$15:$L$16)&lt;&gt;0),G$15-G$16,0))+L$16+IF(AND(OR('Company Information'!$C$12="District of Columbia",'Company Information'!$C$12="Massachusetts",'Company Information'!$C$12="Vermont"),SUM($L$6:$L$10,$L$15:$L$16)&lt;&gt;0),G$16,0)</f>
        <v>0</v>
      </c>
      <c r="M28" s="214"/>
      <c r="N28" s="213"/>
      <c r="O28" s="213"/>
      <c r="P28" s="213"/>
      <c r="Q28" s="214"/>
      <c r="R28" s="213"/>
      <c r="S28" s="213"/>
      <c r="T28" s="213"/>
      <c r="U28" s="214"/>
      <c r="V28" s="213"/>
      <c r="W28" s="213"/>
      <c r="X28" s="213"/>
      <c r="Y28" s="214"/>
      <c r="Z28" s="213"/>
      <c r="AA28" s="213"/>
      <c r="AB28" s="213"/>
      <c r="AC28" s="214"/>
      <c r="AD28" s="213"/>
      <c r="AE28" s="213"/>
      <c r="AF28" s="213"/>
      <c r="AG28" s="214"/>
      <c r="AH28" s="213"/>
      <c r="AI28" s="213"/>
      <c r="AJ28" s="213"/>
      <c r="AK28" s="214"/>
      <c r="AL28" s="213"/>
      <c r="AM28" s="213"/>
      <c r="AN28" s="293"/>
    </row>
    <row r="29" spans="1:40" ht="24.25" customHeight="1">
      <c r="B29" s="131" t="s">
        <v>446</v>
      </c>
      <c r="C29" s="214"/>
      <c r="D29" s="213"/>
      <c r="E29" s="213"/>
      <c r="F29" s="213"/>
      <c r="G29" s="222">
        <f ca="1">20%*(G$15-G$16+IF(AND(OR('Company Information'!$C$12="District of Columbia",'Company Information'!$C$12="Massachusetts",'Company Information'!$C$12="Vermont"),SUM($G$6:$G$10,$G$15:$G$16)&lt;&gt;0),L$15-L$16,0))+G$16+IF(AND(OR('Company Information'!$C$12="District of Columbia",'Company Information'!$C$12="Massachusetts",'Company Information'!$C$12="Vermont"),SUM($G$6:$G$10,$G$15:$G$16)&lt;&gt;0),L$16,0)</f>
        <v>0</v>
      </c>
      <c r="H29" s="214"/>
      <c r="I29" s="213"/>
      <c r="J29" s="213"/>
      <c r="K29" s="213"/>
      <c r="L29" s="222">
        <f ca="1">20%*(L$15-L$16+IF(AND(OR('Company Information'!$C$12="District of Columbia",'Company Information'!$C$12="Massachusetts",'Company Information'!$C$12="Vermont"),SUM($L$6:$L$10,$L$15:$L$16)&lt;&gt;0),G$15-G$16,0))+L$16+IF(AND(OR('Company Information'!$C$12="District of Columbia",'Company Information'!$C$12="Massachusetts",'Company Information'!$C$12="Vermont"),SUM($L$6:$L$10,$L$15:$L$16)&lt;&gt;0),G$16,0)</f>
        <v>0</v>
      </c>
      <c r="M29" s="214"/>
      <c r="N29" s="213"/>
      <c r="O29" s="213"/>
      <c r="P29" s="213"/>
      <c r="Q29" s="214"/>
      <c r="R29" s="213"/>
      <c r="S29" s="213"/>
      <c r="T29" s="213"/>
      <c r="U29" s="214"/>
      <c r="V29" s="213"/>
      <c r="W29" s="213"/>
      <c r="X29" s="213"/>
      <c r="Y29" s="214"/>
      <c r="Z29" s="213"/>
      <c r="AA29" s="213"/>
      <c r="AB29" s="213"/>
      <c r="AC29" s="214"/>
      <c r="AD29" s="213"/>
      <c r="AE29" s="213"/>
      <c r="AF29" s="213"/>
      <c r="AG29" s="214"/>
      <c r="AH29" s="213"/>
      <c r="AI29" s="213"/>
      <c r="AJ29" s="213"/>
      <c r="AK29" s="214"/>
      <c r="AL29" s="213"/>
      <c r="AM29" s="213"/>
      <c r="AN29" s="293"/>
    </row>
    <row r="30" spans="1:40" ht="13.1">
      <c r="B30" s="131" t="s">
        <v>437</v>
      </c>
      <c r="C30" s="214"/>
      <c r="D30" s="213"/>
      <c r="E30" s="213"/>
      <c r="F30" s="213"/>
      <c r="G30" s="277">
        <f ca="1">G$15+IF(AND(OR('Company Information'!$C$12="District of Columbia",'Company Information'!$C$12="Massachusetts",'Company Information'!$C$12="Vermont"),SUM($G$6:$G$10,$G$15:$G$16)&lt;&gt;0),L$15,0)-G$26</f>
        <v>0</v>
      </c>
      <c r="H30" s="214"/>
      <c r="I30" s="213"/>
      <c r="J30" s="213"/>
      <c r="K30" s="213"/>
      <c r="L30" s="277">
        <f ca="1">L$15+IF(AND(OR('Company Information'!$C$12="District of Columbia",'Company Information'!$C$12="Massachusetts",'Company Information'!$C$12="Vermont"),SUM($L$6:$L$10,$L$15:$L$16)&lt;&gt;0),G$15,0)-L$26</f>
        <v>0</v>
      </c>
      <c r="M30" s="214"/>
      <c r="N30" s="213"/>
      <c r="O30" s="213"/>
      <c r="P30" s="213"/>
      <c r="Q30" s="214"/>
      <c r="R30" s="213"/>
      <c r="S30" s="213"/>
      <c r="T30" s="213"/>
      <c r="U30" s="214"/>
      <c r="V30" s="213"/>
      <c r="W30" s="213"/>
      <c r="X30" s="213"/>
      <c r="Y30" s="214"/>
      <c r="Z30" s="213"/>
      <c r="AA30" s="213"/>
      <c r="AB30" s="213"/>
      <c r="AC30" s="214"/>
      <c r="AD30" s="213"/>
      <c r="AE30" s="213"/>
      <c r="AF30" s="213"/>
      <c r="AG30" s="214"/>
      <c r="AH30" s="213"/>
      <c r="AI30" s="213"/>
      <c r="AJ30" s="213"/>
      <c r="AK30" s="214"/>
      <c r="AL30" s="213"/>
      <c r="AM30" s="213"/>
      <c r="AN30" s="293"/>
    </row>
    <row r="31" spans="1:40" ht="24.9">
      <c r="B31" s="110" t="s">
        <v>443</v>
      </c>
      <c r="C31" s="214"/>
      <c r="D31" s="213"/>
      <c r="E31" s="213"/>
      <c r="F31" s="213"/>
      <c r="G31" s="222">
        <f ca="1">MIN(MAX(0,G$27),MAX(0,G$29))</f>
        <v>0</v>
      </c>
      <c r="H31" s="214"/>
      <c r="I31" s="213"/>
      <c r="J31" s="213"/>
      <c r="K31" s="213"/>
      <c r="L31" s="222">
        <f ca="1">MIN(MAX(0,L$27),MAX(0,L$29))</f>
        <v>0</v>
      </c>
      <c r="M31" s="214"/>
      <c r="N31" s="213"/>
      <c r="O31" s="213"/>
      <c r="P31" s="213"/>
      <c r="Q31" s="214"/>
      <c r="R31" s="213"/>
      <c r="S31" s="213"/>
      <c r="T31" s="213"/>
      <c r="U31" s="214"/>
      <c r="V31" s="213"/>
      <c r="W31" s="213"/>
      <c r="X31" s="213"/>
      <c r="Y31" s="214"/>
      <c r="Z31" s="213"/>
      <c r="AA31" s="213"/>
      <c r="AB31" s="213"/>
      <c r="AC31" s="214"/>
      <c r="AD31" s="213"/>
      <c r="AE31" s="213"/>
      <c r="AF31" s="213"/>
      <c r="AG31" s="214"/>
      <c r="AH31" s="213"/>
      <c r="AI31" s="213"/>
      <c r="AJ31" s="213"/>
      <c r="AK31" s="214"/>
      <c r="AL31" s="213"/>
      <c r="AM31" s="213"/>
      <c r="AN31" s="293"/>
    </row>
    <row r="32" spans="1:40">
      <c r="B32" s="110" t="s">
        <v>444</v>
      </c>
      <c r="C32" s="214"/>
      <c r="D32" s="213"/>
      <c r="E32" s="213"/>
      <c r="F32" s="213"/>
      <c r="G32" s="222">
        <f ca="1">G$15+IF(AND(OR('Company Information'!$C$12="District of Columbia",'Company Information'!$C$12="Massachusetts",'Company Information'!$C$12="Vermont"),SUM($G$6:$G$10,$G$15:$G$16)&lt;&gt;0),L$15,0)-G$31</f>
        <v>0</v>
      </c>
      <c r="H32" s="214"/>
      <c r="I32" s="213"/>
      <c r="J32" s="213"/>
      <c r="K32" s="213"/>
      <c r="L32" s="222">
        <f ca="1">L$15+IF(AND(OR('Company Information'!$C$12="District of Columbia",'Company Information'!$C$12="Massachusetts",'Company Information'!$C$12="Vermont"),SUM($L$6:$L$10,$L$15:$L$16)&lt;&gt;0),G$15,0)-L$31</f>
        <v>0</v>
      </c>
      <c r="M32" s="214"/>
      <c r="N32" s="213"/>
      <c r="O32" s="213"/>
      <c r="P32" s="213"/>
      <c r="Q32" s="214"/>
      <c r="R32" s="213"/>
      <c r="S32" s="213"/>
      <c r="T32" s="213"/>
      <c r="U32" s="214"/>
      <c r="V32" s="213"/>
      <c r="W32" s="213"/>
      <c r="X32" s="213"/>
      <c r="Y32" s="214"/>
      <c r="Z32" s="213"/>
      <c r="AA32" s="213"/>
      <c r="AB32" s="213"/>
      <c r="AC32" s="214"/>
      <c r="AD32" s="213"/>
      <c r="AE32" s="213"/>
      <c r="AF32" s="213"/>
      <c r="AG32" s="214"/>
      <c r="AH32" s="213"/>
      <c r="AI32" s="213"/>
      <c r="AJ32" s="213"/>
      <c r="AK32" s="214"/>
      <c r="AL32" s="213"/>
      <c r="AM32" s="213"/>
      <c r="AN32" s="293"/>
    </row>
    <row r="33" spans="1:40">
      <c r="B33" s="110" t="s">
        <v>445</v>
      </c>
      <c r="C33" s="214"/>
      <c r="D33" s="213"/>
      <c r="E33" s="213"/>
      <c r="F33" s="213"/>
      <c r="G33" s="305">
        <f ca="1">IF(G$32=0,0,G$19/G$32)</f>
        <v>0</v>
      </c>
      <c r="H33" s="214"/>
      <c r="I33" s="213"/>
      <c r="J33" s="213"/>
      <c r="K33" s="213"/>
      <c r="L33" s="305">
        <f ca="1">IF(L$32=0,0,L$19/L$32)</f>
        <v>0</v>
      </c>
      <c r="M33" s="214"/>
      <c r="N33" s="213"/>
      <c r="O33" s="213"/>
      <c r="P33" s="213"/>
      <c r="Q33" s="214"/>
      <c r="R33" s="213"/>
      <c r="S33" s="213"/>
      <c r="T33" s="213"/>
      <c r="U33" s="214"/>
      <c r="V33" s="213"/>
      <c r="W33" s="213"/>
      <c r="X33" s="213"/>
      <c r="Y33" s="214"/>
      <c r="Z33" s="213"/>
      <c r="AA33" s="213"/>
      <c r="AB33" s="213"/>
      <c r="AC33" s="214"/>
      <c r="AD33" s="213"/>
      <c r="AE33" s="213"/>
      <c r="AF33" s="213"/>
      <c r="AG33" s="214"/>
      <c r="AH33" s="213"/>
      <c r="AI33" s="213"/>
      <c r="AJ33" s="213"/>
      <c r="AK33" s="214"/>
      <c r="AL33" s="213"/>
      <c r="AM33" s="213"/>
      <c r="AN33" s="293"/>
    </row>
    <row r="34" spans="1:40" ht="24.9">
      <c r="B34" s="110" t="s">
        <v>448</v>
      </c>
      <c r="C34" s="214"/>
      <c r="D34" s="213"/>
      <c r="E34" s="213"/>
      <c r="F34" s="213"/>
      <c r="G34" s="291"/>
      <c r="H34" s="214"/>
      <c r="I34" s="213"/>
      <c r="J34" s="213"/>
      <c r="K34" s="213"/>
      <c r="L34" s="291"/>
      <c r="M34" s="214"/>
      <c r="N34" s="213"/>
      <c r="O34" s="213"/>
      <c r="P34" s="213"/>
      <c r="Q34" s="214"/>
      <c r="R34" s="213"/>
      <c r="S34" s="213"/>
      <c r="T34" s="213"/>
      <c r="U34" s="214"/>
      <c r="V34" s="213"/>
      <c r="W34" s="213"/>
      <c r="X34" s="213"/>
      <c r="Y34" s="214"/>
      <c r="Z34" s="213"/>
      <c r="AA34" s="213"/>
      <c r="AB34" s="213"/>
      <c r="AC34" s="214"/>
      <c r="AD34" s="213"/>
      <c r="AE34" s="213"/>
      <c r="AF34" s="213"/>
      <c r="AG34" s="214"/>
      <c r="AH34" s="213"/>
      <c r="AI34" s="213"/>
      <c r="AJ34" s="213"/>
      <c r="AK34" s="214"/>
      <c r="AL34" s="213"/>
      <c r="AM34" s="213"/>
      <c r="AN34" s="293"/>
    </row>
    <row r="35" spans="1:40" ht="26.2">
      <c r="B35" s="111" t="s">
        <v>449</v>
      </c>
      <c r="C35" s="294"/>
      <c r="D35" s="276"/>
      <c r="E35" s="276"/>
      <c r="F35" s="276"/>
      <c r="G35" s="307"/>
      <c r="H35" s="294"/>
      <c r="I35" s="276"/>
      <c r="J35" s="276"/>
      <c r="K35" s="276"/>
      <c r="L35" s="307"/>
      <c r="M35" s="294"/>
      <c r="N35" s="276"/>
      <c r="O35" s="276"/>
      <c r="P35" s="276"/>
      <c r="Q35" s="294"/>
      <c r="R35" s="276"/>
      <c r="S35" s="276"/>
      <c r="T35" s="276"/>
      <c r="U35" s="294"/>
      <c r="V35" s="276"/>
      <c r="W35" s="276"/>
      <c r="X35" s="276"/>
      <c r="Y35" s="294"/>
      <c r="Z35" s="276"/>
      <c r="AA35" s="276"/>
      <c r="AB35" s="276"/>
      <c r="AC35" s="294"/>
      <c r="AD35" s="276"/>
      <c r="AE35" s="276"/>
      <c r="AF35" s="276"/>
      <c r="AG35" s="294"/>
      <c r="AH35" s="276"/>
      <c r="AI35" s="276"/>
      <c r="AJ35" s="276"/>
      <c r="AK35" s="294"/>
      <c r="AL35" s="276"/>
      <c r="AM35" s="276"/>
      <c r="AN35" s="295"/>
    </row>
    <row r="36" spans="1:40" ht="17.7" thickBot="1">
      <c r="B36" s="126" t="s">
        <v>297</v>
      </c>
      <c r="C36" s="270"/>
      <c r="D36" s="271"/>
      <c r="E36" s="271"/>
      <c r="F36" s="271"/>
      <c r="G36" s="272"/>
      <c r="H36" s="270"/>
      <c r="I36" s="271"/>
      <c r="J36" s="271"/>
      <c r="K36" s="271"/>
      <c r="L36" s="272"/>
      <c r="M36" s="270"/>
      <c r="N36" s="271"/>
      <c r="O36" s="271"/>
      <c r="P36" s="271"/>
      <c r="Q36" s="270"/>
      <c r="R36" s="271"/>
      <c r="S36" s="271"/>
      <c r="T36" s="271"/>
      <c r="U36" s="270"/>
      <c r="V36" s="271"/>
      <c r="W36" s="271"/>
      <c r="X36" s="271"/>
      <c r="Y36" s="270"/>
      <c r="Z36" s="271"/>
      <c r="AA36" s="271"/>
      <c r="AB36" s="271"/>
      <c r="AC36" s="270"/>
      <c r="AD36" s="271"/>
      <c r="AE36" s="271"/>
      <c r="AF36" s="271"/>
      <c r="AG36" s="270"/>
      <c r="AH36" s="271"/>
      <c r="AI36" s="271"/>
      <c r="AJ36" s="271"/>
      <c r="AK36" s="270"/>
      <c r="AL36" s="271"/>
      <c r="AM36" s="271"/>
      <c r="AN36" s="288"/>
    </row>
    <row r="37" spans="1:40" ht="13.1" thickTop="1">
      <c r="B37" s="133" t="s">
        <v>429</v>
      </c>
      <c r="C37" s="239"/>
      <c r="D37" s="240"/>
      <c r="E37" s="308">
        <f ca="1">('Pt 1 Summary of Data'!E$59+'Pt 1 Summary of Data'!G$59-'Pt 1 Summary of Data'!H$59)/12+IF(AND(OR('Company Information'!$C$12="District of Columbia",'Company Information'!$C$12="Massachusetts",'Company Information'!$C$12="Vermont"),SUM($C$6:$F$11,$C$15:$F$16,$C$37:$D$37)&lt;&gt;0),'Pt 1 Summary of Data'!K$59+'Pt 1 Summary of Data'!M$59-'Pt 1 Summary of Data'!N$59,0)/12</f>
        <v>0</v>
      </c>
      <c r="F37" s="308">
        <f ca="1">SUM(C$37:E$37)+IF(AND(OR('Company Information'!$C$12="District of Columbia",'Company Information'!$C$12="Massachusetts",'Company Information'!$C$12="Vermont"),SUM($C$6:$F$11,$C$15:$F$16,$C$37:$D$37)&lt;&gt;0,SUM(C$37:D$37)&lt;&gt;SUM(H$37:I$37)),SUM(H$37:I$37),0)</f>
        <v>0</v>
      </c>
      <c r="G37" s="199"/>
      <c r="H37" s="239"/>
      <c r="I37" s="240"/>
      <c r="J37" s="308">
        <f ca="1">('Pt 1 Summary of Data'!K$59+'Pt 1 Summary of Data'!M$59-'Pt 1 Summary of Data'!N$59)/12+IF(AND(OR('Company Information'!$C$12="District of Columbia",'Company Information'!$C$12="Massachusetts",'Company Information'!$C$12="Vermont"),SUM($H$6:$K$11,$H$15:$K$16,$H$37:$I$37)&lt;&gt;0),'Pt 1 Summary of Data'!E$59+'Pt 1 Summary of Data'!G$59-'Pt 1 Summary of Data'!H$59,0)/12</f>
        <v>0</v>
      </c>
      <c r="K37" s="308">
        <f ca="1">SUM(H$37:J$37)+IF(AND(OR('Company Information'!$C$12="District of Columbia",'Company Information'!$C$12="Massachusetts",'Company Information'!$C$12="Vermont"),SUM($H$6:$K$11,$H$15:$K$16,$H$37:$I$37)&lt;&gt;0,SUM(H$37:I$37)&lt;&gt;SUM(C$37:D$37)),SUM(C$37:D$37),0)</f>
        <v>0</v>
      </c>
      <c r="L37" s="199"/>
      <c r="M37" s="239"/>
      <c r="N37" s="240"/>
      <c r="O37" s="308">
        <f>('Pt 1 Summary of Data'!Q$59+'Pt 1 Summary of Data'!S$59-'Pt 1 Summary of Data'!T$59)/12</f>
        <v>0</v>
      </c>
      <c r="P37" s="308">
        <f>SUM(M$37:O$37)</f>
        <v>0</v>
      </c>
      <c r="Q37" s="239"/>
      <c r="R37" s="240"/>
      <c r="S37" s="308">
        <f ca="1">'Pt 1 Summary of Data'!V$59/12+IF(AND(OR('Company Information'!$C$12="District of Columbia",'Company Information'!$C$12="Massachusetts",'Company Information'!$C$12="Vermont"),SUM($Q$6:$T$7,$Q$15:$T$16,$Q$37:$R$37)&lt;&gt;0),'Pt 1 Summary of Data'!Y$59,0)/12</f>
        <v>0</v>
      </c>
      <c r="T37" s="308">
        <f ca="1">SUM(Q$37:S$37)+IF(AND(OR('Company Information'!$C$12="District of Columbia",'Company Information'!$C$12="Massachusetts",'Company Information'!$C$12="Vermont"),SUM($Q$6:$T$7,$Q$15:$T$16,$Q$37:$R$37)&lt;&gt;0,SUM(Q$37:R$37)&lt;&gt;SUM(U$37:V$37)),SUM(U$37:V$37),0)</f>
        <v>0</v>
      </c>
      <c r="U37" s="239"/>
      <c r="V37" s="240"/>
      <c r="W37" s="308">
        <f ca="1">'Pt 1 Summary of Data'!Y$59/12+IF(AND(OR('Company Information'!$C$12="District of Columbia",'Company Information'!$C$12="Massachusetts",'Company Information'!$C$12="Vermont"),SUM($U$6:$X$7,$U$15:$X$16,$U$37:$V$37)&lt;&gt;0),'Pt 1 Summary of Data'!V$59,0)/12</f>
        <v>0</v>
      </c>
      <c r="X37" s="308">
        <f ca="1">SUM(U$37:W$37)+IF(AND(OR('Company Information'!$C$12="District of Columbia",'Company Information'!$C$12="Massachusetts",'Company Information'!$C$12="Vermont"),SUM($U$6:$X$7,$U$15:$X$16,$U$37:$V$37)&lt;&gt;0,SUM(U$37:V$37)&lt;&gt;SUM(Q$37:R$37)),SUM(Q$37:R$37),0)</f>
        <v>0</v>
      </c>
      <c r="Y37" s="239"/>
      <c r="Z37" s="240"/>
      <c r="AA37" s="308">
        <f>'Pt 1 Summary of Data'!AB$59/12</f>
        <v>0</v>
      </c>
      <c r="AB37" s="308">
        <f>SUM(Y$37:AA$37)</f>
        <v>0</v>
      </c>
      <c r="AC37" s="223"/>
      <c r="AD37" s="224"/>
      <c r="AE37" s="224"/>
      <c r="AF37" s="224"/>
      <c r="AG37" s="223"/>
      <c r="AH37" s="224"/>
      <c r="AI37" s="224"/>
      <c r="AJ37" s="224"/>
      <c r="AK37" s="223"/>
      <c r="AL37" s="240"/>
      <c r="AM37" s="308">
        <f>('Pt 1 Summary of Data'!AO$59+'Pt 1 Summary of Data'!AQ$59-'Pt 1 Summary of Data'!AR$59)/12</f>
        <v>0</v>
      </c>
      <c r="AN37" s="309">
        <f>IF(AM$37&lt;75000,AL37+AM37,AM37)</f>
        <v>0</v>
      </c>
    </row>
    <row r="38" spans="1:40">
      <c r="B38" s="131" t="s">
        <v>298</v>
      </c>
      <c r="C38" s="211"/>
      <c r="D38" s="209"/>
      <c r="E38" s="209"/>
      <c r="F38" s="310">
        <f ca="1">IF(OR(F$37&lt;1000,F$37&gt;=75000,AND(C$37&gt;=1000,D$37&gt;=1000,E$37&gt;=1000,C$44&lt;C$49,D$44&lt;D$49,E$44&lt;E$49)),0,VLOOKUP(F$37,'Reference Tables'!$A$4:$B$11,2)+((F$37-VLOOKUP(F$37,'Reference Tables'!$A$4:$B$11,1))*(OFFSET(INDEX('Reference Tables'!$A$4:$A$11,MATCH(F$37,'Reference Tables'!$A$4:$A$11)),1,1)-VLOOKUP(F$37,'Reference Tables'!$A$4:$B$11,2))/(OFFSET(INDEX('Reference Tables'!$A$4:$A$11,MATCH(F$37,'Reference Tables'!$A$4:$A$11)),1,0)-VLOOKUP(F$37,'Reference Tables'!$A$4:$B$11,1))))</f>
        <v>0</v>
      </c>
      <c r="G38" s="207"/>
      <c r="H38" s="211"/>
      <c r="I38" s="209"/>
      <c r="J38" s="209"/>
      <c r="K38" s="311">
        <f ca="1">IF(OR(K$37&lt;1000,K$37&gt;=75000,AND(H$37&gt;=1000,I$37&gt;=1000,J$37&gt;=1000,H$44&lt;H$49,I$44&lt;I$49,J$44&lt;J$49)),0,VLOOKUP(K$37,'Reference Tables'!$A$4:$B$11,2)+((K$37-VLOOKUP(K$37,'Reference Tables'!$A$4:$B$11,1))*(OFFSET(INDEX('Reference Tables'!$A$4:$A$11,MATCH(K$37,'Reference Tables'!$A$4:$A$11)),1,1)-VLOOKUP(K$37,'Reference Tables'!$A$4:$B$11,2))/(OFFSET(INDEX('Reference Tables'!$A$4:$A$11,MATCH(K$37,'Reference Tables'!$A$4:$A$11)),1,0)-VLOOKUP(K$37,'Reference Tables'!$A$4:$B$11,1))))</f>
        <v>0</v>
      </c>
      <c r="L38" s="207"/>
      <c r="M38" s="211"/>
      <c r="N38" s="209"/>
      <c r="O38" s="209"/>
      <c r="P38" s="311">
        <f ca="1">IF(OR(P$37&lt;1000,P$37&gt;=75000,AND(M$37&gt;=1000,N$37&gt;=1000,O$37&gt;=1000,M$44&lt;M$49,N$44&lt;N$49,O$44&lt;O$49)),0,VLOOKUP(P$37,'Reference Tables'!$A$4:$B$11,2)+((P$37-VLOOKUP(P$37,'Reference Tables'!$A$4:$B$11,1))*(OFFSET(INDEX('Reference Tables'!$A$4:$A$11,MATCH(P$37,'Reference Tables'!$A$4:$A$11)),1,1)-VLOOKUP(P$37,'Reference Tables'!$A$4:$B$11,2))/(OFFSET(INDEX('Reference Tables'!$A$4:$A$11,MATCH(P$37,'Reference Tables'!$A$4:$A$11)),1,0)-VLOOKUP(P$37,'Reference Tables'!$A$4:$B$11,1))))</f>
        <v>0</v>
      </c>
      <c r="Q38" s="211"/>
      <c r="R38" s="209"/>
      <c r="S38" s="209"/>
      <c r="T38" s="311">
        <f ca="1">IF(OR(T$37&lt;1000,T$37&gt;=75000,AND(Q$37&gt;=1000,R$37&gt;=1000,S$37&gt;=1000,Q$45&lt;Q$49,R$45&lt;R$49,S$45&lt;S$49)),0,VLOOKUP(T$37,'Reference Tables'!$A$4:$B$11,2)+((T$37-VLOOKUP(T$37,'Reference Tables'!$A$4:$B$11,1))*(OFFSET(INDEX('Reference Tables'!$A$4:$A$11,MATCH(T$37,'Reference Tables'!$A$4:$A$11)),1,1)-VLOOKUP(T$37,'Reference Tables'!$A$4:$B$11,2))/(OFFSET(INDEX('Reference Tables'!$A$4:$A$11,MATCH(T$37,'Reference Tables'!$A$4:$A$11)),1,0)-VLOOKUP(T$37,'Reference Tables'!$A$4:$B$11,1))))</f>
        <v>0</v>
      </c>
      <c r="U38" s="211"/>
      <c r="V38" s="209"/>
      <c r="W38" s="209"/>
      <c r="X38" s="311">
        <f ca="1">IF(OR(X$37&lt;1000,X$37&gt;=75000,AND(U$37&gt;=1000,V$37&gt;=1000,W$37&gt;=1000,U$45&lt;U$49,V$45&lt;V$49,W$45&lt;W$49)),0,VLOOKUP(X$37,'Reference Tables'!$A$4:$B$11,2)+((X$37-VLOOKUP(X$37,'Reference Tables'!$A$4:$B$11,1))*(OFFSET(INDEX('Reference Tables'!$A$4:$A$11,MATCH(X$37,'Reference Tables'!$A$4:$A$11)),1,1)-VLOOKUP(X$37,'Reference Tables'!$A$4:$B$11,2))/(OFFSET(INDEX('Reference Tables'!$A$4:$A$11,MATCH(X$37,'Reference Tables'!$A$4:$A$11)),1,0)-VLOOKUP(X$37,'Reference Tables'!$A$4:$B$11,1))))</f>
        <v>0</v>
      </c>
      <c r="Y38" s="211"/>
      <c r="Z38" s="209"/>
      <c r="AA38" s="209"/>
      <c r="AB38" s="311">
        <f ca="1">IF(OR(AB$37&lt;1000,AB$37&gt;=75000,AND(Y$37&gt;=1000,Z$37&gt;=1000,AA$37&gt;=1000,Y$45&lt;Y$49,Z$45&lt;Z$49,AA$45&lt;AA$49)),0,VLOOKUP(AB$37,'Reference Tables'!$A$4:$B$11,2)+((AB$37-VLOOKUP(AB$37,'Reference Tables'!$A$4:$B$11,1))*(OFFSET(INDEX('Reference Tables'!$A$4:$A$11,MATCH(AB$37,'Reference Tables'!$A$4:$A$11)),1,1)-VLOOKUP(AB$37,'Reference Tables'!$A$4:$B$11,2))/(OFFSET(INDEX('Reference Tables'!$A$4:$A$11,MATCH(AB$37,'Reference Tables'!$A$4:$A$11)),1,0)-VLOOKUP(AB$37,'Reference Tables'!$A$4:$B$11,1))))</f>
        <v>0</v>
      </c>
      <c r="AC38" s="214"/>
      <c r="AD38" s="213"/>
      <c r="AE38" s="213"/>
      <c r="AF38" s="213"/>
      <c r="AG38" s="214"/>
      <c r="AH38" s="213"/>
      <c r="AI38" s="213"/>
      <c r="AJ38" s="213"/>
      <c r="AK38" s="214"/>
      <c r="AL38" s="209"/>
      <c r="AM38" s="209"/>
      <c r="AN38" s="312">
        <f ca="1">IF(OR(AN$37&lt;1000,AN$37&gt;=75000),0,VLOOKUP(AN$37,'Reference Tables'!$A$4:$B$11,2)+((AN$37-VLOOKUP(AN$37,'Reference Tables'!$A$4:$B$11,1))*(OFFSET(INDEX('Reference Tables'!$A$4:$A$11,MATCH(AN$37,'Reference Tables'!$A$4:$A$11)),1,1)-VLOOKUP(AN$37,'Reference Tables'!$A$4:$B$11,2))/(OFFSET(INDEX('Reference Tables'!$A$4:$A$11,MATCH(AN$37,'Reference Tables'!$A$4:$A$11)),1,0)-VLOOKUP(AN$37,'Reference Tables'!$A$4:$B$11,1))))</f>
        <v>0</v>
      </c>
    </row>
    <row r="39" spans="1:40">
      <c r="B39" s="135" t="s">
        <v>299</v>
      </c>
      <c r="C39" s="214"/>
      <c r="D39" s="213"/>
      <c r="E39" s="213"/>
      <c r="F39" s="202"/>
      <c r="G39" s="207"/>
      <c r="H39" s="214"/>
      <c r="I39" s="213"/>
      <c r="J39" s="213"/>
      <c r="K39" s="202"/>
      <c r="L39" s="207"/>
      <c r="M39" s="214"/>
      <c r="N39" s="213"/>
      <c r="O39" s="213"/>
      <c r="P39" s="202"/>
      <c r="Q39" s="214"/>
      <c r="R39" s="213"/>
      <c r="S39" s="213"/>
      <c r="T39" s="202"/>
      <c r="U39" s="214"/>
      <c r="V39" s="213"/>
      <c r="W39" s="213"/>
      <c r="X39" s="202"/>
      <c r="Y39" s="214"/>
      <c r="Z39" s="213"/>
      <c r="AA39" s="213"/>
      <c r="AB39" s="202"/>
      <c r="AC39" s="214"/>
      <c r="AD39" s="213"/>
      <c r="AE39" s="213"/>
      <c r="AF39" s="213"/>
      <c r="AG39" s="214"/>
      <c r="AH39" s="213"/>
      <c r="AI39" s="213"/>
      <c r="AJ39" s="213"/>
      <c r="AK39" s="214"/>
      <c r="AL39" s="213"/>
      <c r="AM39" s="213"/>
      <c r="AN39" s="313"/>
    </row>
    <row r="40" spans="1:40" s="9" customFormat="1">
      <c r="A40" s="34"/>
      <c r="B40" s="131" t="s">
        <v>300</v>
      </c>
      <c r="C40" s="214"/>
      <c r="D40" s="213"/>
      <c r="E40" s="213"/>
      <c r="F40" s="314">
        <f ca="1">IF(F$39&lt;2500,1,(MIN(VLOOKUP(F$39,'Reference Tables'!$A$17:$B$20,2)+((F$39-VLOOKUP(F$39,'Reference Tables'!$A$17:$B$20,1))*(OFFSET(INDEX('Reference Tables'!$A$17:$A$20,MATCH(F$39,'Reference Tables'!$A$17:$A$20)),1,1)-VLOOKUP(F$39,'Reference Tables'!$A$17:$B$20,2))/(OFFSET(INDEX('Reference Tables'!$A$17:$A$20,MATCH(F$39,'Reference Tables'!$A$17:$A$20)),1,0)-VLOOKUP(F$39,'Reference Tables'!$A$17:$B$20,1))),1.736)))</f>
        <v>1</v>
      </c>
      <c r="G40" s="207"/>
      <c r="H40" s="214"/>
      <c r="I40" s="213"/>
      <c r="J40" s="213"/>
      <c r="K40" s="314">
        <f ca="1">IF(K$39&lt;2500,1,(MIN(VLOOKUP(K$39,'Reference Tables'!$A$17:$B$20,2)+((K$39-VLOOKUP(K$39,'Reference Tables'!$A$17:$B$20,1))*(OFFSET(INDEX('Reference Tables'!$A$17:$A$20,MATCH(K$39,'Reference Tables'!$A$17:$A$20)),1,1)-VLOOKUP(K$39,'Reference Tables'!$A$17:$B$20,2))/(OFFSET(INDEX('Reference Tables'!$A$17:$A$20,MATCH(K$39,'Reference Tables'!$A$17:$A$20)),1,0)-VLOOKUP(K$39,'Reference Tables'!$A$17:$B$20,1))),1.736)))</f>
        <v>1</v>
      </c>
      <c r="L40" s="207"/>
      <c r="M40" s="214"/>
      <c r="N40" s="213"/>
      <c r="O40" s="213"/>
      <c r="P40" s="314">
        <f ca="1">IF(P$39&lt;2500,1,(MIN(VLOOKUP(P$39,'Reference Tables'!$A$17:$B$20,2)+((P$39-VLOOKUP(P$39,'Reference Tables'!$A$17:$B$20,1))*(OFFSET(INDEX('Reference Tables'!$A$17:$A$20,MATCH(P$39,'Reference Tables'!$A$17:$A$20)),1,1)-VLOOKUP(P$39,'Reference Tables'!$A$17:$B$20,2))/(OFFSET(INDEX('Reference Tables'!$A$17:$A$20,MATCH(P$39,'Reference Tables'!$A$17:$A$20)),1,0)-VLOOKUP(P$39,'Reference Tables'!$A$17:$B$20,1))),1.736)))</f>
        <v>1</v>
      </c>
      <c r="Q40" s="214"/>
      <c r="R40" s="213"/>
      <c r="S40" s="213"/>
      <c r="T40" s="314">
        <f ca="1">IF(T$39&lt;2500,1,(MIN(VLOOKUP(T$39,'Reference Tables'!$A$17:$B$20,2)+((T$39-VLOOKUP(T$39,'Reference Tables'!$A$17:$B$20,1))*(OFFSET(INDEX('Reference Tables'!$A$17:$A$20,MATCH(T$39,'Reference Tables'!$A$17:$A$20)),1,1)-VLOOKUP(T$39,'Reference Tables'!$A$17:$B$20,2))/(OFFSET(INDEX('Reference Tables'!$A$17:$A$20,MATCH(T$39,'Reference Tables'!$A$17:$A$20)),1,0)-VLOOKUP(T$39,'Reference Tables'!$A$17:$B$20,1))),1.736)))</f>
        <v>1</v>
      </c>
      <c r="U40" s="214"/>
      <c r="V40" s="213"/>
      <c r="W40" s="213"/>
      <c r="X40" s="314">
        <f ca="1">IF(X$39&lt;2500,1,(MIN(VLOOKUP(X$39,'Reference Tables'!$A$17:$B$20,2)+((X$39-VLOOKUP(X$39,'Reference Tables'!$A$17:$B$20,1))*(OFFSET(INDEX('Reference Tables'!$A$17:$A$20,MATCH(X$39,'Reference Tables'!$A$17:$A$20)),1,1)-VLOOKUP(X$39,'Reference Tables'!$A$17:$B$20,2))/(OFFSET(INDEX('Reference Tables'!$A$17:$A$20,MATCH(X$39,'Reference Tables'!$A$17:$A$20)),1,0)-VLOOKUP(X$39,'Reference Tables'!$A$17:$B$20,1))),1.736)))</f>
        <v>1</v>
      </c>
      <c r="Y40" s="214"/>
      <c r="Z40" s="213"/>
      <c r="AA40" s="213"/>
      <c r="AB40" s="314">
        <f ca="1">IF(AB$39&lt;2500,1,(MIN(VLOOKUP(AB$39,'Reference Tables'!$A$17:$B$20,2)+((AB$39-VLOOKUP(AB$39,'Reference Tables'!$A$17:$B$20,1))*(OFFSET(INDEX('Reference Tables'!$A$17:$A$20,MATCH(AB$39,'Reference Tables'!$A$17:$A$20)),1,1)-VLOOKUP(AB$39,'Reference Tables'!$A$17:$B$20,2))/(OFFSET(INDEX('Reference Tables'!$A$17:$A$20,MATCH(AB$39,'Reference Tables'!$A$17:$A$20)),1,0)-VLOOKUP(AB$39,'Reference Tables'!$A$17:$B$20,1))),1.736)))</f>
        <v>1</v>
      </c>
      <c r="AC40" s="214"/>
      <c r="AD40" s="213"/>
      <c r="AE40" s="213"/>
      <c r="AF40" s="213"/>
      <c r="AG40" s="214"/>
      <c r="AH40" s="213"/>
      <c r="AI40" s="213"/>
      <c r="AJ40" s="213"/>
      <c r="AK40" s="214"/>
      <c r="AL40" s="213"/>
      <c r="AM40" s="213"/>
      <c r="AN40" s="315">
        <f ca="1">IF(AN$39&lt;2500,1,(MIN(VLOOKUP(AN$39,'Reference Tables'!$A$17:$B$20,2)+((AN$39-VLOOKUP(AN$39,'Reference Tables'!$A$17:$B$20,1))*(OFFSET(INDEX('Reference Tables'!$A$17:$A$20,MATCH(AN$39,'Reference Tables'!$A$17:$A$20)),1,1)-VLOOKUP(AN$39,'Reference Tables'!$A$17:$B$20,2))/(OFFSET(INDEX('Reference Tables'!$A$17:$A$20,MATCH(AN$39,'Reference Tables'!$A$17:$A$20)),1,0)-VLOOKUP(AN$39,'Reference Tables'!$A$17:$B$20,1))),1.736)))</f>
        <v>1</v>
      </c>
    </row>
    <row r="41" spans="1:40" ht="13.1">
      <c r="B41" s="131" t="s">
        <v>301</v>
      </c>
      <c r="C41" s="214"/>
      <c r="D41" s="213"/>
      <c r="E41" s="213"/>
      <c r="F41" s="316">
        <f ca="1">IF(OR(F$37&lt;1000,F$37&gt;=75000),0,F$38*F$40)</f>
        <v>0</v>
      </c>
      <c r="G41" s="207"/>
      <c r="H41" s="214"/>
      <c r="I41" s="213"/>
      <c r="J41" s="213"/>
      <c r="K41" s="316">
        <f ca="1">IF(OR(K$37&lt;1000,K$37&gt;=75000),0,K$38*K$40)</f>
        <v>0</v>
      </c>
      <c r="L41" s="207"/>
      <c r="M41" s="214"/>
      <c r="N41" s="213"/>
      <c r="O41" s="213"/>
      <c r="P41" s="316">
        <f ca="1">IF(OR(P$37&lt;1000,P$37&gt;=75000),0,P$38*P$40)</f>
        <v>0</v>
      </c>
      <c r="Q41" s="214"/>
      <c r="R41" s="213"/>
      <c r="S41" s="213"/>
      <c r="T41" s="316">
        <f ca="1">IF(OR(T$37&lt;1000,T$37&gt;=75000),0,T$38*T$40)</f>
        <v>0</v>
      </c>
      <c r="U41" s="214"/>
      <c r="V41" s="213"/>
      <c r="W41" s="213"/>
      <c r="X41" s="316">
        <f ca="1">IF(OR(X$37&lt;1000,X$37&gt;=75000),0,X$38*X$40)</f>
        <v>0</v>
      </c>
      <c r="Y41" s="214"/>
      <c r="Z41" s="213"/>
      <c r="AA41" s="213"/>
      <c r="AB41" s="316">
        <f ca="1">IF(OR(AB$37&lt;1000,AB$37&gt;=75000),0,AB$38*AB$40)</f>
        <v>0</v>
      </c>
      <c r="AC41" s="214"/>
      <c r="AD41" s="213"/>
      <c r="AE41" s="213"/>
      <c r="AF41" s="213"/>
      <c r="AG41" s="214"/>
      <c r="AH41" s="213"/>
      <c r="AI41" s="213"/>
      <c r="AJ41" s="213"/>
      <c r="AK41" s="214"/>
      <c r="AL41" s="213"/>
      <c r="AM41" s="213"/>
      <c r="AN41" s="317">
        <f ca="1">IF(OR(AN$37&lt;1000,AN$37&gt;=75000),0,AN$38*AN$40)</f>
        <v>0</v>
      </c>
    </row>
    <row r="42" spans="1:40" ht="34.700000000000003" thickBot="1">
      <c r="B42" s="126" t="s">
        <v>303</v>
      </c>
      <c r="C42" s="270"/>
      <c r="D42" s="271"/>
      <c r="E42" s="271"/>
      <c r="F42" s="271"/>
      <c r="G42" s="272"/>
      <c r="H42" s="270"/>
      <c r="I42" s="271"/>
      <c r="J42" s="271"/>
      <c r="K42" s="271"/>
      <c r="L42" s="272"/>
      <c r="M42" s="270"/>
      <c r="N42" s="271"/>
      <c r="O42" s="271"/>
      <c r="P42" s="271"/>
      <c r="Q42" s="270"/>
      <c r="R42" s="271"/>
      <c r="S42" s="271"/>
      <c r="T42" s="271"/>
      <c r="U42" s="270"/>
      <c r="V42" s="271"/>
      <c r="W42" s="271"/>
      <c r="X42" s="271"/>
      <c r="Y42" s="270"/>
      <c r="Z42" s="271"/>
      <c r="AA42" s="271"/>
      <c r="AB42" s="271"/>
      <c r="AC42" s="270"/>
      <c r="AD42" s="271"/>
      <c r="AE42" s="271"/>
      <c r="AF42" s="271"/>
      <c r="AG42" s="270"/>
      <c r="AH42" s="271"/>
      <c r="AI42" s="271"/>
      <c r="AJ42" s="271"/>
      <c r="AK42" s="270"/>
      <c r="AL42" s="271"/>
      <c r="AM42" s="271"/>
      <c r="AN42" s="288"/>
    </row>
    <row r="43" spans="1:40" ht="13.75" thickTop="1">
      <c r="B43" s="136" t="s">
        <v>304</v>
      </c>
      <c r="C43" s="223"/>
      <c r="D43" s="224"/>
      <c r="E43" s="224"/>
      <c r="F43" s="224"/>
      <c r="G43" s="199"/>
      <c r="H43" s="223"/>
      <c r="I43" s="224"/>
      <c r="J43" s="224"/>
      <c r="K43" s="224"/>
      <c r="L43" s="199"/>
      <c r="M43" s="223"/>
      <c r="N43" s="224"/>
      <c r="O43" s="224"/>
      <c r="P43" s="224"/>
      <c r="Q43" s="223"/>
      <c r="R43" s="224"/>
      <c r="S43" s="224"/>
      <c r="T43" s="224"/>
      <c r="U43" s="223"/>
      <c r="V43" s="224"/>
      <c r="W43" s="224"/>
      <c r="X43" s="224"/>
      <c r="Y43" s="223"/>
      <c r="Z43" s="224"/>
      <c r="AA43" s="224"/>
      <c r="AB43" s="224"/>
      <c r="AC43" s="223"/>
      <c r="AD43" s="224"/>
      <c r="AE43" s="224"/>
      <c r="AF43" s="224"/>
      <c r="AG43" s="223"/>
      <c r="AH43" s="224"/>
      <c r="AI43" s="224"/>
      <c r="AJ43" s="224"/>
      <c r="AK43" s="223"/>
      <c r="AL43" s="224"/>
      <c r="AM43" s="224"/>
      <c r="AN43" s="225"/>
    </row>
    <row r="44" spans="1:40" ht="13.1">
      <c r="B44" s="131" t="s">
        <v>563</v>
      </c>
      <c r="C44" s="318" t="str">
        <f ca="1">IF(OR(C$37&lt;1000,C$17&lt;=0),"",C$12/C$17)</f>
        <v/>
      </c>
      <c r="D44" s="316" t="str">
        <f t="shared" ref="D44:F44" ca="1" si="17">IF(OR(D$37&lt;1000,D$17&lt;=0),"",D$12/D$17)</f>
        <v/>
      </c>
      <c r="E44" s="316" t="str">
        <f t="shared" ca="1" si="17"/>
        <v/>
      </c>
      <c r="F44" s="316" t="str">
        <f t="shared" ca="1" si="17"/>
        <v/>
      </c>
      <c r="G44" s="207"/>
      <c r="H44" s="318" t="str">
        <f ca="1">IF(OR(H$37&lt;1000,H$17&lt;=0),"",H$12/H$17)</f>
        <v/>
      </c>
      <c r="I44" s="316" t="str">
        <f t="shared" ref="I44:K44" ca="1" si="18">IF(OR(I$37&lt;1000,I$17&lt;=0),"",I$12/I$17)</f>
        <v/>
      </c>
      <c r="J44" s="316" t="str">
        <f t="shared" ca="1" si="18"/>
        <v/>
      </c>
      <c r="K44" s="316" t="str">
        <f t="shared" ca="1" si="18"/>
        <v/>
      </c>
      <c r="L44" s="207"/>
      <c r="M44" s="318" t="str">
        <f>IF(OR(M$37&lt;1000,M$17&lt;=0),"",M$12/M$17)</f>
        <v/>
      </c>
      <c r="N44" s="316" t="str">
        <f t="shared" ref="N44:P44" si="19">IF(OR(N$37&lt;1000,N$17&lt;=0),"",N$12/N$17)</f>
        <v/>
      </c>
      <c r="O44" s="316" t="str">
        <f t="shared" ca="1" si="19"/>
        <v/>
      </c>
      <c r="P44" s="316" t="str">
        <f t="shared" ca="1" si="19"/>
        <v/>
      </c>
      <c r="Q44" s="214"/>
      <c r="R44" s="213"/>
      <c r="S44" s="213"/>
      <c r="T44" s="213"/>
      <c r="U44" s="214"/>
      <c r="V44" s="213"/>
      <c r="W44" s="213"/>
      <c r="X44" s="213"/>
      <c r="Y44" s="214"/>
      <c r="Z44" s="213"/>
      <c r="AA44" s="213"/>
      <c r="AB44" s="213"/>
      <c r="AC44" s="214"/>
      <c r="AD44" s="213"/>
      <c r="AE44" s="213"/>
      <c r="AF44" s="213"/>
      <c r="AG44" s="214"/>
      <c r="AH44" s="213"/>
      <c r="AI44" s="213"/>
      <c r="AJ44" s="213"/>
      <c r="AK44" s="214"/>
      <c r="AL44" s="213"/>
      <c r="AM44" s="213"/>
      <c r="AN44" s="293"/>
    </row>
    <row r="45" spans="1:40" ht="13.1">
      <c r="B45" s="131" t="s">
        <v>564</v>
      </c>
      <c r="C45" s="211"/>
      <c r="D45" s="209"/>
      <c r="E45" s="209"/>
      <c r="F45" s="209"/>
      <c r="G45" s="207"/>
      <c r="H45" s="211"/>
      <c r="I45" s="209"/>
      <c r="J45" s="209"/>
      <c r="K45" s="209"/>
      <c r="L45" s="207"/>
      <c r="M45" s="211"/>
      <c r="N45" s="209"/>
      <c r="O45" s="209"/>
      <c r="P45" s="209"/>
      <c r="Q45" s="318" t="str">
        <f t="shared" ref="Q45:AA45" ca="1" si="20">IF(OR(Q$37&lt;1000,Q$17&lt;=0),"",Q$13/Q$17)</f>
        <v/>
      </c>
      <c r="R45" s="316" t="str">
        <f t="shared" ca="1" si="20"/>
        <v/>
      </c>
      <c r="S45" s="316" t="str">
        <f t="shared" ca="1" si="20"/>
        <v/>
      </c>
      <c r="T45" s="316" t="str">
        <f ca="1">IF(OR(T$37&lt;1000,T$17&lt;=0),"",T$13/T$17)</f>
        <v/>
      </c>
      <c r="U45" s="318" t="str">
        <f t="shared" ca="1" si="20"/>
        <v/>
      </c>
      <c r="V45" s="316" t="str">
        <f t="shared" ca="1" si="20"/>
        <v/>
      </c>
      <c r="W45" s="316" t="str">
        <f t="shared" ca="1" si="20"/>
        <v/>
      </c>
      <c r="X45" s="316" t="str">
        <f ca="1">IF(OR(X$37&lt;1000,X$17&lt;=0),"",X$13/X$17)</f>
        <v/>
      </c>
      <c r="Y45" s="318" t="str">
        <f t="shared" si="20"/>
        <v/>
      </c>
      <c r="Z45" s="316" t="str">
        <f t="shared" si="20"/>
        <v/>
      </c>
      <c r="AA45" s="316" t="str">
        <f t="shared" si="20"/>
        <v/>
      </c>
      <c r="AB45" s="316" t="str">
        <f>IF(OR(AB$37&lt;1000,AB$17&lt;=0),"",AB$13/AB$17)</f>
        <v/>
      </c>
      <c r="AC45" s="214"/>
      <c r="AD45" s="213"/>
      <c r="AE45" s="213"/>
      <c r="AF45" s="213"/>
      <c r="AG45" s="214"/>
      <c r="AH45" s="213"/>
      <c r="AI45" s="213"/>
      <c r="AJ45" s="213"/>
      <c r="AK45" s="214"/>
      <c r="AL45" s="316" t="str">
        <f t="shared" ref="AL45:AM45" si="21">IF(OR(AL$37&lt;1000,AL$17&lt;=0),"",AL$13/AL$17)</f>
        <v/>
      </c>
      <c r="AM45" s="316" t="str">
        <f t="shared" si="21"/>
        <v/>
      </c>
      <c r="AN45" s="317" t="str">
        <f>IF(OR(AN$37&lt;1000,AN$17&lt;=0),"",AN$13/AN$17)</f>
        <v/>
      </c>
    </row>
    <row r="46" spans="1:40" ht="13.1">
      <c r="B46" s="135" t="s">
        <v>306</v>
      </c>
      <c r="C46" s="214"/>
      <c r="D46" s="213"/>
      <c r="E46" s="213"/>
      <c r="F46" s="316" t="str">
        <f ca="1">IF(F$44="","",F$41)</f>
        <v/>
      </c>
      <c r="G46" s="207"/>
      <c r="H46" s="214"/>
      <c r="I46" s="213"/>
      <c r="J46" s="213"/>
      <c r="K46" s="316" t="str">
        <f ca="1">IF(K$44="","",K$41)</f>
        <v/>
      </c>
      <c r="L46" s="207"/>
      <c r="M46" s="214"/>
      <c r="N46" s="213"/>
      <c r="O46" s="213"/>
      <c r="P46" s="316" t="str">
        <f ca="1">IF(P$44="","",P$41)</f>
        <v/>
      </c>
      <c r="Q46" s="211"/>
      <c r="R46" s="209"/>
      <c r="S46" s="209"/>
      <c r="T46" s="316" t="str">
        <f ca="1">IF(T$45="","",T$41)</f>
        <v/>
      </c>
      <c r="U46" s="211"/>
      <c r="V46" s="209"/>
      <c r="W46" s="209"/>
      <c r="X46" s="316" t="str">
        <f ca="1">IF(X$45="","",X$41)</f>
        <v/>
      </c>
      <c r="Y46" s="211"/>
      <c r="Z46" s="209"/>
      <c r="AA46" s="209"/>
      <c r="AB46" s="316" t="str">
        <f ca="1">IF(AB$45="","",AB$41)</f>
        <v/>
      </c>
      <c r="AC46" s="214"/>
      <c r="AD46" s="213"/>
      <c r="AE46" s="213"/>
      <c r="AF46" s="213"/>
      <c r="AG46" s="214"/>
      <c r="AH46" s="213"/>
      <c r="AI46" s="213"/>
      <c r="AJ46" s="213"/>
      <c r="AK46" s="214"/>
      <c r="AL46" s="209"/>
      <c r="AM46" s="209"/>
      <c r="AN46" s="317" t="str">
        <f ca="1">IF(AN$45="","",AN$41)</f>
        <v/>
      </c>
    </row>
    <row r="47" spans="1:40" s="73" customFormat="1" ht="13.1">
      <c r="A47" s="72"/>
      <c r="B47" s="137" t="s">
        <v>305</v>
      </c>
      <c r="C47" s="294"/>
      <c r="D47" s="276"/>
      <c r="E47" s="276"/>
      <c r="F47" s="316" t="str">
        <f ca="1">IF(F$44="","",ROUND(F$44+MAX(0,F$46),3))</f>
        <v/>
      </c>
      <c r="G47" s="278"/>
      <c r="H47" s="294"/>
      <c r="I47" s="276"/>
      <c r="J47" s="276"/>
      <c r="K47" s="316" t="str">
        <f ca="1">IF(K$44="","",ROUND(K$44+MAX(0,K$46),3))</f>
        <v/>
      </c>
      <c r="L47" s="278"/>
      <c r="M47" s="294"/>
      <c r="N47" s="276"/>
      <c r="O47" s="276"/>
      <c r="P47" s="316" t="str">
        <f ca="1">IF(P$44="","",ROUND(P$44+MAX(0,P$46),3))</f>
        <v/>
      </c>
      <c r="Q47" s="294"/>
      <c r="R47" s="276"/>
      <c r="S47" s="276"/>
      <c r="T47" s="316" t="str">
        <f ca="1">IF(T$45="","",ROUND(T$45+MAX(0,T$46),3))</f>
        <v/>
      </c>
      <c r="U47" s="294"/>
      <c r="V47" s="276"/>
      <c r="W47" s="276"/>
      <c r="X47" s="316" t="str">
        <f ca="1">IF(X$45="","",ROUND(X$45+MAX(0,X$46),3))</f>
        <v/>
      </c>
      <c r="Y47" s="294"/>
      <c r="Z47" s="276"/>
      <c r="AA47" s="276"/>
      <c r="AB47" s="316" t="str">
        <f ca="1">IF(AB$45="","",ROUND(AB$45+MAX(0,AB$46),3))</f>
        <v/>
      </c>
      <c r="AC47" s="294"/>
      <c r="AD47" s="276"/>
      <c r="AE47" s="276"/>
      <c r="AF47" s="276"/>
      <c r="AG47" s="294"/>
      <c r="AH47" s="276"/>
      <c r="AI47" s="276"/>
      <c r="AJ47" s="276"/>
      <c r="AK47" s="294"/>
      <c r="AL47" s="276"/>
      <c r="AM47" s="276"/>
      <c r="AN47" s="317" t="str">
        <f ca="1">IF(AN$45="","",ROUND(AN$45+MAX(0,AN$46),3))</f>
        <v/>
      </c>
    </row>
    <row r="48" spans="1:40" s="8" customFormat="1" ht="17.7" thickBot="1">
      <c r="B48" s="126" t="s">
        <v>307</v>
      </c>
      <c r="C48" s="270"/>
      <c r="D48" s="271"/>
      <c r="E48" s="271"/>
      <c r="F48" s="271"/>
      <c r="G48" s="272"/>
      <c r="H48" s="270"/>
      <c r="I48" s="271"/>
      <c r="J48" s="271"/>
      <c r="K48" s="271"/>
      <c r="L48" s="272"/>
      <c r="M48" s="270"/>
      <c r="N48" s="271"/>
      <c r="O48" s="271"/>
      <c r="P48" s="271"/>
      <c r="Q48" s="270"/>
      <c r="R48" s="271"/>
      <c r="S48" s="271"/>
      <c r="T48" s="271"/>
      <c r="U48" s="270"/>
      <c r="V48" s="271"/>
      <c r="W48" s="271"/>
      <c r="X48" s="271"/>
      <c r="Y48" s="270"/>
      <c r="Z48" s="271"/>
      <c r="AA48" s="271"/>
      <c r="AB48" s="271"/>
      <c r="AC48" s="270"/>
      <c r="AD48" s="271"/>
      <c r="AE48" s="271"/>
      <c r="AF48" s="271"/>
      <c r="AG48" s="270"/>
      <c r="AH48" s="271"/>
      <c r="AI48" s="271"/>
      <c r="AJ48" s="271"/>
      <c r="AK48" s="270"/>
      <c r="AL48" s="271"/>
      <c r="AM48" s="271"/>
      <c r="AN48" s="288"/>
    </row>
    <row r="49" spans="1:40" ht="13.1" thickTop="1">
      <c r="B49" s="130" t="s">
        <v>308</v>
      </c>
      <c r="C49" s="319" t="str">
        <f ca="1">IF('Company Information'!$C$12="","Please select a State",IF('Company Information'!$C$12="Grand Total","",VLOOKUP('Company Information'!$C$12,'Reference Tables'!$D$3:$J$61,2,FALSE)))</f>
        <v>Please select a State</v>
      </c>
      <c r="D49" s="320" t="str">
        <f ca="1">IF('Company Information'!$C$12="","Please select a State",IF('Company Information'!$C$12="Grand Total","",VLOOKUP('Company Information'!$C$12,'Reference Tables'!$D$3:$J$61,4,FALSE)))</f>
        <v>Please select a State</v>
      </c>
      <c r="E49" s="320" t="str">
        <f ca="1">IF('Company Information'!$C$12="","Please select a State",IF('Company Information'!$C$12="Grand Total","",VLOOKUP('Company Information'!$C$12,'Reference Tables'!$D$3:$J$61,6,FALSE)))</f>
        <v>Please select a State</v>
      </c>
      <c r="F49" s="320" t="str">
        <f ca="1">E$49</f>
        <v>Please select a State</v>
      </c>
      <c r="G49" s="199"/>
      <c r="H49" s="319" t="str">
        <f ca="1">IF('Company Information'!$C$12="","Please select a State",IF('Company Information'!$C$12="Grand Total","",VLOOKUP('Company Information'!$C$12,'Reference Tables'!$D$3:$J$61,3,FALSE)))</f>
        <v>Please select a State</v>
      </c>
      <c r="I49" s="320" t="str">
        <f ca="1">IF('Company Information'!$C$12="","Please select a State",IF('Company Information'!$C$12="Grand Total","",VLOOKUP('Company Information'!$C$12,'Reference Tables'!$D$3:$J$61,5,FALSE)))</f>
        <v>Please select a State</v>
      </c>
      <c r="J49" s="320" t="str">
        <f ca="1">IF('Company Information'!$C$12="","Please select a State",IF('Company Information'!$C$12="Grand Total","",VLOOKUP('Company Information'!$C$12,'Reference Tables'!$D$3:$J$61,7,FALSE)))</f>
        <v>Please select a State</v>
      </c>
      <c r="K49" s="320" t="str">
        <f ca="1">J$49</f>
        <v>Please select a State</v>
      </c>
      <c r="L49" s="199"/>
      <c r="M49" s="319">
        <v>0.85</v>
      </c>
      <c r="N49" s="320">
        <v>0.85</v>
      </c>
      <c r="O49" s="320">
        <v>0.85</v>
      </c>
      <c r="P49" s="320">
        <v>0.85</v>
      </c>
      <c r="Q49" s="319" t="str">
        <f ca="1">IF('Company Information'!$C$12="","Please select a State",IF('Company Information'!$C$12="Grand Total","",VLOOKUP('Company Information'!$C$12,'Reference Tables'!$D$3:$J$61,2,FALSE)))</f>
        <v>Please select a State</v>
      </c>
      <c r="R49" s="320" t="str">
        <f ca="1">IF('Company Information'!$C$12="","Please select a State",IF('Company Information'!$C$12="Grand Total","",VLOOKUP('Company Information'!$C$12,'Reference Tables'!$D$3:$J$61,4,FALSE)))</f>
        <v>Please select a State</v>
      </c>
      <c r="S49" s="320" t="str">
        <f ca="1">IF('Company Information'!$C$12="","Please select a State",IF('Company Information'!$C$12="Grand Total","",VLOOKUP('Company Information'!$C$12,'Reference Tables'!$D$3:$J$61,6,FALSE)))</f>
        <v>Please select a State</v>
      </c>
      <c r="T49" s="320" t="str">
        <f ca="1">S$49</f>
        <v>Please select a State</v>
      </c>
      <c r="U49" s="319" t="str">
        <f ca="1">IF('Company Information'!$C$12="","Please select a State",IF('Company Information'!$C$12="Grand Total","",VLOOKUP('Company Information'!$C$12,'Reference Tables'!$D$3:$J$61,3,FALSE)))</f>
        <v>Please select a State</v>
      </c>
      <c r="V49" s="320" t="str">
        <f ca="1">IF('Company Information'!$C$12="","Please select a State",IF('Company Information'!$C$12="Grand Total","",VLOOKUP('Company Information'!$C$12,'Reference Tables'!$D$3:$J$61,5,FALSE)))</f>
        <v>Please select a State</v>
      </c>
      <c r="W49" s="320" t="str">
        <f ca="1">IF('Company Information'!$C$12="","Please select a State",IF('Company Information'!$C$12="Grand Total","",VLOOKUP('Company Information'!$C$12,'Reference Tables'!$D$3:$J$61,7,FALSE)))</f>
        <v>Please select a State</v>
      </c>
      <c r="X49" s="320" t="str">
        <f ca="1">W$49</f>
        <v>Please select a State</v>
      </c>
      <c r="Y49" s="319">
        <v>0.85</v>
      </c>
      <c r="Z49" s="320">
        <v>0.85</v>
      </c>
      <c r="AA49" s="320">
        <v>0.85</v>
      </c>
      <c r="AB49" s="320">
        <v>0.85</v>
      </c>
      <c r="AC49" s="223"/>
      <c r="AD49" s="224"/>
      <c r="AE49" s="224"/>
      <c r="AF49" s="224"/>
      <c r="AG49" s="223"/>
      <c r="AH49" s="224"/>
      <c r="AI49" s="224"/>
      <c r="AJ49" s="224"/>
      <c r="AK49" s="223"/>
      <c r="AL49" s="320">
        <v>0.8</v>
      </c>
      <c r="AM49" s="320">
        <v>0.8</v>
      </c>
      <c r="AN49" s="321">
        <v>0.8</v>
      </c>
    </row>
    <row r="50" spans="1:40" s="8" customFormat="1">
      <c r="B50" s="135" t="s">
        <v>309</v>
      </c>
      <c r="C50" s="211"/>
      <c r="D50" s="209"/>
      <c r="E50" s="209"/>
      <c r="F50" s="322" t="str">
        <f ca="1">F$47</f>
        <v/>
      </c>
      <c r="G50" s="207"/>
      <c r="H50" s="211"/>
      <c r="I50" s="209"/>
      <c r="J50" s="209"/>
      <c r="K50" s="322" t="str">
        <f ca="1">K$47</f>
        <v/>
      </c>
      <c r="L50" s="207"/>
      <c r="M50" s="211"/>
      <c r="N50" s="209"/>
      <c r="O50" s="209"/>
      <c r="P50" s="322" t="str">
        <f ca="1">P$47</f>
        <v/>
      </c>
      <c r="Q50" s="211"/>
      <c r="R50" s="209"/>
      <c r="S50" s="209"/>
      <c r="T50" s="322" t="str">
        <f ca="1">T$47</f>
        <v/>
      </c>
      <c r="U50" s="211"/>
      <c r="V50" s="209"/>
      <c r="W50" s="209"/>
      <c r="X50" s="322" t="str">
        <f ca="1">X$47</f>
        <v/>
      </c>
      <c r="Y50" s="211"/>
      <c r="Z50" s="209"/>
      <c r="AA50" s="209"/>
      <c r="AB50" s="322" t="str">
        <f ca="1">AB$47</f>
        <v/>
      </c>
      <c r="AC50" s="214"/>
      <c r="AD50" s="213"/>
      <c r="AE50" s="213"/>
      <c r="AF50" s="213"/>
      <c r="AG50" s="214"/>
      <c r="AH50" s="213"/>
      <c r="AI50" s="213"/>
      <c r="AJ50" s="213"/>
      <c r="AK50" s="214"/>
      <c r="AL50" s="209"/>
      <c r="AM50" s="209"/>
      <c r="AN50" s="323" t="str">
        <f ca="1">AN$47</f>
        <v/>
      </c>
    </row>
    <row r="51" spans="1:40">
      <c r="B51" s="110" t="s">
        <v>310</v>
      </c>
      <c r="C51" s="214"/>
      <c r="D51" s="213"/>
      <c r="E51" s="213"/>
      <c r="F51" s="221" t="str">
        <f ca="1">IF(F$37&lt;1000,"",MAX(0,E$15-E$16))</f>
        <v/>
      </c>
      <c r="G51" s="207"/>
      <c r="H51" s="214"/>
      <c r="I51" s="213"/>
      <c r="J51" s="213"/>
      <c r="K51" s="221" t="str">
        <f ca="1">IF(K$37&lt;1000,"",MAX(0,J$15-J$16))</f>
        <v/>
      </c>
      <c r="L51" s="207"/>
      <c r="M51" s="214"/>
      <c r="N51" s="213"/>
      <c r="O51" s="213"/>
      <c r="P51" s="221" t="str">
        <f ca="1">IF(P$37&lt;1000,"",MAX(0,O$15-O$16))</f>
        <v/>
      </c>
      <c r="Q51" s="214"/>
      <c r="R51" s="213"/>
      <c r="S51" s="213"/>
      <c r="T51" s="221" t="str">
        <f ca="1">IF(T$37&lt;1000,"",MAX(0,S$15-S$16))</f>
        <v/>
      </c>
      <c r="U51" s="214"/>
      <c r="V51" s="213"/>
      <c r="W51" s="213"/>
      <c r="X51" s="221" t="str">
        <f ca="1">IF(X$37&lt;1000,"",MAX(0,W$15-W$16))</f>
        <v/>
      </c>
      <c r="Y51" s="214"/>
      <c r="Z51" s="213"/>
      <c r="AA51" s="213"/>
      <c r="AB51" s="221" t="str">
        <f>IF(AB$37&lt;1000,"",MAX(0,AA$15-AA$16))</f>
        <v/>
      </c>
      <c r="AC51" s="214"/>
      <c r="AD51" s="213"/>
      <c r="AE51" s="213"/>
      <c r="AF51" s="213"/>
      <c r="AG51" s="214"/>
      <c r="AH51" s="213"/>
      <c r="AI51" s="213"/>
      <c r="AJ51" s="213"/>
      <c r="AK51" s="214"/>
      <c r="AL51" s="213"/>
      <c r="AM51" s="213"/>
      <c r="AN51" s="289" t="str">
        <f>IF(AN$37&lt;1000,"",MAX(0,AM$15-AM$16))</f>
        <v/>
      </c>
    </row>
    <row r="52" spans="1:40" s="73" customFormat="1" ht="26.2" customHeight="1">
      <c r="A52" s="72"/>
      <c r="B52" s="132" t="s">
        <v>311</v>
      </c>
      <c r="C52" s="294"/>
      <c r="D52" s="276"/>
      <c r="E52" s="276"/>
      <c r="F52" s="275">
        <f ca="1">IF(OR(F$37&lt;1000,F$17&lt;=0),0,MAX(0,F$49-F$50)*F$51)</f>
        <v>0</v>
      </c>
      <c r="G52" s="278"/>
      <c r="H52" s="294"/>
      <c r="I52" s="276"/>
      <c r="J52" s="276"/>
      <c r="K52" s="275">
        <f ca="1">IF(OR(K$37&lt;1000,K$17&lt;=0),0,MAX(0,K$49-K$50)*K$51)</f>
        <v>0</v>
      </c>
      <c r="L52" s="278"/>
      <c r="M52" s="294"/>
      <c r="N52" s="276"/>
      <c r="O52" s="276"/>
      <c r="P52" s="275">
        <f ca="1">IF(OR(P$37&lt;1000,P$17&lt;=0),0,MAX(0,P$49-P$50)*P$51)</f>
        <v>0</v>
      </c>
      <c r="Q52" s="294"/>
      <c r="R52" s="276"/>
      <c r="S52" s="276"/>
      <c r="T52" s="275">
        <f ca="1">IF(OR(T$37&lt;1000,T$17&lt;=0),0,MAX(0,T$49-T$50)*T$51)</f>
        <v>0</v>
      </c>
      <c r="U52" s="294"/>
      <c r="V52" s="276"/>
      <c r="W52" s="276"/>
      <c r="X52" s="275">
        <f ca="1">IF(OR(X$37&lt;1000,X$17&lt;=0),0,MAX(0,X$49-X$50)*X$51)</f>
        <v>0</v>
      </c>
      <c r="Y52" s="294"/>
      <c r="Z52" s="276"/>
      <c r="AA52" s="276"/>
      <c r="AB52" s="275">
        <f ca="1">IF(OR(AB$37&lt;1000,AB$17&lt;=0),0,MAX(0,AB$49-AB$50)*AB$51)</f>
        <v>0</v>
      </c>
      <c r="AC52" s="294"/>
      <c r="AD52" s="276"/>
      <c r="AE52" s="276"/>
      <c r="AF52" s="276"/>
      <c r="AG52" s="294"/>
      <c r="AH52" s="276"/>
      <c r="AI52" s="276"/>
      <c r="AJ52" s="276"/>
      <c r="AK52" s="294"/>
      <c r="AL52" s="276"/>
      <c r="AM52" s="276"/>
      <c r="AN52" s="298">
        <f ca="1">IF(OR(AN$37&lt;1000,AN$17&lt;=0),0,MAX(0,AN$49-AN$50)*AN$51)</f>
        <v>0</v>
      </c>
    </row>
    <row r="53" spans="1:40" s="18" customFormat="1" ht="17.7" thickBot="1">
      <c r="A53" s="19"/>
      <c r="B53" s="126" t="s">
        <v>312</v>
      </c>
      <c r="C53" s="270"/>
      <c r="D53" s="271"/>
      <c r="E53" s="271"/>
      <c r="F53" s="271"/>
      <c r="G53" s="272"/>
      <c r="H53" s="270"/>
      <c r="I53" s="271"/>
      <c r="J53" s="271"/>
      <c r="K53" s="271"/>
      <c r="L53" s="272"/>
      <c r="M53" s="270"/>
      <c r="N53" s="271"/>
      <c r="O53" s="271"/>
      <c r="P53" s="271"/>
      <c r="Q53" s="270"/>
      <c r="R53" s="271"/>
      <c r="S53" s="271"/>
      <c r="T53" s="271"/>
      <c r="U53" s="270"/>
      <c r="V53" s="271"/>
      <c r="W53" s="271"/>
      <c r="X53" s="271"/>
      <c r="Y53" s="270"/>
      <c r="Z53" s="271"/>
      <c r="AA53" s="271"/>
      <c r="AB53" s="271"/>
      <c r="AC53" s="270"/>
      <c r="AD53" s="271"/>
      <c r="AE53" s="271"/>
      <c r="AF53" s="271"/>
      <c r="AG53" s="270"/>
      <c r="AH53" s="271"/>
      <c r="AI53" s="271"/>
      <c r="AJ53" s="271"/>
      <c r="AK53" s="270"/>
      <c r="AL53" s="271"/>
      <c r="AM53" s="271"/>
      <c r="AN53" s="288"/>
    </row>
    <row r="54" spans="1:40" s="18" customFormat="1" ht="13.25" customHeight="1" thickTop="1">
      <c r="A54" s="19"/>
      <c r="B54" s="109" t="s">
        <v>313</v>
      </c>
      <c r="C54" s="223"/>
      <c r="D54" s="224"/>
      <c r="E54" s="224"/>
      <c r="F54" s="224"/>
      <c r="G54" s="199"/>
      <c r="H54" s="223"/>
      <c r="I54" s="224"/>
      <c r="J54" s="224"/>
      <c r="K54" s="224"/>
      <c r="L54" s="199"/>
      <c r="M54" s="223"/>
      <c r="N54" s="224"/>
      <c r="O54" s="224"/>
      <c r="P54" s="224"/>
      <c r="Q54" s="223"/>
      <c r="R54" s="224"/>
      <c r="S54" s="224"/>
      <c r="T54" s="224"/>
      <c r="U54" s="223"/>
      <c r="V54" s="224"/>
      <c r="W54" s="224"/>
      <c r="X54" s="224"/>
      <c r="Y54" s="223"/>
      <c r="Z54" s="224"/>
      <c r="AA54" s="224"/>
      <c r="AB54" s="224"/>
      <c r="AC54" s="223"/>
      <c r="AD54" s="224"/>
      <c r="AE54" s="224"/>
      <c r="AF54" s="224"/>
      <c r="AG54" s="223"/>
      <c r="AH54" s="224"/>
      <c r="AI54" s="224"/>
      <c r="AJ54" s="224"/>
      <c r="AK54" s="223"/>
      <c r="AL54" s="224"/>
      <c r="AM54" s="224"/>
      <c r="AN54" s="225"/>
    </row>
    <row r="55" spans="1:40" s="18" customFormat="1" ht="27" customHeight="1">
      <c r="A55" s="19"/>
      <c r="B55" s="110" t="s">
        <v>314</v>
      </c>
      <c r="C55" s="214"/>
      <c r="D55" s="202"/>
      <c r="E55" s="213"/>
      <c r="F55" s="213"/>
      <c r="G55" s="207"/>
      <c r="H55" s="214"/>
      <c r="I55" s="202"/>
      <c r="J55" s="213"/>
      <c r="K55" s="213"/>
      <c r="L55" s="207"/>
      <c r="M55" s="214"/>
      <c r="N55" s="202"/>
      <c r="O55" s="213"/>
      <c r="P55" s="213"/>
      <c r="Q55" s="214"/>
      <c r="R55" s="202"/>
      <c r="S55" s="213"/>
      <c r="T55" s="213"/>
      <c r="U55" s="214"/>
      <c r="V55" s="202"/>
      <c r="W55" s="213"/>
      <c r="X55" s="213"/>
      <c r="Y55" s="214"/>
      <c r="Z55" s="202"/>
      <c r="AA55" s="213"/>
      <c r="AB55" s="213"/>
      <c r="AC55" s="214"/>
      <c r="AD55" s="213"/>
      <c r="AE55" s="213"/>
      <c r="AF55" s="213"/>
      <c r="AG55" s="214"/>
      <c r="AH55" s="213"/>
      <c r="AI55" s="213"/>
      <c r="AJ55" s="213"/>
      <c r="AK55" s="214"/>
      <c r="AL55" s="202"/>
      <c r="AM55" s="213"/>
      <c r="AN55" s="293"/>
    </row>
    <row r="56" spans="1:40" s="18" customFormat="1" ht="26.2" customHeight="1">
      <c r="A56" s="19"/>
      <c r="B56" s="110" t="s">
        <v>315</v>
      </c>
      <c r="C56" s="214"/>
      <c r="D56" s="202"/>
      <c r="E56" s="213"/>
      <c r="F56" s="213"/>
      <c r="G56" s="207"/>
      <c r="H56" s="214"/>
      <c r="I56" s="202"/>
      <c r="J56" s="213"/>
      <c r="K56" s="213"/>
      <c r="L56" s="207"/>
      <c r="M56" s="214"/>
      <c r="N56" s="202"/>
      <c r="O56" s="213"/>
      <c r="P56" s="213"/>
      <c r="Q56" s="214"/>
      <c r="R56" s="202"/>
      <c r="S56" s="213"/>
      <c r="T56" s="213"/>
      <c r="U56" s="214"/>
      <c r="V56" s="202"/>
      <c r="W56" s="213"/>
      <c r="X56" s="213"/>
      <c r="Y56" s="214"/>
      <c r="Z56" s="202"/>
      <c r="AA56" s="213"/>
      <c r="AB56" s="213"/>
      <c r="AC56" s="214"/>
      <c r="AD56" s="213"/>
      <c r="AE56" s="213"/>
      <c r="AF56" s="213"/>
      <c r="AG56" s="214"/>
      <c r="AH56" s="213"/>
      <c r="AI56" s="213"/>
      <c r="AJ56" s="213"/>
      <c r="AK56" s="214"/>
      <c r="AL56" s="202"/>
      <c r="AM56" s="213"/>
      <c r="AN56" s="293"/>
    </row>
    <row r="57" spans="1:40" s="18" customFormat="1" ht="13.1">
      <c r="A57" s="19"/>
      <c r="B57" s="111" t="s">
        <v>316</v>
      </c>
      <c r="C57" s="214"/>
      <c r="D57" s="209"/>
      <c r="E57" s="213"/>
      <c r="F57" s="213"/>
      <c r="G57" s="207"/>
      <c r="H57" s="214"/>
      <c r="I57" s="209"/>
      <c r="J57" s="213"/>
      <c r="K57" s="213"/>
      <c r="L57" s="207"/>
      <c r="M57" s="214"/>
      <c r="N57" s="209"/>
      <c r="O57" s="213"/>
      <c r="P57" s="213"/>
      <c r="Q57" s="214"/>
      <c r="R57" s="209"/>
      <c r="S57" s="213"/>
      <c r="T57" s="213"/>
      <c r="U57" s="214"/>
      <c r="V57" s="209"/>
      <c r="W57" s="213"/>
      <c r="X57" s="213"/>
      <c r="Y57" s="214"/>
      <c r="Z57" s="209"/>
      <c r="AA57" s="213"/>
      <c r="AB57" s="213"/>
      <c r="AC57" s="214"/>
      <c r="AD57" s="213"/>
      <c r="AE57" s="213"/>
      <c r="AF57" s="213"/>
      <c r="AG57" s="214"/>
      <c r="AH57" s="213"/>
      <c r="AI57" s="213"/>
      <c r="AJ57" s="213"/>
      <c r="AK57" s="214"/>
      <c r="AL57" s="209"/>
      <c r="AM57" s="213"/>
      <c r="AN57" s="293"/>
    </row>
    <row r="58" spans="1:40" s="18" customFormat="1">
      <c r="A58" s="19"/>
      <c r="B58" s="110" t="s">
        <v>317</v>
      </c>
      <c r="C58" s="214"/>
      <c r="D58" s="213"/>
      <c r="E58" s="202"/>
      <c r="F58" s="213"/>
      <c r="G58" s="207"/>
      <c r="H58" s="214"/>
      <c r="I58" s="213"/>
      <c r="J58" s="202"/>
      <c r="K58" s="213"/>
      <c r="L58" s="207"/>
      <c r="M58" s="214"/>
      <c r="N58" s="213"/>
      <c r="O58" s="213"/>
      <c r="P58" s="213"/>
      <c r="Q58" s="214"/>
      <c r="R58" s="213"/>
      <c r="S58" s="202"/>
      <c r="T58" s="213"/>
      <c r="U58" s="214"/>
      <c r="V58" s="213"/>
      <c r="W58" s="202"/>
      <c r="X58" s="213"/>
      <c r="Y58" s="214"/>
      <c r="Z58" s="213"/>
      <c r="AA58" s="213"/>
      <c r="AB58" s="213"/>
      <c r="AC58" s="214"/>
      <c r="AD58" s="213"/>
      <c r="AE58" s="213"/>
      <c r="AF58" s="213"/>
      <c r="AG58" s="214"/>
      <c r="AH58" s="213"/>
      <c r="AI58" s="213"/>
      <c r="AJ58" s="213"/>
      <c r="AK58" s="214"/>
      <c r="AL58" s="213"/>
      <c r="AM58" s="202"/>
      <c r="AN58" s="293"/>
    </row>
    <row r="59" spans="1:40" s="18" customFormat="1">
      <c r="A59" s="19"/>
      <c r="B59" s="110" t="s">
        <v>318</v>
      </c>
      <c r="C59" s="214"/>
      <c r="D59" s="213"/>
      <c r="E59" s="202"/>
      <c r="F59" s="213"/>
      <c r="G59" s="207"/>
      <c r="H59" s="214"/>
      <c r="I59" s="213"/>
      <c r="J59" s="202"/>
      <c r="K59" s="213"/>
      <c r="L59" s="207"/>
      <c r="M59" s="214"/>
      <c r="N59" s="213"/>
      <c r="O59" s="213"/>
      <c r="P59" s="213"/>
      <c r="Q59" s="214"/>
      <c r="R59" s="213"/>
      <c r="S59" s="202"/>
      <c r="T59" s="213"/>
      <c r="U59" s="214"/>
      <c r="V59" s="213"/>
      <c r="W59" s="202"/>
      <c r="X59" s="213"/>
      <c r="Y59" s="214"/>
      <c r="Z59" s="213"/>
      <c r="AA59" s="213"/>
      <c r="AB59" s="213"/>
      <c r="AC59" s="214"/>
      <c r="AD59" s="213"/>
      <c r="AE59" s="213"/>
      <c r="AF59" s="213"/>
      <c r="AG59" s="214"/>
      <c r="AH59" s="213"/>
      <c r="AI59" s="213"/>
      <c r="AJ59" s="213"/>
      <c r="AK59" s="214"/>
      <c r="AL59" s="213"/>
      <c r="AM59" s="202"/>
      <c r="AN59" s="293"/>
    </row>
    <row r="60" spans="1:40" s="18" customFormat="1">
      <c r="A60" s="19"/>
      <c r="B60" s="110" t="s">
        <v>319</v>
      </c>
      <c r="C60" s="214"/>
      <c r="D60" s="213"/>
      <c r="E60" s="202"/>
      <c r="F60" s="213"/>
      <c r="G60" s="207"/>
      <c r="H60" s="214"/>
      <c r="I60" s="213"/>
      <c r="J60" s="202"/>
      <c r="K60" s="213"/>
      <c r="L60" s="207"/>
      <c r="M60" s="214"/>
      <c r="N60" s="213"/>
      <c r="O60" s="213"/>
      <c r="P60" s="213"/>
      <c r="Q60" s="214"/>
      <c r="R60" s="213"/>
      <c r="S60" s="202"/>
      <c r="T60" s="213"/>
      <c r="U60" s="214"/>
      <c r="V60" s="213"/>
      <c r="W60" s="202"/>
      <c r="X60" s="213"/>
      <c r="Y60" s="214"/>
      <c r="Z60" s="213"/>
      <c r="AA60" s="213"/>
      <c r="AB60" s="213"/>
      <c r="AC60" s="214"/>
      <c r="AD60" s="213"/>
      <c r="AE60" s="213"/>
      <c r="AF60" s="213"/>
      <c r="AG60" s="214"/>
      <c r="AH60" s="213"/>
      <c r="AI60" s="213"/>
      <c r="AJ60" s="213"/>
      <c r="AK60" s="214"/>
      <c r="AL60" s="213"/>
      <c r="AM60" s="202"/>
      <c r="AN60" s="293"/>
    </row>
    <row r="61" spans="1:40" s="18" customFormat="1">
      <c r="A61" s="19"/>
      <c r="B61" s="110" t="s">
        <v>320</v>
      </c>
      <c r="C61" s="214"/>
      <c r="D61" s="213"/>
      <c r="E61" s="202"/>
      <c r="F61" s="213"/>
      <c r="G61" s="207"/>
      <c r="H61" s="214"/>
      <c r="I61" s="213"/>
      <c r="J61" s="202"/>
      <c r="K61" s="213"/>
      <c r="L61" s="207"/>
      <c r="M61" s="214"/>
      <c r="N61" s="213"/>
      <c r="O61" s="213"/>
      <c r="P61" s="213"/>
      <c r="Q61" s="214"/>
      <c r="R61" s="213"/>
      <c r="S61" s="202"/>
      <c r="T61" s="213"/>
      <c r="U61" s="214"/>
      <c r="V61" s="213"/>
      <c r="W61" s="202"/>
      <c r="X61" s="213"/>
      <c r="Y61" s="214"/>
      <c r="Z61" s="213"/>
      <c r="AA61" s="213"/>
      <c r="AB61" s="213"/>
      <c r="AC61" s="214"/>
      <c r="AD61" s="213"/>
      <c r="AE61" s="213"/>
      <c r="AF61" s="213"/>
      <c r="AG61" s="214"/>
      <c r="AH61" s="213"/>
      <c r="AI61" s="213"/>
      <c r="AJ61" s="213"/>
      <c r="AK61" s="214"/>
      <c r="AL61" s="213"/>
      <c r="AM61" s="202"/>
      <c r="AN61" s="293"/>
    </row>
    <row r="62" spans="1:40" s="18" customFormat="1">
      <c r="A62" s="19"/>
      <c r="B62" s="110" t="s">
        <v>321</v>
      </c>
      <c r="C62" s="214"/>
      <c r="D62" s="213"/>
      <c r="E62" s="202"/>
      <c r="F62" s="213"/>
      <c r="G62" s="207"/>
      <c r="H62" s="214"/>
      <c r="I62" s="213"/>
      <c r="J62" s="202"/>
      <c r="K62" s="213"/>
      <c r="L62" s="207"/>
      <c r="M62" s="214"/>
      <c r="N62" s="213"/>
      <c r="O62" s="213"/>
      <c r="P62" s="213"/>
      <c r="Q62" s="214"/>
      <c r="R62" s="213"/>
      <c r="S62" s="202"/>
      <c r="T62" s="213"/>
      <c r="U62" s="214"/>
      <c r="V62" s="213"/>
      <c r="W62" s="202"/>
      <c r="X62" s="213"/>
      <c r="Y62" s="214"/>
      <c r="Z62" s="213"/>
      <c r="AA62" s="213"/>
      <c r="AB62" s="213"/>
      <c r="AC62" s="214"/>
      <c r="AD62" s="213"/>
      <c r="AE62" s="213"/>
      <c r="AF62" s="213"/>
      <c r="AG62" s="214"/>
      <c r="AH62" s="213"/>
      <c r="AI62" s="213"/>
      <c r="AJ62" s="213"/>
      <c r="AK62" s="214"/>
      <c r="AL62" s="213"/>
      <c r="AM62" s="202"/>
      <c r="AN62" s="293"/>
    </row>
    <row r="63" spans="1:40" s="18" customFormat="1" ht="13.1" thickBot="1">
      <c r="A63" s="19"/>
      <c r="B63" s="139" t="s">
        <v>322</v>
      </c>
      <c r="C63" s="324"/>
      <c r="D63" s="325"/>
      <c r="E63" s="281"/>
      <c r="F63" s="325"/>
      <c r="G63" s="326"/>
      <c r="H63" s="324"/>
      <c r="I63" s="325"/>
      <c r="J63" s="281"/>
      <c r="K63" s="325"/>
      <c r="L63" s="326"/>
      <c r="M63" s="324"/>
      <c r="N63" s="325"/>
      <c r="O63" s="325"/>
      <c r="P63" s="325"/>
      <c r="Q63" s="324"/>
      <c r="R63" s="325"/>
      <c r="S63" s="281"/>
      <c r="T63" s="325"/>
      <c r="U63" s="324"/>
      <c r="V63" s="325"/>
      <c r="W63" s="281"/>
      <c r="X63" s="325"/>
      <c r="Y63" s="324"/>
      <c r="Z63" s="325"/>
      <c r="AA63" s="325"/>
      <c r="AB63" s="325"/>
      <c r="AC63" s="324"/>
      <c r="AD63" s="325"/>
      <c r="AE63" s="325"/>
      <c r="AF63" s="325"/>
      <c r="AG63" s="324"/>
      <c r="AH63" s="325"/>
      <c r="AI63" s="325"/>
      <c r="AJ63" s="325"/>
      <c r="AK63" s="324"/>
      <c r="AL63" s="325"/>
      <c r="AM63" s="281"/>
      <c r="AN63" s="327"/>
    </row>
    <row r="64" spans="1:40" s="10" customFormat="1">
      <c r="B64" s="42"/>
      <c r="C64" s="43"/>
      <c r="D64" s="43"/>
      <c r="E64" s="43"/>
      <c r="F64" s="43"/>
      <c r="G64" s="43"/>
      <c r="H64" s="43"/>
      <c r="I64" s="43"/>
      <c r="J64" s="43"/>
      <c r="K64" s="43"/>
      <c r="L64" s="43"/>
      <c r="M64" s="43"/>
      <c r="N64" s="43"/>
      <c r="O64" s="43"/>
      <c r="P64" s="43"/>
      <c r="Q64" s="43"/>
      <c r="R64" s="43"/>
      <c r="S64" s="43"/>
      <c r="T64" s="43"/>
      <c r="U64" s="43"/>
      <c r="V64" s="43"/>
      <c r="W64" s="43"/>
      <c r="X64" s="43"/>
      <c r="Y64" s="43"/>
      <c r="Z64" s="43"/>
      <c r="AA64" s="43"/>
      <c r="AB64" s="43"/>
      <c r="AC64" s="43"/>
      <c r="AD64" s="43"/>
      <c r="AE64" s="43"/>
      <c r="AF64" s="43"/>
      <c r="AG64" s="43"/>
      <c r="AH64" s="43"/>
      <c r="AI64" s="43"/>
      <c r="AJ64" s="43"/>
      <c r="AK64" s="43"/>
      <c r="AL64" s="43"/>
      <c r="AM64" s="43"/>
      <c r="AN64" s="43"/>
    </row>
    <row r="65" spans="1:14" ht="13.25" customHeight="1">
      <c r="B65" s="47"/>
    </row>
    <row r="66" spans="1:14"/>
    <row r="67" spans="1:14"/>
    <row r="68" spans="1:14" ht="13.1">
      <c r="B68" s="37"/>
    </row>
    <row r="69" spans="1:14" ht="12.8" customHeight="1">
      <c r="B69" s="47"/>
    </row>
    <row r="70" spans="1:14"/>
    <row r="71" spans="1:14" hidden="1"/>
    <row r="72" spans="1:14" hidden="1">
      <c r="A72" s="4"/>
      <c r="B72" s="3"/>
      <c r="N72" s="4"/>
    </row>
    <row r="73" spans="1:14" ht="13.1" hidden="1">
      <c r="A73" s="4"/>
      <c r="B73" s="30"/>
      <c r="N73" s="4"/>
    </row>
    <row r="74" spans="1:14" hidden="1"/>
    <row r="75" spans="1:14" hidden="1"/>
    <row r="76" spans="1:14" hidden="1"/>
    <row r="77" spans="1:14" hidden="1"/>
    <row r="78" spans="1:14" hidden="1"/>
    <row r="79" spans="1:14" hidden="1"/>
  </sheetData>
  <phoneticPr fontId="25" type="noConversion"/>
  <conditionalFormatting sqref="C37">
    <cfRule type="cellIs" dxfId="38" priority="28" stopIfTrue="1" operator="lessThan">
      <formula>0</formula>
    </cfRule>
  </conditionalFormatting>
  <conditionalFormatting sqref="C15:C16">
    <cfRule type="cellIs" dxfId="37" priority="41" stopIfTrue="1" operator="lessThan">
      <formula>0</formula>
    </cfRule>
  </conditionalFormatting>
  <conditionalFormatting sqref="C5:C7">
    <cfRule type="cellIs" dxfId="36" priority="42" stopIfTrue="1" operator="lessThan">
      <formula>0</formula>
    </cfRule>
  </conditionalFormatting>
  <conditionalFormatting sqref="H15:H16">
    <cfRule type="cellIs" dxfId="35" priority="25" stopIfTrue="1" operator="lessThan">
      <formula>0</formula>
    </cfRule>
  </conditionalFormatting>
  <conditionalFormatting sqref="Q37">
    <cfRule type="cellIs" dxfId="34" priority="15" stopIfTrue="1" operator="lessThan">
      <formula>0</formula>
    </cfRule>
  </conditionalFormatting>
  <conditionalFormatting sqref="M37">
    <cfRule type="cellIs" dxfId="33" priority="19" stopIfTrue="1" operator="lessThan">
      <formula>0</formula>
    </cfRule>
  </conditionalFormatting>
  <conditionalFormatting sqref="H49:K49">
    <cfRule type="cellIs" dxfId="32" priority="22" stopIfTrue="1" operator="lessThan">
      <formula>0</formula>
    </cfRule>
  </conditionalFormatting>
  <conditionalFormatting sqref="Q49:T49">
    <cfRule type="cellIs" dxfId="31" priority="14" stopIfTrue="1" operator="lessThan">
      <formula>0</formula>
    </cfRule>
  </conditionalFormatting>
  <conditionalFormatting sqref="M5:M7">
    <cfRule type="cellIs" dxfId="30" priority="21" stopIfTrue="1" operator="lessThan">
      <formula>0</formula>
    </cfRule>
  </conditionalFormatting>
  <conditionalFormatting sqref="H37">
    <cfRule type="cellIs" dxfId="29" priority="23" stopIfTrue="1" operator="lessThan">
      <formula>0</formula>
    </cfRule>
  </conditionalFormatting>
  <conditionalFormatting sqref="G22">
    <cfRule type="cellIs" dxfId="28" priority="30" stopIfTrue="1" operator="lessThan">
      <formula>0</formula>
    </cfRule>
  </conditionalFormatting>
  <conditionalFormatting sqref="C49:F49">
    <cfRule type="cellIs" dxfId="27" priority="27" stopIfTrue="1" operator="lessThan">
      <formula>0</formula>
    </cfRule>
  </conditionalFormatting>
  <conditionalFormatting sqref="H5:H7">
    <cfRule type="cellIs" dxfId="26" priority="26" stopIfTrue="1" operator="lessThan">
      <formula>0</formula>
    </cfRule>
  </conditionalFormatting>
  <conditionalFormatting sqref="M15:M16">
    <cfRule type="cellIs" dxfId="25" priority="20" stopIfTrue="1" operator="lessThan">
      <formula>0</formula>
    </cfRule>
  </conditionalFormatting>
  <conditionalFormatting sqref="M49:P49">
    <cfRule type="cellIs" dxfId="24" priority="18" stopIfTrue="1" operator="lessThan">
      <formula>0</formula>
    </cfRule>
  </conditionalFormatting>
  <conditionalFormatting sqref="Q5:Q7">
    <cfRule type="cellIs" dxfId="23" priority="17" stopIfTrue="1" operator="lessThan">
      <formula>0</formula>
    </cfRule>
  </conditionalFormatting>
  <conditionalFormatting sqref="Q15:Q16">
    <cfRule type="cellIs" dxfId="22" priority="16" stopIfTrue="1" operator="lessThan">
      <formula>0</formula>
    </cfRule>
  </conditionalFormatting>
  <conditionalFormatting sqref="U5:U7">
    <cfRule type="cellIs" dxfId="21" priority="13" stopIfTrue="1" operator="lessThan">
      <formula>0</formula>
    </cfRule>
  </conditionalFormatting>
  <conditionalFormatting sqref="U15:U16">
    <cfRule type="cellIs" dxfId="20" priority="12" stopIfTrue="1" operator="lessThan">
      <formula>0</formula>
    </cfRule>
  </conditionalFormatting>
  <conditionalFormatting sqref="U37">
    <cfRule type="cellIs" dxfId="19" priority="11" stopIfTrue="1" operator="lessThan">
      <formula>0</formula>
    </cfRule>
  </conditionalFormatting>
  <conditionalFormatting sqref="U49:X49">
    <cfRule type="cellIs" dxfId="18" priority="10" stopIfTrue="1" operator="lessThan">
      <formula>0</formula>
    </cfRule>
  </conditionalFormatting>
  <conditionalFormatting sqref="Y5:Y7">
    <cfRule type="cellIs" dxfId="17" priority="9" stopIfTrue="1" operator="lessThan">
      <formula>0</formula>
    </cfRule>
  </conditionalFormatting>
  <conditionalFormatting sqref="Y15:Y16">
    <cfRule type="cellIs" dxfId="16" priority="8" stopIfTrue="1" operator="lessThan">
      <formula>0</formula>
    </cfRule>
  </conditionalFormatting>
  <conditionalFormatting sqref="Y37">
    <cfRule type="cellIs" dxfId="15" priority="7" stopIfTrue="1" operator="lessThan">
      <formula>0</formula>
    </cfRule>
  </conditionalFormatting>
  <conditionalFormatting sqref="Y49:AB49">
    <cfRule type="cellIs" dxfId="14" priority="6" stopIfTrue="1" operator="lessThan">
      <formula>0</formula>
    </cfRule>
  </conditionalFormatting>
  <conditionalFormatting sqref="AL49:AN49">
    <cfRule type="cellIs" dxfId="13" priority="2" stopIfTrue="1" operator="lessThan">
      <formula>0</formula>
    </cfRule>
  </conditionalFormatting>
  <conditionalFormatting sqref="L22">
    <cfRule type="cellIs" dxfId="12" priority="1" stopIfTrue="1" operator="lessThan">
      <formula>0</formula>
    </cfRule>
  </conditionalFormatting>
  <dataValidations count="15">
    <dataValidation allowBlank="1" showInputMessage="1" showErrorMessage="1" prompt="Does not accept input from user" sqref="C4:AB4 E5:G5 G49:G63 T42:T43 G11:G12 C18:F36 G17:G18 C42:F43 C38:E41 C45:F45 C46:E48 F48:G48 G36:G47 C50:E54 F53:F63 C57:D63 C55:C56 E55:E57 C8:D11 J5:L5 L49:L63 L11:L12 H18:K36 L17:L18 L36:L47 H42:K43 H38:J41 H45:K45 H46:J48 K48:L48 H50:J54 K53:K63 H57:I63 H55:H56 J55:J57 H8:I11 O5:P5 O55:O56 M57:N63 M55:M56 Y50:AA54 M46:O48 P48 M50:O54 P53:P63 P42:P43 S5:T5 S55:S56 Q57:R63 Q55:Q56 Q46:S48 T48 Q50:S54 T53:T63 C13:P14 Q14:AB14 X42:X43 W5:X5 W55:W56 U57:V63 U55:U56 U46:W48 X48 U50:W54 X53:X63 AB42:AB43 AA5:AB5 AA55:AA56 AB53:AB56 Y55:Y56 Y46:AA48 AB48 M45:P45 AL14:AN14 AL46:AM48 AL4:AN4 AN48 AN42:AN43 AM5:AN5 AM55:AM56 AN53:AN56 AL50:AM54 J8:L9"/>
    <dataValidation showInputMessage="1" showErrorMessage="1" prompt="Accepts input from user" sqref="C5:D7 C15:D16 G22 C37:D37 F39 C49:F49 D55:D56 E58:E63 H5:I7 H15:I16 AL55:AL56 H37:I37 K39 H49:K49 I55:I56 J58:J63 M5:N7 M15:N16 M37:N37 P39 M49:AB49 N55:N56 Q5:R7 Q15:R16 Q37:R37 T39 R55:R56 U5:V7 U15:V16 U37:V37 X39 V55:V56 Y5:Z7 Y15:Z16 Y37:Z37 AB39 Z55:Z56 AL5:AL7 AL15:AL16 AL37 AL49:AN49 AN39 L22"/>
    <dataValidation allowBlank="1" showInputMessage="1" showErrorMessage="1" prompt="Does not accept input from user" sqref="O57:O63 S57 W57"/>
    <dataValidation allowBlank="1" showInputMessage="1" showErrorMessage="1" prompt="Does not accept input from user" sqref="M8:AB11 M18:AB36 AL8:AN11 AL18:AN36"/>
    <dataValidation allowBlank="1" showInputMessage="1" showErrorMessage="1" prompt="Does not accept input from user" sqref="M38:O43 Q38:S43 U38:W43 Y38:AA43 AL38:AM43"/>
    <dataValidation allowBlank="1" showInputMessage="1" showErrorMessage="1" prompt="Does not accept input from user" sqref="Q12:AB12 AL12:AN12"/>
    <dataValidation showInputMessage="1" showErrorMessage="1" prompt="Accepts input from user" sqref="S58:S63 W58:W63"/>
    <dataValidation allowBlank="1" showInputMessage="1" showErrorMessage="1" prompt="Does not accept input from user" sqref="Y57:AB63 AL57:AL63 AN57:AN63 AM57"/>
    <dataValidation allowBlank="1" showInputMessage="1" showErrorMessage="1" prompt="Does not accept input from user" sqref="Q44:AB44 AL44:AN44"/>
    <dataValidation allowBlank="1" showInputMessage="1" showErrorMessage="1" prompt="Does not accept input from user" sqref="AC4:AJ63"/>
    <dataValidation allowBlank="1" showInputMessage="1" showErrorMessage="1" prompt="Does not accept input from user" sqref="AK4:AK63"/>
    <dataValidation showInputMessage="1" showErrorMessage="1" prompt="Accepts input from user" sqref="AM58:AM63"/>
    <dataValidation allowBlank="1" showInputMessage="1" showErrorMessage="1" prompt="Contains a formula" sqref="G23:G33 E11:F12 C12:D12 E15:G16 C17:F17 G19:G21 L23:L33 E37:F37 F38 F40:F41 C44:F44 F46:F47 F50:F52 J6:L7 J10:L10 J11:K12 H12:I12 J15:L16 H17:K17 AL13:AN13 AM6:AN7 J37:K37 K38 K40:K41 H44:K44 K46:K47 K50:K52 P50:P52 P46:P47 M44:P44 P40:P41 P37:P38 O37 O15:P17 M17:N17 M12:P12 O6:P7 S6:T7 S15:T17 Q17:R17 T50:T52 S37:T37 T38 T40:T41 T46:T47 X46:X47 X50:X52 X40:X41 W37:X37 X38 W15:X17 U17:V17 W6:X7 AA6:AB7 Q13:AB13 AA15:AB17 Y17:Z17 AA37 AB37:AB38 AB40:AB41 Q45:AB45 AB46:AB47 AB50:AB52 AN50:AN52 AL45:AN45 AN46:AN47 AN40:AN41 AM37 AN37:AN38 AM15:AN17 AL17 L19:L21 E6:G7 E9:G10 F8"/>
    <dataValidation allowBlank="1" showInputMessage="1" showErrorMessage="1" prompt="Requires input from user" sqref="G34:G35 L34:L35"/>
    <dataValidation allowBlank="1" showInputMessage="1" showErrorMessage="1" prompt="Accepts input from user" sqref="E8 G8"/>
  </dataValidations>
  <pageMargins left="0.19" right="0.17" top="0.3" bottom="0.5" header="0.3" footer="0.25"/>
  <pageSetup paperSize="5" fitToWidth="2" orientation="landscape" r:id="rId1"/>
  <headerFooter alignWithMargins="0">
    <oddFooter>&amp;L&amp;F &amp;C Page &amp;P of &amp;N&amp;R[&amp;A]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7030A0"/>
    <pageSetUpPr fitToPage="1"/>
  </sheetPr>
  <dimension ref="A1:L31"/>
  <sheetViews>
    <sheetView zoomScale="80" zoomScaleNormal="80" workbookViewId="0">
      <pane xSplit="2" ySplit="3" topLeftCell="C4" activePane="bottomRight" state="frozen"/>
      <selection activeCell="B1" sqref="B1"/>
      <selection pane="topRight" activeCell="B1" sqref="B1"/>
      <selection pane="bottomLeft" activeCell="B1" sqref="B1"/>
      <selection pane="bottomRight" activeCell="C4" sqref="C4"/>
    </sheetView>
  </sheetViews>
  <sheetFormatPr defaultColWidth="0" defaultRowHeight="12.45" zeroHeight="1"/>
  <cols>
    <col min="1" max="1" width="1.625" style="5" hidden="1" customWidth="1"/>
    <col min="2" max="2" width="71" style="3" customWidth="1"/>
    <col min="3" max="8" width="18.125" style="3" customWidth="1"/>
    <col min="9" max="9" width="18.125" style="1" customWidth="1"/>
    <col min="10" max="11" width="18.125" style="3" customWidth="1"/>
    <col min="12" max="12" width="9.375" style="3" customWidth="1"/>
    <col min="13" max="16384" width="9.375" style="3" hidden="1"/>
  </cols>
  <sheetData>
    <row r="1" spans="2:11" ht="19">
      <c r="B1" s="91" t="s">
        <v>430</v>
      </c>
    </row>
    <row r="2" spans="2:11" ht="13.1" thickBot="1"/>
    <row r="3" spans="2:11" s="8" customFormat="1" ht="57.6">
      <c r="B3" s="115" t="s">
        <v>330</v>
      </c>
      <c r="C3" s="117" t="s">
        <v>372</v>
      </c>
      <c r="D3" s="119" t="s">
        <v>373</v>
      </c>
      <c r="E3" s="119" t="s">
        <v>374</v>
      </c>
      <c r="F3" s="119" t="s">
        <v>375</v>
      </c>
      <c r="G3" s="119" t="s">
        <v>376</v>
      </c>
      <c r="H3" s="119" t="s">
        <v>377</v>
      </c>
      <c r="I3" s="119" t="s">
        <v>378</v>
      </c>
      <c r="J3" s="118" t="s">
        <v>379</v>
      </c>
      <c r="K3" s="140" t="s">
        <v>380</v>
      </c>
    </row>
    <row r="4" spans="2:11" s="5" customFormat="1" ht="17.05">
      <c r="B4" s="126" t="s">
        <v>323</v>
      </c>
      <c r="C4" s="328">
        <f>'Pt 1 Summary of Data'!$E$56+'Pt 1 Summary of Data'!$G$56-'Pt 1 Summary of Data'!$H$56</f>
        <v>0</v>
      </c>
      <c r="D4" s="329">
        <f>'Pt 1 Summary of Data'!$K$56+'Pt 1 Summary of Data'!$M$56-'Pt 1 Summary of Data'!$N$56</f>
        <v>0</v>
      </c>
      <c r="E4" s="329">
        <f>'Pt 1 Summary of Data'!$Q$56+'Pt 1 Summary of Data'!$S$56-'Pt 1 Summary of Data'!$T$56</f>
        <v>0</v>
      </c>
      <c r="F4" s="329">
        <f>'Pt 1 Summary of Data'!$V$56</f>
        <v>0</v>
      </c>
      <c r="G4" s="329">
        <f>'Pt 1 Summary of Data'!$Y$56</f>
        <v>0</v>
      </c>
      <c r="H4" s="329">
        <f>'Pt 1 Summary of Data'!$AB$56</f>
        <v>0</v>
      </c>
      <c r="I4" s="330"/>
      <c r="J4" s="330"/>
      <c r="K4" s="331">
        <f>'Pt 1 Summary of Data'!$AO$56+'Pt 1 Summary of Data'!$AQ$56-'Pt 1 Summary of Data'!$AR$56</f>
        <v>0</v>
      </c>
    </row>
    <row r="5" spans="2:11" ht="17.7" thickBot="1">
      <c r="B5" s="126" t="s">
        <v>324</v>
      </c>
      <c r="C5" s="332"/>
      <c r="D5" s="333"/>
      <c r="E5" s="333"/>
      <c r="F5" s="333"/>
      <c r="G5" s="333"/>
      <c r="H5" s="333"/>
      <c r="I5" s="333"/>
      <c r="J5" s="333"/>
      <c r="K5" s="334"/>
    </row>
    <row r="6" spans="2:11" ht="13.1" thickTop="1">
      <c r="B6" s="123" t="s">
        <v>83</v>
      </c>
      <c r="C6" s="335"/>
      <c r="D6" s="336"/>
      <c r="E6" s="243"/>
      <c r="F6" s="337"/>
      <c r="G6" s="336"/>
      <c r="H6" s="243"/>
      <c r="I6" s="338"/>
      <c r="J6" s="338"/>
      <c r="K6" s="339"/>
    </row>
    <row r="7" spans="2:11">
      <c r="B7" s="107" t="s">
        <v>84</v>
      </c>
      <c r="C7" s="340"/>
      <c r="D7" s="341"/>
      <c r="E7" s="249"/>
      <c r="F7" s="341"/>
      <c r="G7" s="341"/>
      <c r="H7" s="249"/>
      <c r="I7" s="342"/>
      <c r="J7" s="342"/>
      <c r="K7" s="343"/>
    </row>
    <row r="8" spans="2:11">
      <c r="B8" s="107" t="s">
        <v>85</v>
      </c>
      <c r="C8" s="344"/>
      <c r="D8" s="341"/>
      <c r="E8" s="249"/>
      <c r="F8" s="330"/>
      <c r="G8" s="341"/>
      <c r="H8" s="249"/>
      <c r="I8" s="342"/>
      <c r="J8" s="342"/>
      <c r="K8" s="345"/>
    </row>
    <row r="9" spans="2:11" ht="13.25" customHeight="1">
      <c r="B9" s="107" t="s">
        <v>86</v>
      </c>
      <c r="C9" s="340"/>
      <c r="D9" s="341"/>
      <c r="E9" s="249"/>
      <c r="F9" s="341"/>
      <c r="G9" s="341"/>
      <c r="H9" s="249"/>
      <c r="I9" s="342"/>
      <c r="J9" s="342"/>
      <c r="K9" s="343"/>
    </row>
    <row r="10" spans="2:11" ht="17.7" thickBot="1">
      <c r="B10" s="126" t="s">
        <v>325</v>
      </c>
      <c r="C10" s="270"/>
      <c r="D10" s="272"/>
      <c r="E10" s="272"/>
      <c r="F10" s="272"/>
      <c r="G10" s="272"/>
      <c r="H10" s="272"/>
      <c r="I10" s="272"/>
      <c r="J10" s="272"/>
      <c r="K10" s="346"/>
    </row>
    <row r="11" spans="2:11" s="5" customFormat="1" ht="13.1" thickTop="1">
      <c r="B11" s="123" t="s">
        <v>431</v>
      </c>
      <c r="C11" s="347">
        <f ca="1">'Pt 3 MLR and Rebate Calculation'!$F$52</f>
        <v>0</v>
      </c>
      <c r="D11" s="348">
        <f ca="1">'Pt 3 MLR and Rebate Calculation'!$K$52</f>
        <v>0</v>
      </c>
      <c r="E11" s="349">
        <f ca="1">'Pt 3 MLR and Rebate Calculation'!$P$52</f>
        <v>0</v>
      </c>
      <c r="F11" s="350">
        <f ca="1">'Pt 3 MLR and Rebate Calculation'!$T$52</f>
        <v>0</v>
      </c>
      <c r="G11" s="350">
        <f ca="1">'Pt 3 MLR and Rebate Calculation'!$X$52</f>
        <v>0</v>
      </c>
      <c r="H11" s="350">
        <f ca="1">'Pt 3 MLR and Rebate Calculation'!$AB$52</f>
        <v>0</v>
      </c>
      <c r="I11" s="351"/>
      <c r="J11" s="351"/>
      <c r="K11" s="352">
        <f ca="1">'Pt 3 MLR and Rebate Calculation'!$AN$52</f>
        <v>0</v>
      </c>
    </row>
    <row r="12" spans="2:11">
      <c r="B12" s="124" t="s">
        <v>76</v>
      </c>
      <c r="C12" s="201"/>
      <c r="D12" s="206"/>
      <c r="E12" s="353"/>
      <c r="F12" s="354"/>
      <c r="G12" s="354"/>
      <c r="H12" s="354"/>
      <c r="I12" s="355"/>
      <c r="J12" s="355"/>
      <c r="K12" s="356"/>
    </row>
    <row r="13" spans="2:11">
      <c r="B13" s="124" t="s">
        <v>77</v>
      </c>
      <c r="C13" s="201"/>
      <c r="D13" s="206"/>
      <c r="E13" s="353"/>
      <c r="F13" s="354"/>
      <c r="G13" s="354"/>
      <c r="H13" s="354"/>
      <c r="I13" s="355"/>
      <c r="J13" s="355"/>
      <c r="K13" s="356"/>
    </row>
    <row r="14" spans="2:11">
      <c r="B14" s="124" t="s">
        <v>78</v>
      </c>
      <c r="C14" s="201"/>
      <c r="D14" s="206"/>
      <c r="E14" s="353"/>
      <c r="F14" s="354"/>
      <c r="G14" s="354"/>
      <c r="H14" s="354"/>
      <c r="I14" s="355"/>
      <c r="J14" s="355"/>
      <c r="K14" s="356"/>
    </row>
    <row r="15" spans="2:11" ht="17.7" thickBot="1">
      <c r="B15" s="126" t="s">
        <v>326</v>
      </c>
      <c r="C15" s="270"/>
      <c r="D15" s="272"/>
      <c r="E15" s="272"/>
      <c r="F15" s="272"/>
      <c r="G15" s="272"/>
      <c r="H15" s="272"/>
      <c r="I15" s="272"/>
      <c r="J15" s="272"/>
      <c r="K15" s="346"/>
    </row>
    <row r="16" spans="2:11" s="5" customFormat="1" ht="13.1" thickTop="1">
      <c r="B16" s="123" t="s">
        <v>183</v>
      </c>
      <c r="C16" s="227"/>
      <c r="D16" s="229"/>
      <c r="E16" s="357"/>
      <c r="F16" s="358"/>
      <c r="G16" s="358"/>
      <c r="H16" s="358"/>
      <c r="I16" s="351"/>
      <c r="J16" s="351"/>
      <c r="K16" s="359"/>
    </row>
    <row r="17" spans="2:12" s="5" customFormat="1">
      <c r="B17" s="124" t="s">
        <v>180</v>
      </c>
      <c r="C17" s="201"/>
      <c r="D17" s="206"/>
      <c r="E17" s="353"/>
      <c r="F17" s="354"/>
      <c r="G17" s="354"/>
      <c r="H17" s="354"/>
      <c r="I17" s="355"/>
      <c r="J17" s="355"/>
      <c r="K17" s="356"/>
    </row>
    <row r="18" spans="2:12" ht="24.9">
      <c r="B18" s="107" t="s">
        <v>184</v>
      </c>
      <c r="C18" s="360"/>
      <c r="D18" s="361"/>
      <c r="E18" s="362"/>
      <c r="F18" s="363"/>
      <c r="G18" s="361"/>
      <c r="H18" s="362"/>
      <c r="I18" s="364"/>
      <c r="J18" s="364"/>
      <c r="K18" s="365"/>
    </row>
    <row r="19" spans="2:12" ht="24.9">
      <c r="B19" s="107" t="s">
        <v>185</v>
      </c>
      <c r="C19" s="366"/>
      <c r="D19" s="361"/>
      <c r="E19" s="362"/>
      <c r="F19" s="367"/>
      <c r="G19" s="361"/>
      <c r="H19" s="362"/>
      <c r="I19" s="364"/>
      <c r="J19" s="364"/>
      <c r="K19" s="368"/>
    </row>
    <row r="20" spans="2:12" ht="24.9">
      <c r="B20" s="107" t="s">
        <v>186</v>
      </c>
      <c r="C20" s="360"/>
      <c r="D20" s="361"/>
      <c r="E20" s="362"/>
      <c r="F20" s="363"/>
      <c r="G20" s="361"/>
      <c r="H20" s="362"/>
      <c r="I20" s="364"/>
      <c r="J20" s="364"/>
      <c r="K20" s="365"/>
    </row>
    <row r="21" spans="2:12" ht="24.9">
      <c r="B21" s="107" t="s">
        <v>187</v>
      </c>
      <c r="C21" s="366"/>
      <c r="D21" s="361"/>
      <c r="E21" s="362"/>
      <c r="F21" s="367"/>
      <c r="G21" s="361"/>
      <c r="H21" s="362"/>
      <c r="I21" s="364"/>
      <c r="J21" s="364"/>
      <c r="K21" s="368"/>
    </row>
    <row r="22" spans="2:12" s="5" customFormat="1" ht="13.1" thickBot="1">
      <c r="B22" s="141" t="s">
        <v>188</v>
      </c>
      <c r="C22" s="280"/>
      <c r="D22" s="369"/>
      <c r="E22" s="370"/>
      <c r="F22" s="371"/>
      <c r="G22" s="371"/>
      <c r="H22" s="371"/>
      <c r="I22" s="372"/>
      <c r="J22" s="372"/>
      <c r="K22" s="373"/>
    </row>
    <row r="23" spans="2:12" s="5" customFormat="1" ht="100" customHeight="1">
      <c r="B23" s="94" t="s">
        <v>189</v>
      </c>
      <c r="C23" s="387"/>
      <c r="D23" s="388"/>
      <c r="E23" s="388"/>
      <c r="F23" s="388"/>
      <c r="G23" s="388"/>
      <c r="H23" s="388"/>
      <c r="I23" s="388"/>
      <c r="J23" s="388"/>
      <c r="K23" s="389"/>
    </row>
    <row r="24" spans="2:12" s="5" customFormat="1" ht="100" customHeight="1" thickBot="1">
      <c r="B24" s="93" t="s">
        <v>190</v>
      </c>
      <c r="C24" s="390"/>
      <c r="D24" s="391"/>
      <c r="E24" s="391"/>
      <c r="F24" s="391"/>
      <c r="G24" s="391"/>
      <c r="H24" s="391"/>
      <c r="I24" s="391"/>
      <c r="J24" s="391"/>
      <c r="K24" s="392"/>
      <c r="L24" s="2"/>
    </row>
    <row r="25" spans="2:12">
      <c r="I25" s="3"/>
    </row>
    <row r="26" spans="2:12" ht="13.25" customHeight="1">
      <c r="B26" s="37"/>
      <c r="C26" s="37"/>
      <c r="I26" s="3"/>
    </row>
    <row r="27" spans="2:12">
      <c r="I27" s="3"/>
    </row>
    <row r="28" spans="2:12" hidden="1">
      <c r="I28" s="3"/>
    </row>
    <row r="29" spans="2:12" hidden="1">
      <c r="I29" s="3"/>
    </row>
    <row r="30" spans="2:12" hidden="1">
      <c r="I30" s="3"/>
    </row>
    <row r="31" spans="2:12" hidden="1"/>
  </sheetData>
  <mergeCells count="2">
    <mergeCell ref="C23:K23"/>
    <mergeCell ref="C24:K24"/>
  </mergeCells>
  <phoneticPr fontId="23" type="noConversion"/>
  <conditionalFormatting sqref="C12:H14 D6:E9 G6:H9">
    <cfRule type="cellIs" dxfId="11" priority="14" stopIfTrue="1" operator="lessThan">
      <formula>0</formula>
    </cfRule>
  </conditionalFormatting>
  <conditionalFormatting sqref="K7">
    <cfRule type="cellIs" dxfId="10" priority="7" stopIfTrue="1" operator="lessThan">
      <formula>0</formula>
    </cfRule>
  </conditionalFormatting>
  <conditionalFormatting sqref="C7">
    <cfRule type="cellIs" dxfId="9" priority="11" stopIfTrue="1" operator="lessThan">
      <formula>0</formula>
    </cfRule>
  </conditionalFormatting>
  <conditionalFormatting sqref="C9">
    <cfRule type="cellIs" dxfId="8" priority="10" stopIfTrue="1" operator="lessThan">
      <formula>0</formula>
    </cfRule>
  </conditionalFormatting>
  <conditionalFormatting sqref="F9">
    <cfRule type="cellIs" dxfId="7" priority="9" stopIfTrue="1" operator="lessThan">
      <formula>0</formula>
    </cfRule>
  </conditionalFormatting>
  <conditionalFormatting sqref="K22">
    <cfRule type="cellIs" dxfId="6" priority="1" stopIfTrue="1" operator="lessThan">
      <formula>0</formula>
    </cfRule>
  </conditionalFormatting>
  <conditionalFormatting sqref="F7">
    <cfRule type="cellIs" dxfId="5" priority="8" stopIfTrue="1" operator="lessThan">
      <formula>0</formula>
    </cfRule>
  </conditionalFormatting>
  <conditionalFormatting sqref="K9">
    <cfRule type="cellIs" dxfId="4" priority="6" stopIfTrue="1" operator="lessThan">
      <formula>0</formula>
    </cfRule>
  </conditionalFormatting>
  <conditionalFormatting sqref="K12:K14">
    <cfRule type="cellIs" dxfId="3" priority="5" stopIfTrue="1" operator="lessThan">
      <formula>0</formula>
    </cfRule>
  </conditionalFormatting>
  <conditionalFormatting sqref="C16:H17">
    <cfRule type="cellIs" dxfId="2" priority="4" stopIfTrue="1" operator="lessThan">
      <formula>0</formula>
    </cfRule>
  </conditionalFormatting>
  <conditionalFormatting sqref="K16:K17">
    <cfRule type="cellIs" dxfId="1" priority="3" stopIfTrue="1" operator="lessThan">
      <formula>0</formula>
    </cfRule>
  </conditionalFormatting>
  <conditionalFormatting sqref="C22:H22">
    <cfRule type="cellIs" dxfId="0" priority="2" stopIfTrue="1" operator="lessThan">
      <formula>0</formula>
    </cfRule>
  </conditionalFormatting>
  <dataValidations count="4">
    <dataValidation showInputMessage="1" showErrorMessage="1" prompt="Accepts input from user" sqref="C23:K23 C24:K24"/>
    <dataValidation showInputMessage="1" showErrorMessage="1" prompt="Accepts input from user" sqref="K22 D6:E9 C7 C9 K20 C16:H18 G19:H22 D19:E22 F20 F22 C20 C22 F7 F9 G6:H9 C12:H14 K7 K9 K16:K18 K12:K14"/>
    <dataValidation allowBlank="1" showInputMessage="1" showErrorMessage="1" prompt="Does not accept input from user" sqref="I4:J22 C5:H5 C6 C8 F6 F8 C10:H10 C15:H15 F19 F21 C19 C21 K21 K19 K15 K10 K8 K5:K6"/>
    <dataValidation showInputMessage="1" showErrorMessage="1" prompt="Contains a formula" sqref="K11 K4 C11:H11 C4:H4"/>
  </dataValidations>
  <pageMargins left="0.25" right="0.25" top="0.5" bottom="0.35" header="0.3" footer="0.2"/>
  <pageSetup scale="44" fitToHeight="0" orientation="landscape" r:id="rId1"/>
  <headerFooter alignWithMargins="0">
    <oddFooter>&amp;L&amp;F &amp;C Page &amp;P of &amp;N&amp;R[&amp;A]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7030A0"/>
  </sheetPr>
  <dimension ref="A1:L218"/>
  <sheetViews>
    <sheetView topLeftCell="B1" zoomScale="80" zoomScaleNormal="80" workbookViewId="0">
      <selection activeCell="B1" sqref="B1"/>
    </sheetView>
  </sheetViews>
  <sheetFormatPr defaultColWidth="0" defaultRowHeight="12.45" zeroHeight="1"/>
  <cols>
    <col min="1" max="1" width="1.625" style="5" hidden="1" customWidth="1"/>
    <col min="2" max="2" width="81.5" style="3" customWidth="1"/>
    <col min="3" max="3" width="28.375" style="3" customWidth="1"/>
    <col min="4" max="4" width="12.125" style="3" customWidth="1"/>
    <col min="5" max="5" width="12.125" style="3" hidden="1" customWidth="1"/>
    <col min="6" max="6" width="3.375" style="3" hidden="1" customWidth="1"/>
    <col min="7" max="7" width="13.5" style="3" hidden="1" customWidth="1"/>
    <col min="8" max="8" width="14.125" style="3" hidden="1" customWidth="1"/>
    <col min="9" max="9" width="4.375" style="3" hidden="1" customWidth="1"/>
    <col min="10" max="10" width="15.375" style="3" hidden="1" customWidth="1"/>
    <col min="11" max="11" width="18.125" style="3" hidden="1" customWidth="1"/>
    <col min="12" max="12" width="12.5" style="3" hidden="1" customWidth="1"/>
    <col min="13" max="16384" width="9.375" style="3" hidden="1"/>
  </cols>
  <sheetData>
    <row r="1" spans="1:12" ht="19">
      <c r="B1" s="91" t="s">
        <v>432</v>
      </c>
    </row>
    <row r="2" spans="1:12" s="10" customFormat="1" ht="13.1">
      <c r="B2" s="20"/>
      <c r="C2" s="15"/>
      <c r="D2" s="21"/>
      <c r="E2" s="22"/>
      <c r="F2" s="22"/>
      <c r="G2" s="21"/>
      <c r="H2" s="23"/>
      <c r="I2" s="23"/>
      <c r="J2" s="21"/>
      <c r="K2" s="24"/>
      <c r="L2" s="24"/>
    </row>
    <row r="3" spans="1:12" s="4" customFormat="1" ht="19">
      <c r="A3" s="8"/>
      <c r="B3" s="75" t="s">
        <v>330</v>
      </c>
      <c r="C3" s="74" t="s">
        <v>79</v>
      </c>
      <c r="D3" s="13"/>
      <c r="E3" s="13"/>
      <c r="F3" s="13"/>
      <c r="G3" s="13"/>
      <c r="H3" s="13"/>
      <c r="I3" s="14"/>
      <c r="J3" s="13"/>
      <c r="K3" s="13"/>
      <c r="L3" s="13"/>
    </row>
    <row r="4" spans="1:12" s="2" customFormat="1" ht="27" customHeight="1">
      <c r="A4" s="26"/>
      <c r="B4" s="58" t="s">
        <v>191</v>
      </c>
      <c r="C4" s="69"/>
      <c r="D4" s="27"/>
      <c r="E4" s="27"/>
      <c r="F4" s="27"/>
      <c r="G4" s="27"/>
      <c r="H4" s="27"/>
      <c r="I4" s="27"/>
      <c r="J4" s="27"/>
      <c r="K4" s="27"/>
    </row>
    <row r="5" spans="1:12" s="2" customFormat="1">
      <c r="B5" s="60"/>
      <c r="C5" s="60"/>
    </row>
    <row r="6" spans="1:12" s="5" customFormat="1" ht="24.75" customHeight="1">
      <c r="B6" s="58" t="s">
        <v>174</v>
      </c>
      <c r="C6" s="39"/>
      <c r="D6" s="40"/>
      <c r="E6" s="40"/>
      <c r="F6" s="40"/>
      <c r="G6" s="40"/>
      <c r="H6" s="40"/>
      <c r="I6" s="40"/>
      <c r="J6" s="40"/>
    </row>
    <row r="7" spans="1:12" s="5" customFormat="1">
      <c r="B7" s="51" t="s">
        <v>64</v>
      </c>
      <c r="C7" s="28"/>
      <c r="D7" s="29"/>
      <c r="E7" s="29"/>
      <c r="F7" s="29"/>
      <c r="G7" s="29"/>
      <c r="H7" s="29"/>
      <c r="I7" s="27"/>
      <c r="J7" s="27"/>
      <c r="K7" s="2"/>
    </row>
    <row r="8" spans="1:12" s="5" customFormat="1" ht="18" customHeight="1">
      <c r="B8" s="70"/>
      <c r="C8" s="28"/>
      <c r="D8" s="29"/>
      <c r="E8" s="29"/>
      <c r="F8" s="29"/>
      <c r="G8" s="29"/>
      <c r="H8" s="29"/>
      <c r="I8" s="27"/>
      <c r="J8" s="27"/>
      <c r="K8" s="2"/>
    </row>
    <row r="9" spans="1:12" s="5" customFormat="1" ht="18" customHeight="1">
      <c r="B9" s="70"/>
      <c r="C9" s="28"/>
      <c r="D9" s="29"/>
      <c r="E9" s="29"/>
      <c r="F9" s="29"/>
      <c r="G9" s="29"/>
      <c r="H9" s="29"/>
      <c r="I9" s="27"/>
      <c r="J9" s="27"/>
      <c r="K9" s="2"/>
    </row>
    <row r="10" spans="1:12" s="5" customFormat="1" ht="18" customHeight="1">
      <c r="B10" s="70"/>
      <c r="C10" s="28"/>
      <c r="D10" s="29"/>
      <c r="E10" s="29"/>
      <c r="F10" s="29"/>
      <c r="G10" s="29"/>
      <c r="H10" s="29"/>
      <c r="I10" s="27"/>
      <c r="J10" s="27"/>
      <c r="K10" s="2"/>
    </row>
    <row r="11" spans="1:12" s="5" customFormat="1" ht="18" customHeight="1">
      <c r="B11" s="70"/>
      <c r="C11" s="28"/>
      <c r="D11" s="29"/>
      <c r="E11" s="29"/>
      <c r="F11" s="29"/>
      <c r="G11" s="29"/>
      <c r="H11" s="29"/>
      <c r="I11" s="27"/>
      <c r="J11" s="27"/>
      <c r="K11" s="2"/>
    </row>
    <row r="12" spans="1:12" s="5" customFormat="1" ht="18" customHeight="1">
      <c r="B12" s="70"/>
      <c r="C12" s="28"/>
      <c r="D12" s="29"/>
      <c r="E12" s="29"/>
      <c r="F12" s="29"/>
      <c r="G12" s="29"/>
      <c r="H12" s="29"/>
      <c r="I12" s="27"/>
      <c r="J12" s="27"/>
      <c r="K12" s="2"/>
    </row>
    <row r="13" spans="1:12" s="5" customFormat="1" ht="18" customHeight="1">
      <c r="B13" s="70"/>
      <c r="C13" s="28"/>
      <c r="D13" s="29"/>
      <c r="E13" s="29"/>
      <c r="F13" s="29"/>
      <c r="G13" s="29"/>
      <c r="H13" s="29"/>
      <c r="I13" s="27"/>
      <c r="J13" s="27"/>
      <c r="K13" s="2"/>
    </row>
    <row r="14" spans="1:12" s="5" customFormat="1" ht="18" customHeight="1">
      <c r="B14" s="70"/>
      <c r="C14" s="28"/>
      <c r="D14" s="29"/>
      <c r="E14" s="29"/>
      <c r="F14" s="29"/>
      <c r="G14" s="29"/>
      <c r="H14" s="29"/>
      <c r="I14" s="27"/>
      <c r="J14" s="27"/>
      <c r="K14" s="2"/>
    </row>
    <row r="15" spans="1:12" s="5" customFormat="1" ht="18" customHeight="1">
      <c r="B15" s="70"/>
      <c r="C15" s="28"/>
      <c r="D15" s="29"/>
      <c r="E15" s="29"/>
      <c r="F15" s="29"/>
      <c r="G15" s="29"/>
      <c r="H15" s="29"/>
      <c r="I15" s="27"/>
      <c r="J15" s="27"/>
      <c r="K15" s="2"/>
    </row>
    <row r="16" spans="1:12" s="5" customFormat="1" ht="18" customHeight="1">
      <c r="B16" s="70"/>
      <c r="C16" s="28"/>
      <c r="D16" s="29"/>
      <c r="E16" s="29"/>
      <c r="F16" s="29"/>
      <c r="G16" s="29"/>
      <c r="H16" s="29"/>
      <c r="I16" s="27"/>
      <c r="J16" s="27"/>
      <c r="K16" s="2"/>
    </row>
    <row r="17" spans="2:11" s="5" customFormat="1" ht="18" customHeight="1">
      <c r="B17" s="70"/>
      <c r="C17" s="28"/>
      <c r="D17" s="29"/>
      <c r="E17" s="29"/>
      <c r="F17" s="29"/>
      <c r="G17" s="29"/>
      <c r="H17" s="29"/>
      <c r="I17" s="27"/>
      <c r="J17" s="27"/>
      <c r="K17" s="2"/>
    </row>
    <row r="18" spans="2:11" s="5" customFormat="1" ht="18" customHeight="1">
      <c r="B18" s="70"/>
      <c r="C18" s="28"/>
      <c r="D18" s="29"/>
      <c r="E18" s="29"/>
      <c r="F18" s="29"/>
      <c r="G18" s="29"/>
      <c r="H18" s="29"/>
      <c r="I18" s="27"/>
      <c r="J18" s="27"/>
      <c r="K18" s="2"/>
    </row>
    <row r="19" spans="2:11" s="2" customFormat="1">
      <c r="B19" s="60"/>
      <c r="C19" s="60"/>
    </row>
    <row r="20" spans="2:11" s="5" customFormat="1" ht="28.15" customHeight="1">
      <c r="B20" s="58" t="s">
        <v>175</v>
      </c>
      <c r="C20" s="39"/>
      <c r="D20" s="40"/>
      <c r="E20" s="40"/>
      <c r="F20" s="40"/>
      <c r="G20" s="40"/>
      <c r="H20" s="40"/>
      <c r="I20" s="40"/>
      <c r="J20" s="40"/>
    </row>
    <row r="21" spans="2:11" s="5" customFormat="1">
      <c r="B21" s="51" t="s">
        <v>64</v>
      </c>
      <c r="C21" s="29"/>
      <c r="D21" s="29"/>
      <c r="E21" s="29"/>
      <c r="F21" s="29"/>
      <c r="G21" s="29"/>
      <c r="H21" s="29"/>
      <c r="I21" s="29"/>
      <c r="J21" s="29"/>
    </row>
    <row r="22" spans="2:11" s="5" customFormat="1" ht="19" customHeight="1">
      <c r="B22" s="70"/>
      <c r="C22" s="29"/>
      <c r="D22" s="29"/>
      <c r="E22" s="29"/>
      <c r="F22" s="29"/>
      <c r="G22" s="29"/>
      <c r="H22" s="29"/>
      <c r="I22" s="29"/>
      <c r="J22" s="29"/>
    </row>
    <row r="23" spans="2:11" s="5" customFormat="1" ht="19" customHeight="1">
      <c r="B23" s="70"/>
      <c r="C23" s="29"/>
      <c r="D23" s="29"/>
      <c r="E23" s="29"/>
      <c r="F23" s="29"/>
      <c r="G23" s="29"/>
      <c r="H23" s="29"/>
      <c r="I23" s="29"/>
      <c r="J23" s="29"/>
    </row>
    <row r="24" spans="2:11" s="5" customFormat="1" ht="19" customHeight="1">
      <c r="B24" s="70"/>
      <c r="C24" s="29"/>
      <c r="D24" s="29"/>
      <c r="E24" s="29"/>
      <c r="F24" s="29"/>
      <c r="G24" s="29"/>
      <c r="H24" s="29"/>
      <c r="I24" s="29"/>
      <c r="J24" s="29"/>
    </row>
    <row r="25" spans="2:11" s="5" customFormat="1" ht="19" customHeight="1">
      <c r="B25" s="70"/>
      <c r="C25" s="29"/>
      <c r="D25" s="29"/>
      <c r="E25" s="29"/>
      <c r="F25" s="29"/>
      <c r="G25" s="29"/>
      <c r="H25" s="29"/>
      <c r="I25" s="29"/>
      <c r="J25" s="29"/>
    </row>
    <row r="26" spans="2:11" s="5" customFormat="1" ht="19" customHeight="1">
      <c r="B26" s="70"/>
      <c r="C26" s="29"/>
      <c r="D26" s="29"/>
      <c r="E26" s="29"/>
      <c r="F26" s="29"/>
      <c r="G26" s="29"/>
      <c r="H26" s="29"/>
      <c r="I26" s="29"/>
      <c r="J26" s="29"/>
    </row>
    <row r="27" spans="2:11" s="5" customFormat="1" ht="19" customHeight="1">
      <c r="B27" s="70"/>
      <c r="C27" s="29"/>
      <c r="D27" s="29"/>
      <c r="E27" s="29"/>
      <c r="F27" s="29"/>
      <c r="G27" s="29"/>
      <c r="H27" s="29"/>
      <c r="I27" s="29"/>
      <c r="J27" s="29"/>
    </row>
    <row r="28" spans="2:11" s="5" customFormat="1" ht="19" customHeight="1">
      <c r="B28" s="70"/>
      <c r="C28" s="29"/>
      <c r="D28" s="29"/>
      <c r="E28" s="29"/>
      <c r="F28" s="29"/>
      <c r="G28" s="29"/>
      <c r="H28" s="29"/>
      <c r="I28" s="29"/>
      <c r="J28" s="29"/>
    </row>
    <row r="29" spans="2:11" s="5" customFormat="1" ht="19" customHeight="1">
      <c r="B29" s="70"/>
      <c r="C29" s="29"/>
      <c r="D29" s="29"/>
      <c r="E29" s="29"/>
      <c r="F29" s="29"/>
      <c r="G29" s="29"/>
      <c r="H29" s="29"/>
      <c r="I29" s="29"/>
      <c r="J29" s="29"/>
    </row>
    <row r="30" spans="2:11" s="5" customFormat="1" ht="19" customHeight="1">
      <c r="B30" s="70"/>
      <c r="C30" s="29"/>
      <c r="D30" s="29"/>
      <c r="E30" s="29"/>
      <c r="F30" s="29"/>
      <c r="G30" s="29"/>
      <c r="H30" s="29"/>
      <c r="I30" s="29"/>
      <c r="J30" s="29"/>
    </row>
    <row r="31" spans="2:11" s="5" customFormat="1" ht="19" customHeight="1">
      <c r="B31" s="70"/>
      <c r="C31" s="29"/>
      <c r="D31" s="29"/>
      <c r="E31" s="29"/>
      <c r="F31" s="29"/>
      <c r="G31" s="29"/>
      <c r="H31" s="29"/>
      <c r="I31" s="29"/>
      <c r="J31" s="29"/>
    </row>
    <row r="32" spans="2:11" s="5" customFormat="1" ht="19" customHeight="1">
      <c r="B32" s="70"/>
      <c r="C32" s="29"/>
      <c r="D32" s="29"/>
      <c r="E32" s="29"/>
      <c r="F32" s="29"/>
      <c r="G32" s="29"/>
      <c r="H32" s="29"/>
      <c r="I32" s="29"/>
      <c r="J32" s="29"/>
    </row>
    <row r="33" spans="1:10" s="2" customFormat="1">
      <c r="B33" s="60"/>
      <c r="C33" s="60"/>
    </row>
    <row r="34" spans="1:10" s="5" customFormat="1" ht="45" customHeight="1">
      <c r="B34" s="53" t="s">
        <v>178</v>
      </c>
      <c r="C34" s="54"/>
      <c r="D34" s="40"/>
      <c r="E34" s="40"/>
      <c r="F34" s="40"/>
      <c r="G34" s="40"/>
      <c r="H34" s="40"/>
      <c r="I34" s="40"/>
    </row>
    <row r="35" spans="1:10" s="5" customFormat="1">
      <c r="B35" s="146" t="s">
        <v>80</v>
      </c>
      <c r="C35" s="147" t="s">
        <v>81</v>
      </c>
      <c r="D35" s="40"/>
      <c r="E35" s="40"/>
      <c r="F35" s="40"/>
      <c r="G35" s="40"/>
      <c r="H35" s="40"/>
      <c r="I35" s="40"/>
      <c r="J35" s="40"/>
    </row>
    <row r="36" spans="1:10" s="5" customFormat="1" ht="18" customHeight="1">
      <c r="B36" s="374"/>
      <c r="C36" s="375"/>
      <c r="D36" s="40"/>
      <c r="E36" s="40"/>
      <c r="F36" s="40"/>
      <c r="G36" s="40"/>
      <c r="H36" s="40"/>
      <c r="I36" s="40"/>
    </row>
    <row r="37" spans="1:10" s="5" customFormat="1" ht="18" customHeight="1">
      <c r="B37" s="374"/>
      <c r="C37" s="375"/>
      <c r="D37" s="40"/>
      <c r="E37" s="40"/>
      <c r="F37" s="40"/>
      <c r="G37" s="40"/>
      <c r="H37" s="40"/>
      <c r="I37" s="40"/>
    </row>
    <row r="38" spans="1:10" s="5" customFormat="1" ht="18" customHeight="1">
      <c r="B38" s="374"/>
      <c r="C38" s="375"/>
      <c r="D38" s="40"/>
      <c r="E38" s="40"/>
      <c r="F38" s="40"/>
      <c r="G38" s="40"/>
      <c r="H38" s="40"/>
      <c r="I38" s="40"/>
    </row>
    <row r="39" spans="1:10" s="5" customFormat="1" ht="18" customHeight="1">
      <c r="B39" s="374"/>
      <c r="C39" s="375"/>
      <c r="D39" s="40"/>
      <c r="E39" s="40"/>
      <c r="F39" s="40"/>
      <c r="G39" s="40"/>
      <c r="H39" s="40"/>
      <c r="I39" s="40"/>
    </row>
    <row r="40" spans="1:10" s="5" customFormat="1" ht="18" customHeight="1">
      <c r="B40" s="374"/>
      <c r="C40" s="375"/>
      <c r="D40" s="40"/>
      <c r="E40" s="40"/>
      <c r="F40" s="40"/>
      <c r="G40" s="40"/>
      <c r="H40" s="40"/>
      <c r="I40" s="40"/>
    </row>
    <row r="41" spans="1:10" s="5" customFormat="1" ht="18" customHeight="1">
      <c r="B41" s="374"/>
      <c r="C41" s="375"/>
      <c r="D41" s="40"/>
      <c r="E41" s="40"/>
      <c r="F41" s="40"/>
      <c r="G41" s="40"/>
      <c r="H41" s="40"/>
      <c r="I41" s="40"/>
    </row>
    <row r="42" spans="1:10" s="5" customFormat="1" ht="18" customHeight="1">
      <c r="A42" s="11"/>
      <c r="B42" s="374"/>
      <c r="C42" s="375"/>
      <c r="D42" s="40"/>
      <c r="E42" s="40"/>
      <c r="F42" s="40"/>
      <c r="G42" s="40"/>
      <c r="H42" s="40"/>
      <c r="I42" s="40"/>
    </row>
    <row r="43" spans="1:10" s="5" customFormat="1" ht="18" customHeight="1">
      <c r="B43" s="374"/>
      <c r="C43" s="375"/>
      <c r="D43" s="40"/>
      <c r="E43" s="40"/>
      <c r="F43" s="40"/>
      <c r="G43" s="40"/>
      <c r="H43" s="40"/>
      <c r="I43" s="40"/>
    </row>
    <row r="44" spans="1:10" s="5" customFormat="1" ht="18" customHeight="1">
      <c r="B44" s="374"/>
      <c r="C44" s="375"/>
      <c r="D44" s="40"/>
      <c r="E44" s="40"/>
      <c r="F44" s="40"/>
      <c r="G44" s="40"/>
      <c r="H44" s="40"/>
      <c r="I44" s="40"/>
    </row>
    <row r="45" spans="1:10" s="5" customFormat="1" ht="18" customHeight="1">
      <c r="B45" s="374"/>
      <c r="C45" s="375"/>
      <c r="D45" s="40"/>
      <c r="E45" s="40"/>
      <c r="F45" s="40"/>
      <c r="G45" s="40"/>
      <c r="H45" s="40"/>
      <c r="I45" s="40"/>
    </row>
    <row r="46" spans="1:10" s="5" customFormat="1" ht="18" customHeight="1">
      <c r="B46" s="376"/>
      <c r="C46" s="377"/>
      <c r="D46" s="40"/>
      <c r="E46" s="40"/>
      <c r="F46" s="40"/>
      <c r="G46" s="40"/>
      <c r="H46" s="40"/>
      <c r="I46" s="40"/>
    </row>
    <row r="47" spans="1:10" s="2" customFormat="1">
      <c r="B47" s="60"/>
      <c r="C47" s="60"/>
    </row>
    <row r="48" spans="1:10" s="5" customFormat="1" ht="39.299999999999997">
      <c r="B48" s="55" t="s">
        <v>176</v>
      </c>
      <c r="C48" s="56"/>
      <c r="D48" s="39"/>
      <c r="E48" s="40"/>
      <c r="F48" s="40"/>
      <c r="G48" s="40"/>
      <c r="H48" s="40"/>
      <c r="I48" s="40"/>
    </row>
    <row r="49" spans="2:10" s="5" customFormat="1">
      <c r="B49" s="146" t="s">
        <v>104</v>
      </c>
      <c r="C49" s="147" t="s">
        <v>82</v>
      </c>
      <c r="D49" s="27"/>
      <c r="E49" s="27"/>
      <c r="F49" s="27"/>
      <c r="G49" s="27"/>
      <c r="H49" s="27"/>
      <c r="I49" s="27"/>
      <c r="J49" s="27"/>
    </row>
    <row r="50" spans="2:10" s="5" customFormat="1" ht="18" customHeight="1">
      <c r="B50" s="378"/>
      <c r="C50" s="379"/>
      <c r="D50" s="52"/>
      <c r="E50" s="27"/>
      <c r="F50" s="27"/>
      <c r="G50" s="27"/>
      <c r="H50" s="27"/>
      <c r="I50" s="27"/>
      <c r="J50" s="27"/>
    </row>
    <row r="51" spans="2:10" s="5" customFormat="1" ht="18" customHeight="1">
      <c r="B51" s="378"/>
      <c r="C51" s="379"/>
      <c r="D51" s="52"/>
      <c r="E51" s="27"/>
      <c r="F51" s="27"/>
      <c r="G51" s="27"/>
      <c r="H51" s="27"/>
      <c r="I51" s="27"/>
      <c r="J51" s="27"/>
    </row>
    <row r="52" spans="2:10" s="5" customFormat="1" ht="18" customHeight="1">
      <c r="B52" s="378"/>
      <c r="C52" s="379"/>
      <c r="D52" s="52"/>
      <c r="E52" s="27"/>
      <c r="F52" s="27"/>
      <c r="G52" s="27"/>
      <c r="H52" s="27"/>
      <c r="I52" s="27"/>
      <c r="J52" s="27"/>
    </row>
    <row r="53" spans="2:10" s="5" customFormat="1" ht="18" customHeight="1">
      <c r="B53" s="378"/>
      <c r="C53" s="379"/>
      <c r="D53" s="52"/>
      <c r="E53" s="27"/>
      <c r="F53" s="27"/>
      <c r="G53" s="27"/>
      <c r="H53" s="27"/>
      <c r="I53" s="27"/>
      <c r="J53" s="27"/>
    </row>
    <row r="54" spans="2:10" s="5" customFormat="1" ht="18" customHeight="1">
      <c r="B54" s="378"/>
      <c r="C54" s="379"/>
      <c r="D54" s="52"/>
      <c r="E54" s="27"/>
      <c r="F54" s="27"/>
      <c r="G54" s="27"/>
      <c r="H54" s="27"/>
      <c r="I54" s="27"/>
      <c r="J54" s="27"/>
    </row>
    <row r="55" spans="2:10" s="5" customFormat="1" ht="18" customHeight="1">
      <c r="B55" s="378"/>
      <c r="C55" s="379"/>
      <c r="D55" s="52"/>
      <c r="E55" s="27"/>
      <c r="F55" s="27"/>
      <c r="G55" s="27"/>
      <c r="H55" s="27"/>
      <c r="I55" s="27"/>
      <c r="J55" s="27"/>
    </row>
    <row r="56" spans="2:10" s="5" customFormat="1" ht="18" customHeight="1">
      <c r="B56" s="378"/>
      <c r="C56" s="379"/>
      <c r="D56" s="52"/>
      <c r="E56" s="27"/>
      <c r="F56" s="27"/>
      <c r="G56" s="27"/>
      <c r="H56" s="27"/>
      <c r="I56" s="27"/>
      <c r="J56" s="27"/>
    </row>
    <row r="57" spans="2:10" s="5" customFormat="1" ht="18" customHeight="1">
      <c r="B57" s="378"/>
      <c r="C57" s="379"/>
      <c r="D57" s="52"/>
      <c r="E57" s="27"/>
      <c r="F57" s="27"/>
      <c r="G57" s="27"/>
      <c r="H57" s="27"/>
      <c r="I57" s="27"/>
      <c r="J57" s="27"/>
    </row>
    <row r="58" spans="2:10" s="5" customFormat="1" ht="18" customHeight="1">
      <c r="B58" s="378"/>
      <c r="C58" s="379"/>
      <c r="D58" s="52"/>
      <c r="E58" s="27"/>
      <c r="F58" s="27"/>
      <c r="G58" s="27"/>
      <c r="H58" s="27"/>
      <c r="I58" s="27"/>
      <c r="J58" s="27"/>
    </row>
    <row r="59" spans="2:10" s="5" customFormat="1" ht="18" customHeight="1">
      <c r="B59" s="380"/>
      <c r="C59" s="381"/>
      <c r="D59" s="52"/>
      <c r="E59" s="27"/>
      <c r="F59" s="27"/>
      <c r="G59" s="27"/>
      <c r="H59" s="27"/>
      <c r="I59" s="27"/>
      <c r="J59" s="27"/>
    </row>
    <row r="60" spans="2:10" s="2" customFormat="1">
      <c r="B60" s="60"/>
      <c r="C60" s="60"/>
    </row>
    <row r="61" spans="2:10" s="5" customFormat="1" ht="74.150000000000006" customHeight="1">
      <c r="B61" s="59" t="s">
        <v>179</v>
      </c>
      <c r="C61" s="27"/>
      <c r="D61" s="27"/>
      <c r="E61" s="27"/>
      <c r="F61" s="27"/>
      <c r="G61" s="27"/>
      <c r="H61" s="27"/>
    </row>
    <row r="62" spans="2:10" s="5" customFormat="1" ht="19.5" customHeight="1">
      <c r="B62" s="71"/>
      <c r="C62" s="29"/>
      <c r="D62" s="29"/>
      <c r="E62" s="29"/>
      <c r="F62" s="29"/>
      <c r="G62" s="29"/>
      <c r="H62" s="29"/>
    </row>
    <row r="63" spans="2:10" s="5" customFormat="1" ht="19.5" customHeight="1">
      <c r="B63" s="71"/>
      <c r="C63" s="29"/>
      <c r="D63" s="29"/>
      <c r="E63" s="29"/>
      <c r="F63" s="29"/>
      <c r="G63" s="29"/>
      <c r="H63" s="29"/>
    </row>
    <row r="64" spans="2:10" s="5" customFormat="1" ht="19.5" customHeight="1">
      <c r="B64" s="71"/>
      <c r="C64" s="29"/>
      <c r="D64" s="29"/>
      <c r="E64" s="29"/>
      <c r="F64" s="29"/>
      <c r="G64" s="29"/>
      <c r="H64" s="29"/>
    </row>
    <row r="65" spans="1:3">
      <c r="B65" s="7"/>
    </row>
    <row r="66" spans="1:3" ht="13.1" hidden="1">
      <c r="B66" s="30"/>
      <c r="C66" s="30"/>
    </row>
    <row r="67" spans="1:3" ht="13.1" hidden="1">
      <c r="A67" s="30"/>
      <c r="B67" s="37"/>
      <c r="C67" s="37"/>
    </row>
    <row r="68" spans="1:3" ht="13.1" hidden="1">
      <c r="A68" s="30"/>
      <c r="B68" s="30"/>
      <c r="C68" s="4"/>
    </row>
    <row r="69" spans="1:3" ht="13.1" hidden="1">
      <c r="B69" s="30"/>
      <c r="C69" s="4"/>
    </row>
    <row r="70" spans="1:3" ht="13.1" hidden="1">
      <c r="B70" s="37"/>
      <c r="C70" s="37"/>
    </row>
    <row r="71" spans="1:3" ht="13.25" hidden="1" customHeight="1">
      <c r="B71" s="37"/>
      <c r="C71" s="37"/>
    </row>
    <row r="72" spans="1:3" hidden="1">
      <c r="B72" s="7"/>
    </row>
    <row r="73" spans="1:3" hidden="1">
      <c r="B73" s="7"/>
    </row>
    <row r="74" spans="1:3" hidden="1">
      <c r="B74" s="7"/>
    </row>
    <row r="75" spans="1:3" hidden="1">
      <c r="B75" s="7"/>
    </row>
    <row r="76" spans="1:3" hidden="1">
      <c r="B76" s="7"/>
    </row>
    <row r="77" spans="1:3" hidden="1">
      <c r="B77" s="7"/>
    </row>
    <row r="78" spans="1:3" hidden="1">
      <c r="B78" s="7"/>
    </row>
    <row r="79" spans="1:3" hidden="1">
      <c r="B79" s="7"/>
    </row>
    <row r="80" spans="1:3" hidden="1">
      <c r="B80" s="7"/>
    </row>
    <row r="81" spans="2:2" hidden="1">
      <c r="B81" s="7"/>
    </row>
    <row r="82" spans="2:2" hidden="1">
      <c r="B82" s="7"/>
    </row>
    <row r="83" spans="2:2" hidden="1">
      <c r="B83" s="7"/>
    </row>
    <row r="84" spans="2:2" hidden="1">
      <c r="B84" s="7"/>
    </row>
    <row r="85" spans="2:2" hidden="1">
      <c r="B85" s="7"/>
    </row>
    <row r="86" spans="2:2" hidden="1">
      <c r="B86" s="7"/>
    </row>
    <row r="87" spans="2:2" hidden="1">
      <c r="B87" s="7"/>
    </row>
    <row r="88" spans="2:2" hidden="1">
      <c r="B88" s="7"/>
    </row>
    <row r="89" spans="2:2" hidden="1">
      <c r="B89" s="7"/>
    </row>
    <row r="90" spans="2:2" hidden="1">
      <c r="B90" s="7"/>
    </row>
    <row r="91" spans="2:2" hidden="1">
      <c r="B91" s="7"/>
    </row>
    <row r="92" spans="2:2" hidden="1">
      <c r="B92" s="7"/>
    </row>
    <row r="93" spans="2:2" hidden="1">
      <c r="B93" s="7"/>
    </row>
    <row r="94" spans="2:2" hidden="1">
      <c r="B94" s="7"/>
    </row>
    <row r="95" spans="2:2" hidden="1">
      <c r="B95" s="7"/>
    </row>
    <row r="96" spans="2:2" hidden="1">
      <c r="B96" s="7"/>
    </row>
    <row r="97" spans="2:2" hidden="1">
      <c r="B97" s="7"/>
    </row>
    <row r="98" spans="2:2" hidden="1">
      <c r="B98" s="7"/>
    </row>
    <row r="99" spans="2:2" hidden="1">
      <c r="B99" s="7"/>
    </row>
    <row r="100" spans="2:2" hidden="1">
      <c r="B100" s="7"/>
    </row>
    <row r="101" spans="2:2" hidden="1">
      <c r="B101" s="7"/>
    </row>
    <row r="102" spans="2:2" hidden="1">
      <c r="B102" s="7"/>
    </row>
    <row r="103" spans="2:2" hidden="1">
      <c r="B103" s="7"/>
    </row>
    <row r="104" spans="2:2" hidden="1">
      <c r="B104" s="7"/>
    </row>
    <row r="105" spans="2:2" hidden="1">
      <c r="B105" s="7"/>
    </row>
    <row r="106" spans="2:2" hidden="1">
      <c r="B106" s="7"/>
    </row>
    <row r="107" spans="2:2" hidden="1">
      <c r="B107" s="7"/>
    </row>
    <row r="108" spans="2:2" hidden="1">
      <c r="B108" s="7"/>
    </row>
    <row r="109" spans="2:2" hidden="1">
      <c r="B109" s="7"/>
    </row>
    <row r="110" spans="2:2" hidden="1">
      <c r="B110" s="7"/>
    </row>
    <row r="111" spans="2:2" hidden="1">
      <c r="B111" s="7"/>
    </row>
    <row r="112" spans="2:2" hidden="1">
      <c r="B112" s="7"/>
    </row>
    <row r="113" spans="2:2" hidden="1">
      <c r="B113" s="7"/>
    </row>
    <row r="114" spans="2:2" hidden="1">
      <c r="B114" s="7"/>
    </row>
    <row r="115" spans="2:2" hidden="1">
      <c r="B115" s="7"/>
    </row>
    <row r="116" spans="2:2" hidden="1">
      <c r="B116" s="7"/>
    </row>
    <row r="117" spans="2:2" hidden="1">
      <c r="B117" s="7"/>
    </row>
    <row r="118" spans="2:2" hidden="1">
      <c r="B118" s="7"/>
    </row>
    <row r="119" spans="2:2" hidden="1">
      <c r="B119" s="7"/>
    </row>
    <row r="120" spans="2:2" hidden="1">
      <c r="B120" s="7"/>
    </row>
    <row r="121" spans="2:2" hidden="1">
      <c r="B121" s="7"/>
    </row>
    <row r="122" spans="2:2" hidden="1">
      <c r="B122" s="7"/>
    </row>
    <row r="123" spans="2:2" hidden="1">
      <c r="B123" s="7"/>
    </row>
    <row r="124" spans="2:2" hidden="1">
      <c r="B124" s="7"/>
    </row>
    <row r="125" spans="2:2" hidden="1">
      <c r="B125" s="7"/>
    </row>
    <row r="126" spans="2:2" hidden="1">
      <c r="B126" s="7"/>
    </row>
    <row r="127" spans="2:2" hidden="1">
      <c r="B127" s="7"/>
    </row>
    <row r="128" spans="2:2" hidden="1">
      <c r="B128" s="7"/>
    </row>
    <row r="129" spans="2:2" hidden="1">
      <c r="B129" s="7"/>
    </row>
    <row r="130" spans="2:2" hidden="1">
      <c r="B130" s="7"/>
    </row>
    <row r="131" spans="2:2" hidden="1">
      <c r="B131" s="7"/>
    </row>
    <row r="132" spans="2:2" hidden="1">
      <c r="B132" s="7"/>
    </row>
    <row r="133" spans="2:2" hidden="1">
      <c r="B133" s="7"/>
    </row>
    <row r="134" spans="2:2" hidden="1">
      <c r="B134" s="7"/>
    </row>
    <row r="135" spans="2:2" hidden="1">
      <c r="B135" s="7"/>
    </row>
    <row r="136" spans="2:2" hidden="1">
      <c r="B136" s="7"/>
    </row>
    <row r="137" spans="2:2" hidden="1">
      <c r="B137" s="7"/>
    </row>
    <row r="138" spans="2:2" hidden="1">
      <c r="B138" s="7"/>
    </row>
    <row r="139" spans="2:2" hidden="1">
      <c r="B139" s="7"/>
    </row>
    <row r="140" spans="2:2" hidden="1">
      <c r="B140" s="7"/>
    </row>
    <row r="141" spans="2:2" hidden="1">
      <c r="B141" s="7"/>
    </row>
    <row r="142" spans="2:2" hidden="1">
      <c r="B142" s="7"/>
    </row>
    <row r="143" spans="2:2" hidden="1">
      <c r="B143" s="7"/>
    </row>
    <row r="144" spans="2:2" hidden="1">
      <c r="B144" s="7"/>
    </row>
    <row r="145" spans="2:5" hidden="1">
      <c r="B145" s="7"/>
    </row>
    <row r="146" spans="2:5" hidden="1">
      <c r="B146" s="7"/>
    </row>
    <row r="147" spans="2:5" hidden="1">
      <c r="B147" s="7"/>
    </row>
    <row r="148" spans="2:5" hidden="1">
      <c r="B148" s="7"/>
    </row>
    <row r="149" spans="2:5" hidden="1">
      <c r="B149" s="7"/>
    </row>
    <row r="150" spans="2:5" hidden="1">
      <c r="B150" s="7"/>
    </row>
    <row r="151" spans="2:5" hidden="1">
      <c r="B151" s="7"/>
    </row>
    <row r="152" spans="2:5" hidden="1">
      <c r="B152" s="7"/>
    </row>
    <row r="153" spans="2:5" hidden="1">
      <c r="B153" s="7"/>
    </row>
    <row r="154" spans="2:5" hidden="1">
      <c r="B154" s="7"/>
    </row>
    <row r="155" spans="2:5" hidden="1">
      <c r="B155" s="7"/>
    </row>
    <row r="156" spans="2:5" hidden="1">
      <c r="B156" s="7"/>
    </row>
    <row r="157" spans="2:5" hidden="1">
      <c r="B157" s="7"/>
    </row>
    <row r="158" spans="2:5" hidden="1">
      <c r="B158" s="7"/>
      <c r="E158" s="57"/>
    </row>
    <row r="159" spans="2:5" hidden="1">
      <c r="B159" s="7"/>
      <c r="E159" s="57"/>
    </row>
    <row r="160" spans="2:5" hidden="1">
      <c r="B160" s="7"/>
    </row>
    <row r="161" spans="2:2" hidden="1">
      <c r="B161" s="7"/>
    </row>
    <row r="162" spans="2:2" hidden="1">
      <c r="B162" s="7"/>
    </row>
    <row r="163" spans="2:2" hidden="1">
      <c r="B163" s="7"/>
    </row>
    <row r="164" spans="2:2" hidden="1">
      <c r="B164" s="7"/>
    </row>
    <row r="165" spans="2:2" hidden="1">
      <c r="B165" s="7"/>
    </row>
    <row r="166" spans="2:2" hidden="1">
      <c r="B166" s="7"/>
    </row>
    <row r="167" spans="2:2" hidden="1">
      <c r="B167" s="7"/>
    </row>
    <row r="168" spans="2:2" hidden="1">
      <c r="B168" s="7"/>
    </row>
    <row r="169" spans="2:2" hidden="1">
      <c r="B169" s="7"/>
    </row>
    <row r="170" spans="2:2" hidden="1">
      <c r="B170" s="7"/>
    </row>
    <row r="171" spans="2:2" hidden="1">
      <c r="B171" s="7"/>
    </row>
    <row r="172" spans="2:2" hidden="1">
      <c r="B172" s="7"/>
    </row>
    <row r="173" spans="2:2" hidden="1">
      <c r="B173" s="7"/>
    </row>
    <row r="174" spans="2:2" hidden="1">
      <c r="B174" s="7"/>
    </row>
    <row r="175" spans="2:2" hidden="1">
      <c r="B175" s="7"/>
    </row>
    <row r="176" spans="2:2" hidden="1">
      <c r="B176" s="7"/>
    </row>
    <row r="177" spans="2:2" hidden="1">
      <c r="B177" s="7"/>
    </row>
    <row r="178" spans="2:2" hidden="1">
      <c r="B178" s="7"/>
    </row>
    <row r="179" spans="2:2" hidden="1">
      <c r="B179" s="7"/>
    </row>
    <row r="180" spans="2:2" hidden="1">
      <c r="B180" s="7"/>
    </row>
    <row r="181" spans="2:2" hidden="1">
      <c r="B181" s="7"/>
    </row>
    <row r="182" spans="2:2" hidden="1">
      <c r="B182" s="7"/>
    </row>
    <row r="183" spans="2:2" hidden="1">
      <c r="B183" s="7"/>
    </row>
    <row r="184" spans="2:2" hidden="1">
      <c r="B184" s="7"/>
    </row>
    <row r="185" spans="2:2" hidden="1">
      <c r="B185" s="7"/>
    </row>
    <row r="186" spans="2:2" hidden="1">
      <c r="B186" s="7"/>
    </row>
    <row r="187" spans="2:2" hidden="1">
      <c r="B187" s="7"/>
    </row>
    <row r="188" spans="2:2" hidden="1">
      <c r="B188" s="7"/>
    </row>
    <row r="189" spans="2:2" hidden="1">
      <c r="B189" s="7"/>
    </row>
    <row r="190" spans="2:2" hidden="1">
      <c r="B190" s="7"/>
    </row>
    <row r="191" spans="2:2" hidden="1">
      <c r="B191" s="7"/>
    </row>
    <row r="192" spans="2:2" hidden="1">
      <c r="B192" s="7"/>
    </row>
    <row r="193" spans="2:2" hidden="1">
      <c r="B193" s="7"/>
    </row>
    <row r="194" spans="2:2" hidden="1">
      <c r="B194" s="7"/>
    </row>
    <row r="195" spans="2:2" hidden="1">
      <c r="B195" s="7"/>
    </row>
    <row r="196" spans="2:2" hidden="1">
      <c r="B196" s="7"/>
    </row>
    <row r="197" spans="2:2" hidden="1">
      <c r="B197" s="1"/>
    </row>
    <row r="198" spans="2:2" hidden="1">
      <c r="B198" s="7"/>
    </row>
    <row r="199" spans="2:2" hidden="1">
      <c r="B199" s="7"/>
    </row>
    <row r="200" spans="2:2" hidden="1">
      <c r="B200" s="7"/>
    </row>
    <row r="201" spans="2:2" hidden="1">
      <c r="B201" s="7"/>
    </row>
    <row r="202" spans="2:2" hidden="1">
      <c r="B202" s="7"/>
    </row>
    <row r="203" spans="2:2" hidden="1">
      <c r="B203" s="7"/>
    </row>
    <row r="204" spans="2:2" hidden="1"/>
    <row r="205" spans="2:2" hidden="1">
      <c r="B205" s="1"/>
    </row>
    <row r="206" spans="2:2" hidden="1">
      <c r="B206" s="7"/>
    </row>
    <row r="207" spans="2:2" hidden="1">
      <c r="B207" s="7"/>
    </row>
    <row r="208" spans="2:2" hidden="1">
      <c r="B208" s="7"/>
    </row>
    <row r="209" spans="2:3" hidden="1">
      <c r="B209" s="7"/>
    </row>
    <row r="210" spans="2:3" hidden="1">
      <c r="B210" s="7"/>
    </row>
    <row r="211" spans="2:3" hidden="1">
      <c r="B211" s="7"/>
    </row>
    <row r="212" spans="2:3" hidden="1"/>
    <row r="213" spans="2:3" hidden="1"/>
    <row r="214" spans="2:3" ht="13.1" hidden="1">
      <c r="B214" s="16"/>
      <c r="C214" s="1"/>
    </row>
    <row r="215" spans="2:3" ht="13.1" hidden="1">
      <c r="B215" s="17"/>
    </row>
    <row r="216" spans="2:3" ht="13.1" hidden="1">
      <c r="B216" s="16"/>
    </row>
    <row r="217" spans="2:3" ht="13.1" hidden="1">
      <c r="B217" s="16"/>
    </row>
    <row r="218" spans="2:3" ht="13.1" hidden="1">
      <c r="B218" s="16"/>
    </row>
  </sheetData>
  <dataValidations count="1">
    <dataValidation showInputMessage="1" showErrorMessage="1" prompt="Accepts input from user" sqref="C4 B8:B18 B22:B32 B36:C46 B50:C59 B62:B64"/>
  </dataValidations>
  <printOptions horizontalCentered="1"/>
  <pageMargins left="0.2" right="0.2" top="0.25" bottom="0.25" header="0.3" footer="0.3"/>
  <pageSetup scale="55"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2"/>
    <pageSetUpPr fitToPage="1"/>
  </sheetPr>
  <dimension ref="A1:N10"/>
  <sheetViews>
    <sheetView zoomScale="80" zoomScaleNormal="80" workbookViewId="0"/>
  </sheetViews>
  <sheetFormatPr defaultColWidth="0" defaultRowHeight="12.45" zeroHeight="1"/>
  <cols>
    <col min="1" max="1" width="111.375" style="3" customWidth="1"/>
    <col min="2" max="2" width="9.125" style="3" customWidth="1"/>
    <col min="3" max="3" width="45.625" style="3" hidden="1" customWidth="1"/>
    <col min="4" max="4" width="7" style="3" hidden="1" customWidth="1"/>
    <col min="5" max="5" width="10.875" style="3" hidden="1" customWidth="1"/>
    <col min="6" max="6" width="11.625" style="3" hidden="1" customWidth="1"/>
    <col min="7" max="7" width="9.125" style="3" hidden="1" customWidth="1"/>
    <col min="8" max="8" width="14" style="3" hidden="1" customWidth="1"/>
    <col min="9" max="9" width="13.875" style="3" hidden="1" customWidth="1"/>
    <col min="10" max="10" width="9.125" style="3" hidden="1" customWidth="1"/>
    <col min="11" max="11" width="12.375" style="3" hidden="1" customWidth="1"/>
    <col min="12" max="12" width="12" style="3" hidden="1" customWidth="1"/>
    <col min="13" max="14" width="0" style="3" hidden="1" customWidth="1"/>
    <col min="15" max="16384" width="9.125" style="3" hidden="1"/>
  </cols>
  <sheetData>
    <row r="1" spans="1:14" ht="13.1">
      <c r="A1" s="76" t="s">
        <v>87</v>
      </c>
    </row>
    <row r="2" spans="1:14" ht="15.05">
      <c r="H2" s="38"/>
      <c r="I2" s="38"/>
    </row>
    <row r="3" spans="1:14" s="41" customFormat="1" ht="112.25" customHeight="1">
      <c r="A3" s="49" t="s">
        <v>177</v>
      </c>
      <c r="B3" s="48"/>
      <c r="C3" s="48"/>
      <c r="D3" s="48"/>
      <c r="E3" s="48"/>
      <c r="F3" s="48"/>
      <c r="G3" s="48"/>
      <c r="H3" s="48"/>
      <c r="I3" s="48"/>
      <c r="J3" s="48"/>
      <c r="K3" s="48"/>
      <c r="L3" s="48"/>
      <c r="M3" s="48"/>
      <c r="N3" s="48"/>
    </row>
    <row r="4" spans="1:14" s="41" customFormat="1" ht="16.55" customHeight="1">
      <c r="A4" s="50"/>
      <c r="B4" s="38"/>
      <c r="C4" s="38"/>
      <c r="D4" s="38"/>
      <c r="E4" s="38"/>
      <c r="F4" s="38"/>
      <c r="G4" s="38"/>
      <c r="H4" s="3"/>
      <c r="I4" s="3"/>
      <c r="J4" s="38"/>
      <c r="K4" s="38"/>
      <c r="L4" s="38"/>
      <c r="M4" s="38"/>
      <c r="N4" s="38"/>
    </row>
    <row r="5" spans="1:14" ht="15.05">
      <c r="A5" s="3" t="s">
        <v>88</v>
      </c>
      <c r="E5" s="38"/>
      <c r="F5" s="38"/>
      <c r="G5" s="38"/>
      <c r="J5" s="38"/>
    </row>
    <row r="6" spans="1:14" ht="15.05">
      <c r="A6" s="3" t="s">
        <v>89</v>
      </c>
      <c r="E6" s="38"/>
      <c r="F6" s="38"/>
      <c r="G6" s="38"/>
      <c r="J6" s="38"/>
    </row>
    <row r="7" spans="1:14"/>
    <row r="8" spans="1:14">
      <c r="A8" s="3" t="s">
        <v>90</v>
      </c>
    </row>
    <row r="9" spans="1:14">
      <c r="A9" s="3" t="s">
        <v>91</v>
      </c>
    </row>
    <row r="10" spans="1:14"/>
  </sheetData>
  <pageMargins left="0.7" right="0.7" top="0.75" bottom="0.75" header="0.3" footer="0.3"/>
  <pageSetup scale="4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AC81B19B3F5A249889819225D0FD066" ma:contentTypeVersion="0" ma:contentTypeDescription="Create a new document." ma:contentTypeScope="" ma:versionID="eb72dc89db98e6ec7c1d6d869e228cb6">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A23C00-9D2E-42F8-9CAC-DE5ED6A813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72AEC57B-F62A-4F4B-9F17-8493B708A382}">
  <ds:schemaRefs>
    <ds:schemaRef ds:uri="http://purl.org/dc/terms/"/>
    <ds:schemaRef ds:uri="http://schemas.microsoft.com/office/2006/documentManagement/types"/>
    <ds:schemaRef ds:uri="http://purl.org/dc/elements/1.1/"/>
    <ds:schemaRef ds:uri="http://purl.org/dc/dcmitype/"/>
    <ds:schemaRef ds:uri="http://schemas.openxmlformats.org/package/2006/metadata/core-properti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653CC74F-29B9-4163-8349-7C80D3A03A4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26</vt:i4>
      </vt:variant>
    </vt:vector>
  </HeadingPairs>
  <TitlesOfParts>
    <vt:vector size="36" baseType="lpstr">
      <vt:lpstr>Start Here</vt:lpstr>
      <vt:lpstr>Formula Reference</vt:lpstr>
      <vt:lpstr>Company Information</vt:lpstr>
      <vt:lpstr>Pt 1 Summary of Data</vt:lpstr>
      <vt:lpstr>Pt 2 Premium and Claims</vt:lpstr>
      <vt:lpstr>Pt 3 MLR and Rebate Calculation</vt:lpstr>
      <vt:lpstr>Pt 4 Rebate Disbursement</vt:lpstr>
      <vt:lpstr>Pt 5 Additional Responses</vt:lpstr>
      <vt:lpstr>Attestation</vt:lpstr>
      <vt:lpstr>Reference Tables</vt:lpstr>
      <vt:lpstr>ColumnTitleRegion1.B7.B18.6</vt:lpstr>
      <vt:lpstr>ColumnTitleRegion2.B21.B32.6</vt:lpstr>
      <vt:lpstr>ColumnTitleRegion4.L2.L52.9</vt:lpstr>
      <vt:lpstr>ColumnTitleRegion5.N2.N4.9</vt:lpstr>
      <vt:lpstr>Attestation!Print_Area</vt:lpstr>
      <vt:lpstr>'Pt 1 Summary of Data'!Print_Area</vt:lpstr>
      <vt:lpstr>'Pt 2 Premium and Claims'!Print_Area</vt:lpstr>
      <vt:lpstr>'Pt 3 MLR and Rebate Calculation'!Print_Area</vt:lpstr>
      <vt:lpstr>'Pt 4 Rebate Disbursement'!Print_Area</vt:lpstr>
      <vt:lpstr>'Formula Reference'!Print_Titles</vt:lpstr>
      <vt:lpstr>'Pt 1 Summary of Data'!Print_Titles</vt:lpstr>
      <vt:lpstr>'Pt 2 Premium and Claims'!Print_Titles</vt:lpstr>
      <vt:lpstr>'Pt 3 MLR and Rebate Calculation'!Print_Titles</vt:lpstr>
      <vt:lpstr>'Pt 4 Rebate Disbursement'!Print_Titles</vt:lpstr>
      <vt:lpstr>TitleRegion1.A2.B48.2</vt:lpstr>
      <vt:lpstr>TitleRegion1.A3.B11.9</vt:lpstr>
      <vt:lpstr>TitleRegion1.B3.AW62.4</vt:lpstr>
      <vt:lpstr>TitleRegion1.B3.C18.3</vt:lpstr>
      <vt:lpstr>TitleRegion2.A16.B20.9</vt:lpstr>
      <vt:lpstr>TitleRegion2.B3.AW58.5</vt:lpstr>
      <vt:lpstr>TitleRegion3.B3.AN63.6</vt:lpstr>
      <vt:lpstr>TitleRegion3.B35.C47.6</vt:lpstr>
      <vt:lpstr>TitleRegion3.D2.J61.9</vt:lpstr>
      <vt:lpstr>TitleRegion4.B3.K22.7</vt:lpstr>
      <vt:lpstr>TitleRegion4.B49.C59.6</vt:lpstr>
      <vt:lpstr>YES_NO_LIST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MLR Calculator and Formula Tool</dc:title>
  <dc:subject>MLR Annual Reporting Form</dc:subject>
  <dc:creator>CMS</dc:creator>
  <cp:keywords>Medical Loss Ratio, MLR, CMS, CCIIO, MLR Reporting Form</cp:keywords>
  <cp:lastModifiedBy>CCIIO/CW</cp:lastModifiedBy>
  <cp:lastPrinted>2015-03-03T22:45:12Z</cp:lastPrinted>
  <dcterms:created xsi:type="dcterms:W3CDTF">2012-03-15T16:14:51Z</dcterms:created>
  <dcterms:modified xsi:type="dcterms:W3CDTF">2015-06-02T22:35:58Z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0x0101001AC81B19B3F5A249889819225D0FD066</vt:lpwstr>
  </property>
  <property fmtid="{D5CDD505-2E9C-101B-9397-08002B2CF9AE}" pid="3" name="_NewReviewCycle">
    <vt:lpwstr/>
  </property>
  <property fmtid="{D5CDD505-2E9C-101B-9397-08002B2CF9AE}" pid="4" name="_AdHocReviewCycleID">
    <vt:i4>-2096392106</vt:i4>
  </property>
  <property fmtid="{D5CDD505-2E9C-101B-9397-08002B2CF9AE}" pid="5" name="_EmailSubject">
    <vt:lpwstr>yet another MLR web posting</vt:lpwstr>
  </property>
  <property fmtid="{D5CDD505-2E9C-101B-9397-08002B2CF9AE}" pid="6" name="_AuthorEmail">
    <vt:lpwstr>christina.whitefield@cms.hhs.gov</vt:lpwstr>
  </property>
  <property fmtid="{D5CDD505-2E9C-101B-9397-08002B2CF9AE}" pid="7" name="_AuthorEmailDisplayName">
    <vt:lpwstr>Whitefield, Christina A. (CMS/CCIIO)</vt:lpwstr>
  </property>
</Properties>
</file>