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P473\Desktop\"/>
    </mc:Choice>
  </mc:AlternateContent>
  <bookViews>
    <workbookView xWindow="0" yWindow="0" windowWidth="19200" windowHeight="8300" tabRatio="836"/>
  </bookViews>
  <sheets>
    <sheet name="Start Here" sheetId="27" r:id="rId1"/>
    <sheet name="Formula Reference" sheetId="28" r:id="rId2"/>
    <sheet name="Company Information" sheetId="26" r:id="rId3"/>
    <sheet name="Pt 1 Summary of Data" sheetId="4" r:id="rId4"/>
    <sheet name="Pt 2 Premium and Claims" sheetId="18" r:id="rId5"/>
    <sheet name="Pt 3 MLR and Rebate Calculation" sheetId="10" r:id="rId6"/>
    <sheet name="Pt 4 Rebate Disbursement" sheetId="16" r:id="rId7"/>
    <sheet name="Pt 5 Additional Responses" sheetId="22" r:id="rId8"/>
    <sheet name="PY Rebate Liability" sheetId="29" r:id="rId9"/>
    <sheet name="Attestation" sheetId="24" r:id="rId10"/>
    <sheet name="Reference Tables" sheetId="25" r:id="rId11"/>
  </sheets>
  <definedNames>
    <definedName name="ColumnTitleRegion1.B7.B18.6">'Pt 5 Additional Responses'!$B$7</definedName>
    <definedName name="ColumnTitleRegion2.B21.B32.6">'Pt 5 Additional Responses'!$B$21</definedName>
    <definedName name="ColumnTitleRegion4.L2.L52.9">'Reference Tables'!$V$2</definedName>
    <definedName name="ColumnTitleRegion5.N2.N4.9">'Reference Tables'!$X$2</definedName>
    <definedName name="_xlnm.Print_Area" localSheetId="9">Attestation!$A$1:$N$9</definedName>
    <definedName name="_xlnm.Print_Area" localSheetId="3">'Pt 1 Summary of Data'!$D$4:$AT$63</definedName>
    <definedName name="_xlnm.Print_Area" localSheetId="4">'Pt 2 Premium and Claims'!$D$4:$AT$61</definedName>
    <definedName name="_xlnm.Print_Area" localSheetId="5">'Pt 3 MLR and Rebate Calculation'!$C$4:$AL$56</definedName>
    <definedName name="_xlnm.Print_Area" localSheetId="6">'Pt 4 Rebate Disbursement'!$B$4:$K$25</definedName>
    <definedName name="_xlnm.Print_Titles" localSheetId="1">'Formula Reference'!$1:$2</definedName>
    <definedName name="_xlnm.Print_Titles" localSheetId="3">'Pt 1 Summary of Data'!$B:$C,'Pt 1 Summary of Data'!$3:$3</definedName>
    <definedName name="_xlnm.Print_Titles" localSheetId="4">'Pt 2 Premium and Claims'!$B:$C,'Pt 2 Premium and Claims'!$3:$3</definedName>
    <definedName name="_xlnm.Print_Titles" localSheetId="5">'Pt 3 MLR and Rebate Calculation'!$B:$B,'Pt 3 MLR and Rebate Calculation'!$3:$3</definedName>
    <definedName name="_xlnm.Print_Titles" localSheetId="6">'Pt 4 Rebate Disbursement'!$B:$B,'Pt 4 Rebate Disbursement'!$3:$3</definedName>
    <definedName name="TitleRegion1.A2.B48.2">'Formula Reference'!$A$2</definedName>
    <definedName name="TitleRegion1.A3.B11.9">'Reference Tables'!$A$3</definedName>
    <definedName name="TitleRegion1.B3.AW62.4" comment="Line Description">'Pt 1 Summary of Data'!$B$3</definedName>
    <definedName name="TitleRegion1.B3.C18.3" comment="Line Description">'Company Information'!$B$3</definedName>
    <definedName name="TitleRegion2.A16.B20.9">'Reference Tables'!$A$16</definedName>
    <definedName name="TitleRegion2.B3.AW58.5" comment="Line Description">'Pt 2 Premium and Claims'!$B$3</definedName>
    <definedName name="TitleRegion3.B3.AN63.6" comment="Line Description">'Pt 3 MLR and Rebate Calculation'!$B$3</definedName>
    <definedName name="TitleRegion3.B35.C47.6">'Pt 5 Additional Responses'!$B$35</definedName>
    <definedName name="TitleRegion3.D2.J61.9">'Reference Tables'!$D$2</definedName>
    <definedName name="TitleRegion4.B3.K22.7" comment="Line Description">'Pt 4 Rebate Disbursement'!$B$3</definedName>
    <definedName name="TitleRegion4.B49.C59.6">'Pt 5 Additional Responses'!$B$49</definedName>
    <definedName name="YES_NO_LIST">'Reference Tables'!$X$3:$X$4</definedName>
  </definedNames>
  <calcPr calcId="162913" calcMode="manual" calcCompleted="0" calcOnSave="0"/>
</workbook>
</file>

<file path=xl/calcChain.xml><?xml version="1.0" encoding="utf-8"?>
<calcChain xmlns="http://schemas.openxmlformats.org/spreadsheetml/2006/main">
  <c r="AS55" i="18" l="1"/>
  <c r="AR55" i="18"/>
  <c r="AQ55" i="18"/>
  <c r="C4" i="16" l="1"/>
  <c r="D4" i="16"/>
  <c r="E4" i="16"/>
  <c r="F4" i="16"/>
  <c r="G4" i="16"/>
  <c r="H4" i="16"/>
  <c r="K4" i="16"/>
  <c r="C31" i="10"/>
  <c r="E8" i="10"/>
  <c r="F8" i="10" s="1"/>
  <c r="E9" i="10"/>
  <c r="F9" i="10"/>
  <c r="E10" i="10"/>
  <c r="F10" i="10"/>
  <c r="I10" i="10"/>
  <c r="J10" i="10"/>
  <c r="E11" i="10"/>
  <c r="F11" i="10" s="1"/>
  <c r="I11" i="10"/>
  <c r="J11" i="10"/>
  <c r="K12" i="10"/>
  <c r="L12" i="10"/>
  <c r="W13" i="10"/>
  <c r="X13" i="10"/>
  <c r="AI13" i="10"/>
  <c r="AJ13" i="10"/>
  <c r="E16" i="10"/>
  <c r="F16" i="10" s="1"/>
  <c r="I16" i="10"/>
  <c r="J16" i="10" s="1"/>
  <c r="M16" i="10"/>
  <c r="N16" i="10"/>
  <c r="Q16" i="10"/>
  <c r="R16" i="10"/>
  <c r="U16" i="10"/>
  <c r="V16" i="10" s="1"/>
  <c r="Y16" i="10"/>
  <c r="Z16" i="10" s="1"/>
  <c r="AK16" i="10"/>
  <c r="AL16" i="10"/>
  <c r="K17" i="10"/>
  <c r="L17" i="10"/>
  <c r="L26" i="10" s="1"/>
  <c r="W17" i="10"/>
  <c r="X17" i="10"/>
  <c r="AI17" i="10"/>
  <c r="AJ17" i="10"/>
  <c r="M19" i="10"/>
  <c r="N19" i="10"/>
  <c r="Y19" i="10"/>
  <c r="Z19" i="10"/>
  <c r="AK19" i="10"/>
  <c r="AL19" i="10"/>
  <c r="AL33" i="10" s="1"/>
  <c r="F22" i="10"/>
  <c r="J22" i="10"/>
  <c r="N22" i="10"/>
  <c r="R22" i="10"/>
  <c r="V22" i="10"/>
  <c r="Z22" i="10"/>
  <c r="AL22" i="10"/>
  <c r="N23" i="10"/>
  <c r="Z23" i="10"/>
  <c r="W27" i="10"/>
  <c r="X27" i="10"/>
  <c r="D31" i="10"/>
  <c r="E31" i="10"/>
  <c r="F31" i="10"/>
  <c r="G31" i="10"/>
  <c r="H31" i="10"/>
  <c r="I31" i="10"/>
  <c r="J31" i="10" s="1"/>
  <c r="O31" i="10"/>
  <c r="P31" i="10"/>
  <c r="Q31" i="10"/>
  <c r="R31" i="10"/>
  <c r="S31" i="10"/>
  <c r="T31" i="10"/>
  <c r="U31" i="10"/>
  <c r="V31" i="10" s="1"/>
  <c r="Z33" i="10"/>
  <c r="D55" i="18"/>
  <c r="D56" i="18"/>
  <c r="E55" i="18"/>
  <c r="F55" i="18"/>
  <c r="G55" i="18"/>
  <c r="G12" i="4" s="1"/>
  <c r="H55" i="18"/>
  <c r="H12" i="4" s="1"/>
  <c r="I55" i="18"/>
  <c r="I12" i="4" s="1"/>
  <c r="J55" i="18"/>
  <c r="J12" i="4" s="1"/>
  <c r="I6" i="10" s="1"/>
  <c r="K55" i="18"/>
  <c r="L55" i="18"/>
  <c r="M55" i="18"/>
  <c r="N55" i="18"/>
  <c r="O55" i="18"/>
  <c r="O12" i="4" s="1"/>
  <c r="P55" i="18"/>
  <c r="P12" i="4" s="1"/>
  <c r="Q55" i="18"/>
  <c r="Q12" i="4" s="1"/>
  <c r="R55" i="18"/>
  <c r="R12" i="4" s="1"/>
  <c r="S55" i="18"/>
  <c r="T55" i="18"/>
  <c r="U55" i="18"/>
  <c r="V55" i="18"/>
  <c r="W55" i="18"/>
  <c r="W12" i="4" s="1"/>
  <c r="X55" i="18"/>
  <c r="X12" i="4" s="1"/>
  <c r="Y55" i="18"/>
  <c r="Y12" i="4" s="1"/>
  <c r="Z55" i="18"/>
  <c r="Z12" i="4" s="1"/>
  <c r="Y6" i="10" s="1"/>
  <c r="AA55" i="18"/>
  <c r="AB55" i="18"/>
  <c r="AG55" i="18"/>
  <c r="AL55" i="18"/>
  <c r="AM55" i="18"/>
  <c r="AM12" i="4" s="1"/>
  <c r="AN55" i="18"/>
  <c r="AN12" i="4" s="1"/>
  <c r="AO55" i="18"/>
  <c r="AO12" i="4" s="1"/>
  <c r="AP55" i="18"/>
  <c r="AP12" i="4" s="1"/>
  <c r="E56" i="18"/>
  <c r="F56" i="18"/>
  <c r="F22" i="4" s="1"/>
  <c r="G56" i="18"/>
  <c r="G22" i="4" s="1"/>
  <c r="H56" i="18"/>
  <c r="H22" i="4" s="1"/>
  <c r="I56" i="18"/>
  <c r="I22" i="4" s="1"/>
  <c r="J56" i="18"/>
  <c r="K56" i="18"/>
  <c r="L56" i="18"/>
  <c r="M56" i="18"/>
  <c r="N56" i="18"/>
  <c r="N22" i="4" s="1"/>
  <c r="O56" i="18"/>
  <c r="O22" i="4" s="1"/>
  <c r="P56" i="18"/>
  <c r="P22" i="4" s="1"/>
  <c r="Q56" i="18"/>
  <c r="Q22" i="4" s="1"/>
  <c r="R56" i="18"/>
  <c r="S56" i="18"/>
  <c r="T56" i="18"/>
  <c r="U56" i="18"/>
  <c r="V56" i="18"/>
  <c r="V22" i="4" s="1"/>
  <c r="W56" i="18"/>
  <c r="W22" i="4" s="1"/>
  <c r="X56" i="18"/>
  <c r="X22" i="4" s="1"/>
  <c r="Y56" i="18"/>
  <c r="Y22" i="4" s="1"/>
  <c r="Z56" i="18"/>
  <c r="AA56" i="18"/>
  <c r="AB56" i="18"/>
  <c r="AG56" i="18"/>
  <c r="AL56" i="18"/>
  <c r="AL22" i="4" s="1"/>
  <c r="AM56" i="18"/>
  <c r="AM22" i="4" s="1"/>
  <c r="AN56" i="18"/>
  <c r="AN22" i="4" s="1"/>
  <c r="AO56" i="18"/>
  <c r="AO22" i="4" s="1"/>
  <c r="AP56" i="18"/>
  <c r="AQ56" i="18"/>
  <c r="AR56" i="18"/>
  <c r="AS56" i="18"/>
  <c r="D5" i="4"/>
  <c r="D12" i="4"/>
  <c r="D22" i="4"/>
  <c r="D60" i="4"/>
  <c r="E5" i="4"/>
  <c r="E15" i="10" s="1"/>
  <c r="F5" i="4"/>
  <c r="G5" i="4"/>
  <c r="H5" i="4"/>
  <c r="I5" i="4"/>
  <c r="J5" i="4"/>
  <c r="I15" i="10" s="1"/>
  <c r="K5" i="4"/>
  <c r="L5" i="4"/>
  <c r="M5" i="4"/>
  <c r="N5" i="4"/>
  <c r="O5" i="4"/>
  <c r="P5" i="4"/>
  <c r="Q5" i="4"/>
  <c r="R5" i="4"/>
  <c r="M15" i="10" s="1"/>
  <c r="S5" i="4"/>
  <c r="T5" i="4"/>
  <c r="Q15" i="10" s="1"/>
  <c r="U5" i="4"/>
  <c r="V5" i="4"/>
  <c r="W5" i="4"/>
  <c r="U15" i="10" s="1"/>
  <c r="X5" i="4"/>
  <c r="Y5" i="4"/>
  <c r="Z5" i="4"/>
  <c r="Y15" i="10" s="1"/>
  <c r="AA5" i="4"/>
  <c r="AB5" i="4"/>
  <c r="AG5" i="4"/>
  <c r="AL5" i="4"/>
  <c r="AM5" i="4"/>
  <c r="AN5" i="4"/>
  <c r="AO5" i="4"/>
  <c r="AP5" i="4"/>
  <c r="AK15" i="10" s="1"/>
  <c r="AQ5" i="4"/>
  <c r="AR5" i="4"/>
  <c r="AS5" i="4"/>
  <c r="E12" i="4"/>
  <c r="F12" i="4"/>
  <c r="K12" i="4"/>
  <c r="L12" i="4"/>
  <c r="M12" i="4"/>
  <c r="N12" i="4"/>
  <c r="S12" i="4"/>
  <c r="T12" i="4"/>
  <c r="U12" i="4"/>
  <c r="V12" i="4"/>
  <c r="AA12" i="4"/>
  <c r="AB12" i="4"/>
  <c r="AG12" i="4"/>
  <c r="AL12" i="4"/>
  <c r="AQ12" i="4"/>
  <c r="AR12" i="4"/>
  <c r="AS12" i="4"/>
  <c r="E22" i="4"/>
  <c r="J22" i="4"/>
  <c r="K22" i="4"/>
  <c r="L22" i="4"/>
  <c r="M22" i="4"/>
  <c r="R22" i="4"/>
  <c r="S22" i="4"/>
  <c r="T22" i="4"/>
  <c r="Q6" i="10" s="1"/>
  <c r="U22" i="4"/>
  <c r="Z22" i="4"/>
  <c r="AA22" i="4"/>
  <c r="AB22" i="4"/>
  <c r="AG22" i="4"/>
  <c r="AP22" i="4"/>
  <c r="AQ22" i="4"/>
  <c r="AR22" i="4"/>
  <c r="AS22" i="4"/>
  <c r="E60" i="4"/>
  <c r="F60" i="4"/>
  <c r="G60" i="4"/>
  <c r="H60" i="4"/>
  <c r="I60" i="4"/>
  <c r="J60" i="4"/>
  <c r="K60" i="4"/>
  <c r="L60" i="4"/>
  <c r="M60" i="4"/>
  <c r="N60" i="4"/>
  <c r="O60" i="4"/>
  <c r="P60" i="4"/>
  <c r="Q60" i="4"/>
  <c r="R60" i="4"/>
  <c r="S60" i="4"/>
  <c r="T60" i="4"/>
  <c r="U60" i="4"/>
  <c r="V60" i="4"/>
  <c r="W60" i="4"/>
  <c r="X60" i="4"/>
  <c r="Y60" i="4"/>
  <c r="Z60" i="4"/>
  <c r="AA60" i="4"/>
  <c r="AB60" i="4"/>
  <c r="AG60" i="4"/>
  <c r="AL60" i="4"/>
  <c r="AM60" i="4"/>
  <c r="AN60" i="4"/>
  <c r="AO60" i="4"/>
  <c r="AP60" i="4"/>
  <c r="AQ60" i="4"/>
  <c r="AR60" i="4"/>
  <c r="AS60" i="4"/>
  <c r="AT60" i="4"/>
  <c r="J6" i="10" l="1"/>
  <c r="H12" i="10"/>
  <c r="M7" i="10"/>
  <c r="N7" i="10" s="1"/>
  <c r="N15" i="10"/>
  <c r="N17" i="10" s="1"/>
  <c r="N26" i="10" s="1"/>
  <c r="M17" i="10"/>
  <c r="U6" i="10"/>
  <c r="Z6" i="10"/>
  <c r="Z15" i="10"/>
  <c r="Z17" i="10" s="1"/>
  <c r="Y17" i="10"/>
  <c r="Y7" i="10"/>
  <c r="Z7" i="10" s="1"/>
  <c r="M6" i="10"/>
  <c r="AK7" i="10"/>
  <c r="AL7" i="10" s="1"/>
  <c r="AL15" i="10"/>
  <c r="AL17" i="10" s="1"/>
  <c r="AK17" i="10"/>
  <c r="F15" i="10"/>
  <c r="E7" i="10"/>
  <c r="F7" i="10" s="1"/>
  <c r="R15" i="10"/>
  <c r="Q7" i="10"/>
  <c r="R7" i="10" s="1"/>
  <c r="Q17" i="10"/>
  <c r="J15" i="10"/>
  <c r="I7" i="10"/>
  <c r="J7" i="10" s="1"/>
  <c r="AK6" i="10"/>
  <c r="E6" i="10"/>
  <c r="V15" i="10"/>
  <c r="U7" i="10"/>
  <c r="V7" i="10" s="1"/>
  <c r="P13" i="10"/>
  <c r="R6" i="10"/>
  <c r="O17" i="10" s="1"/>
  <c r="N34" i="10"/>
  <c r="AJ27" i="10"/>
  <c r="AI27" i="10"/>
  <c r="K26" i="10"/>
  <c r="AL23" i="10"/>
  <c r="N33" i="10"/>
  <c r="O27" i="10" l="1"/>
  <c r="Q27" i="10"/>
  <c r="Z27" i="10"/>
  <c r="Z34" i="10"/>
  <c r="AK27" i="10"/>
  <c r="AL20" i="10" s="1"/>
  <c r="Y13" i="10"/>
  <c r="I12" i="10"/>
  <c r="Q13" i="10"/>
  <c r="R17" i="10"/>
  <c r="AL34" i="10"/>
  <c r="AL27" i="10"/>
  <c r="Z13" i="10"/>
  <c r="I19" i="10"/>
  <c r="J19" i="10" s="1"/>
  <c r="E19" i="10"/>
  <c r="F19" i="10" s="1"/>
  <c r="D17" i="10"/>
  <c r="C12" i="10"/>
  <c r="D12" i="10"/>
  <c r="C17" i="10"/>
  <c r="F6" i="10"/>
  <c r="E12" i="10"/>
  <c r="V6" i="10"/>
  <c r="U17" i="10" s="1"/>
  <c r="U13" i="10"/>
  <c r="T13" i="10"/>
  <c r="S13" i="10"/>
  <c r="AK13" i="10"/>
  <c r="AL6" i="10"/>
  <c r="AL13" i="10" s="1"/>
  <c r="M26" i="10"/>
  <c r="M35" i="10"/>
  <c r="H17" i="10"/>
  <c r="F17" i="10"/>
  <c r="N6" i="10"/>
  <c r="M12" i="10"/>
  <c r="N12" i="10" s="1"/>
  <c r="N28" i="10"/>
  <c r="L35" i="10" s="1"/>
  <c r="N29" i="10"/>
  <c r="N32" i="10" s="1"/>
  <c r="G12" i="10"/>
  <c r="K35" i="10"/>
  <c r="P17" i="10"/>
  <c r="J17" i="10"/>
  <c r="E17" i="10"/>
  <c r="Q19" i="10"/>
  <c r="R19" i="10" s="1"/>
  <c r="O13" i="10"/>
  <c r="I17" i="10"/>
  <c r="N20" i="10"/>
  <c r="Y27" i="10"/>
  <c r="Z20" i="10" s="1"/>
  <c r="G17" i="10"/>
  <c r="U27" i="10" l="1"/>
  <c r="Z29" i="10"/>
  <c r="Z32" i="10" s="1"/>
  <c r="Z28" i="10"/>
  <c r="Y35" i="10"/>
  <c r="P27" i="10"/>
  <c r="H26" i="10"/>
  <c r="S17" i="10"/>
  <c r="J12" i="10"/>
  <c r="G26" i="10"/>
  <c r="F23" i="10"/>
  <c r="F34" i="10"/>
  <c r="F33" i="10"/>
  <c r="F26" i="10"/>
  <c r="E26" i="10"/>
  <c r="M37" i="10"/>
  <c r="M38" i="10"/>
  <c r="I26" i="10"/>
  <c r="U19" i="10"/>
  <c r="V19" i="10" s="1"/>
  <c r="J26" i="10"/>
  <c r="J34" i="10"/>
  <c r="J33" i="10"/>
  <c r="J23" i="10"/>
  <c r="J20" i="10"/>
  <c r="R13" i="10"/>
  <c r="C26" i="10"/>
  <c r="F12" i="10"/>
  <c r="L36" i="10"/>
  <c r="L38" i="10"/>
  <c r="L37" i="10"/>
  <c r="K37" i="10"/>
  <c r="K36" i="10"/>
  <c r="K38" i="10"/>
  <c r="D26" i="10"/>
  <c r="R20" i="10"/>
  <c r="R27" i="10"/>
  <c r="R33" i="10"/>
  <c r="R34" i="10"/>
  <c r="R23" i="10"/>
  <c r="T17" i="10"/>
  <c r="AL29" i="10"/>
  <c r="AL32" i="10" s="1"/>
  <c r="AL28" i="10"/>
  <c r="V17" i="10"/>
  <c r="X35" i="10" l="1"/>
  <c r="W35" i="10"/>
  <c r="Y37" i="10"/>
  <c r="Y38" i="10"/>
  <c r="F20" i="10"/>
  <c r="V13" i="10"/>
  <c r="S27" i="10"/>
  <c r="T27" i="10"/>
  <c r="V20" i="10" s="1"/>
  <c r="V23" i="10"/>
  <c r="V34" i="10"/>
  <c r="V27" i="10"/>
  <c r="V33" i="10"/>
  <c r="F29" i="10"/>
  <c r="F32" i="10" s="1"/>
  <c r="F28" i="10"/>
  <c r="D35" i="10" s="1"/>
  <c r="AJ35" i="10"/>
  <c r="AI35" i="10"/>
  <c r="N38" i="10"/>
  <c r="E11" i="16" s="1"/>
  <c r="R29" i="10"/>
  <c r="R32" i="10" s="1"/>
  <c r="R28" i="10"/>
  <c r="J29" i="10"/>
  <c r="J32" i="10" s="1"/>
  <c r="J28" i="10"/>
  <c r="I35" i="10" s="1"/>
  <c r="AK35" i="10"/>
  <c r="D38" i="10" l="1"/>
  <c r="D37" i="10"/>
  <c r="D36" i="10"/>
  <c r="AI38" i="10"/>
  <c r="AI36" i="10"/>
  <c r="AI37" i="10"/>
  <c r="V29" i="10"/>
  <c r="V32" i="10" s="1"/>
  <c r="V28" i="10"/>
  <c r="X37" i="10"/>
  <c r="X38" i="10"/>
  <c r="X36" i="10"/>
  <c r="AK37" i="10"/>
  <c r="AK38" i="10"/>
  <c r="G35" i="10"/>
  <c r="AJ36" i="10"/>
  <c r="AJ37" i="10"/>
  <c r="AJ38" i="10"/>
  <c r="I37" i="10"/>
  <c r="I38" i="10"/>
  <c r="W38" i="10"/>
  <c r="Z38" i="10" s="1"/>
  <c r="H11" i="16" s="1"/>
  <c r="W36" i="10"/>
  <c r="W37" i="10"/>
  <c r="E35" i="10"/>
  <c r="C35" i="10"/>
  <c r="P35" i="10"/>
  <c r="Q35" i="10"/>
  <c r="O35" i="10"/>
  <c r="H35" i="10"/>
  <c r="E38" i="10" l="1"/>
  <c r="E37" i="10"/>
  <c r="G38" i="10"/>
  <c r="J38" i="10" s="1"/>
  <c r="D11" i="16" s="1"/>
  <c r="G36" i="10"/>
  <c r="G37" i="10"/>
  <c r="U35" i="10"/>
  <c r="T35" i="10"/>
  <c r="S35" i="10"/>
  <c r="H37" i="10"/>
  <c r="H38" i="10"/>
  <c r="H36" i="10"/>
  <c r="AL38" i="10"/>
  <c r="K11" i="16" s="1"/>
  <c r="O38" i="10"/>
  <c r="R38" i="10" s="1"/>
  <c r="F11" i="16" s="1"/>
  <c r="O36" i="10"/>
  <c r="O37" i="10"/>
  <c r="C36" i="10"/>
  <c r="C37" i="10"/>
  <c r="C38" i="10"/>
  <c r="F38" i="10" s="1"/>
  <c r="C11" i="16" s="1"/>
  <c r="Q38" i="10"/>
  <c r="Q37" i="10"/>
  <c r="P38" i="10"/>
  <c r="P36" i="10"/>
  <c r="P37" i="10"/>
  <c r="S38" i="10" l="1"/>
  <c r="S36" i="10"/>
  <c r="S37" i="10"/>
  <c r="T38" i="10"/>
  <c r="T36" i="10"/>
  <c r="T37" i="10"/>
  <c r="U37" i="10"/>
  <c r="U38" i="10"/>
  <c r="V38" i="10" l="1"/>
  <c r="G11" i="16" s="1"/>
</calcChain>
</file>

<file path=xl/sharedStrings.xml><?xml version="1.0" encoding="utf-8"?>
<sst xmlns="http://schemas.openxmlformats.org/spreadsheetml/2006/main" count="713" uniqueCount="561">
  <si>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</si>
  <si>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</si>
  <si>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</si>
  <si>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</si>
  <si>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</si>
  <si>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</si>
  <si>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</si>
  <si>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</si>
  <si>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</si>
  <si>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</si>
  <si>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</si>
  <si>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</si>
  <si>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</si>
  <si>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</si>
  <si>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</si>
  <si>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</si>
  <si>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</si>
  <si>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</si>
  <si>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</si>
  <si>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</si>
  <si>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</si>
  <si>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</si>
  <si>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</si>
  <si>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</si>
  <si>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</si>
  <si>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</si>
  <si>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</si>
  <si>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</si>
  <si>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</si>
  <si>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</si>
  <si>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</si>
  <si>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</si>
  <si>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</si>
  <si>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</si>
  <si>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</si>
  <si>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</si>
  <si>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</si>
  <si>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</si>
  <si>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</si>
  <si>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</si>
  <si>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</si>
  <si>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</si>
  <si>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</si>
  <si>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</si>
  <si>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</si>
  <si>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</si>
  <si>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</si>
  <si>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</si>
  <si>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</si>
  <si>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</si>
  <si>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</si>
  <si>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</si>
  <si>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</si>
  <si>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</si>
  <si>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DBA / Marketing Name:</t>
  </si>
  <si>
    <t>Pt 1, Ln 1.9</t>
  </si>
  <si>
    <t>Pt 1, Ln 1.10</t>
  </si>
  <si>
    <t>Pt 1, Ln 5.1</t>
  </si>
  <si>
    <t>Pt 1, Ln 5.2</t>
  </si>
  <si>
    <t>Pt 1, Ln 5.3</t>
  </si>
  <si>
    <t>Pt 1, Ln 5.4</t>
  </si>
  <si>
    <t>Pt 1, Ln 5.5</t>
  </si>
  <si>
    <t>Pt 1, Ln 5.6</t>
  </si>
  <si>
    <t>Pt 2, Ln 2.15</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</si>
  <si>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</si>
  <si>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</si>
  <si>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</si>
  <si>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</si>
  <si>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</si>
  <si>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</si>
  <si>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</si>
  <si>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</si>
  <si>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</si>
  <si>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</si>
  <si>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</si>
  <si>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</si>
  <si>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</si>
  <si>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</si>
  <si>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</si>
  <si>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</si>
  <si>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</si>
  <si>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</si>
  <si>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</si>
  <si>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</si>
  <si>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</si>
  <si>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</si>
  <si>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</si>
  <si>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</si>
  <si>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</si>
  <si>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</si>
  <si>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</si>
  <si>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</si>
  <si>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</si>
  <si>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</si>
  <si>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</si>
  <si>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</si>
  <si>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</si>
  <si>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</si>
  <si>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</si>
  <si>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</si>
  <si>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</si>
  <si>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</si>
  <si>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</si>
  <si>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</si>
  <si>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</si>
  <si>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</si>
  <si>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</si>
  <si>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</si>
  <si>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</si>
  <si>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</si>
  <si>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</si>
  <si>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</si>
  <si>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</si>
  <si>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</si>
  <si>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</si>
  <si>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</si>
  <si>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</si>
  <si>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</si>
  <si>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</si>
  <si>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</si>
  <si>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</si>
  <si>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</si>
  <si>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</si>
  <si>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</si>
  <si>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</si>
  <si>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</si>
  <si>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</si>
  <si>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</si>
  <si>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</si>
  <si>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</si>
  <si>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</si>
  <si>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</si>
  <si>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</si>
  <si>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</si>
  <si>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</si>
  <si>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</si>
  <si>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</si>
  <si>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</si>
  <si>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</si>
  <si>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</si>
  <si>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</si>
  <si>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</si>
  <si>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</si>
  <si>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</si>
  <si>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</si>
  <si>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</si>
  <si>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</si>
  <si>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</si>
  <si>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</si>
  <si>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</si>
  <si>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</si>
  <si>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</si>
  <si>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</si>
  <si>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</si>
  <si>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</si>
  <si>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</si>
  <si>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</si>
  <si>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</si>
  <si>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</si>
  <si>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</si>
  <si>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</si>
  <si>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</si>
  <si>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</si>
  <si>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</si>
  <si>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</si>
  <si>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</si>
  <si>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</si>
  <si>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</si>
  <si>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</si>
  <si>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</si>
  <si>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</si>
  <si>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</si>
  <si>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</si>
  <si>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</si>
  <si>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</si>
  <si>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</si>
  <si>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</si>
  <si>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</si>
  <si>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</si>
  <si>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</si>
  <si>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</si>
  <si>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</si>
  <si>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</si>
  <si>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</si>
  <si>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</si>
  <si>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</si>
  <si>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</si>
  <si>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</si>
  <si>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</si>
  <si>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</si>
  <si>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</si>
  <si>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</si>
  <si>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</si>
  <si>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</si>
  <si>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</si>
  <si>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</si>
  <si>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</si>
  <si>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</si>
  <si>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</si>
  <si>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</si>
  <si>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</si>
  <si>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</si>
  <si>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</si>
  <si>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</si>
  <si>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</si>
  <si>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</si>
  <si>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</si>
  <si>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</si>
  <si>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</si>
  <si>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</si>
  <si>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</si>
  <si>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</si>
  <si>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</si>
  <si>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</si>
  <si>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</si>
  <si>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</si>
  <si>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</si>
  <si>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</si>
  <si>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</si>
  <si>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</si>
  <si>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</si>
  <si>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</si>
  <si>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</si>
  <si>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</si>
  <si>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</si>
  <si>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</si>
  <si>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</si>
  <si>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</si>
  <si>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</si>
  <si>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</si>
  <si>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</si>
  <si>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</si>
  <si>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</si>
  <si>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</si>
  <si>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</si>
  <si>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</si>
  <si>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</si>
  <si>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</si>
  <si>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</si>
  <si>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</si>
  <si>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</si>
  <si>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</si>
  <si>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</si>
  <si>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</si>
  <si>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</si>
  <si>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</si>
  <si>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</si>
  <si>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</si>
  <si>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</si>
  <si>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</si>
  <si>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</si>
  <si>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</si>
  <si>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</si>
  <si>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</si>
  <si>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</si>
  <si>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</si>
  <si>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</si>
  <si>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</si>
  <si>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</si>
  <si>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</si>
  <si>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</si>
  <si>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</si>
  <si>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</si>
  <si>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</si>
  <si>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</si>
  <si>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</si>
  <si>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9. Other Federal income taxes (exclude taxes on Lines 3.1a-d)</t>
  </si>
  <si>
    <t>1.12 Premium ceded under 100% reinsurance (informational only; already excluded from Lines 1.1-1.11)</t>
  </si>
  <si>
    <t>1.13 Premium assumed under 100% reinsurance (informational only; already included in Lines 1.1-1.11)</t>
  </si>
  <si>
    <t>1.1 Adjusted incurred claims as reported on MLR Form for prior year(s)</t>
  </si>
  <si>
    <t xml:space="preserve">1.3 Improving Health Care Quality Expenses </t>
  </si>
  <si>
    <t>2.2 Federal and State taxes and licensing or regulatory fees</t>
  </si>
  <si>
    <t>1. Medical Loss Ratio Numerator</t>
  </si>
  <si>
    <t xml:space="preserve">1.8 MLR numerator </t>
  </si>
  <si>
    <t>1.9 MLR numerator Mini-Med and Student Health (using adjustment factor)</t>
  </si>
  <si>
    <t>2. Medical Loss Ratio Denominator</t>
  </si>
  <si>
    <t xml:space="preserve">2.3 MLR Denominator (Lines 2.1 - 2.2) </t>
  </si>
  <si>
    <t>4. Credibility Adjustment</t>
  </si>
  <si>
    <t xml:space="preserve">4.5 Credibility adjustment (Lines 4.2 x 4.4 (do not round)) </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</si>
  <si>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</si>
  <si>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</si>
  <si>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</si>
  <si>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</si>
  <si>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</si>
  <si>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</si>
  <si>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</si>
  <si>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</si>
  <si>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</si>
  <si>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</si>
  <si>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</si>
  <si>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</si>
  <si>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</si>
  <si>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5
Health Insurance Coverage
SMALL GROUP
PY2</t>
  </si>
  <si>
    <t>6
Health Insurance Coverage
SMALL GROUP
PY1</t>
  </si>
  <si>
    <t>7
Health Insurance Coverage
SMALL GROUP
CY</t>
  </si>
  <si>
    <t>8
Health Insurance Coverage
SMALL GROUP
Total</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</si>
  <si>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</si>
  <si>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</si>
  <si>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</si>
  <si>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</si>
  <si>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</si>
  <si>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</si>
  <si>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</si>
  <si>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</si>
  <si>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</si>
  <si>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</si>
  <si>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</si>
  <si>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</si>
  <si>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</si>
  <si>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</si>
  <si>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</si>
  <si>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</si>
  <si>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</si>
  <si>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</si>
  <si>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</si>
  <si>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</si>
  <si>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</si>
  <si>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</si>
  <si>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</si>
  <si>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</si>
  <si>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</si>
  <si>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</si>
  <si>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</si>
  <si>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</si>
  <si>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</si>
  <si>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</si>
  <si>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</si>
  <si>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</si>
  <si>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</si>
  <si>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</si>
  <si>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</si>
  <si>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</si>
  <si>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</si>
  <si>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</si>
  <si>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</si>
  <si>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</si>
  <si>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</si>
  <si>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</si>
  <si>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</si>
  <si>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</si>
  <si>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</si>
  <si>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</si>
  <si>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</si>
  <si>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</si>
  <si>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Pt 3, Col 7, Ln 1.11/2.11/3.11/5.11/6.11</t>
  </si>
  <si>
    <t>20
Mini-Med Plans
SMALL GROUP
Total</t>
  </si>
  <si>
    <t>Part 3 MLR and Rebate Calculation</t>
  </si>
  <si>
    <t>Part 4 Rebate Disbursement</t>
  </si>
  <si>
    <t>Part 5 Additional Responses</t>
  </si>
  <si>
    <t>Table 1 - Base Credibility Adjustment Factors</t>
  </si>
  <si>
    <t>Table 2 - Deductible Factors</t>
  </si>
  <si>
    <t>Table 4 - Reporting Years</t>
  </si>
  <si>
    <t>Table 5 - Yes/No</t>
  </si>
  <si>
    <t>1.7 Federal Risk Corridors Program net payments / (charges)</t>
  </si>
  <si>
    <t>2.1 Premium earned including Federal and State high risk programs and adjusted for net premium stabilization program payments / (charges)</t>
  </si>
  <si>
    <t>Step 3.</t>
  </si>
  <si>
    <r>
      <rPr>
        <b/>
        <sz val="10"/>
        <rFont val="Arial"/>
        <family val="2"/>
      </rPr>
      <t>Part 1 Line 1.1</t>
    </r>
    <r>
      <rPr>
        <sz val="10"/>
        <rFont val="Arial"/>
        <family val="2"/>
      </rPr>
      <t xml:space="preserve">
(Total direct premium earned)</t>
    </r>
  </si>
  <si>
    <t>Part 2 Line 2.17</t>
  </si>
  <si>
    <r>
      <rPr>
        <b/>
        <sz val="10"/>
        <rFont val="Arial"/>
        <family val="2"/>
      </rPr>
      <t>Part 1 Line 7.5</t>
    </r>
    <r>
      <rPr>
        <sz val="10"/>
        <rFont val="Arial"/>
        <family val="2"/>
      </rPr>
      <t xml:space="preserve">
(Life-years)</t>
    </r>
  </si>
  <si>
    <t>Part 1 Line 7.4 / 12</t>
  </si>
  <si>
    <t>Part 2 Lines 1.1 + 1.2 – 1.3 – 1.7 + 1.8 + 1.9 + 1.10 + 1.11</t>
  </si>
  <si>
    <r>
      <rPr>
        <b/>
        <sz val="10"/>
        <rFont val="Arial"/>
        <family val="2"/>
      </rPr>
      <t>Part 1 Line 2.1</t>
    </r>
    <r>
      <rPr>
        <sz val="10"/>
        <rFont val="Arial"/>
        <family val="2"/>
      </rPr>
      <t xml:space="preserve">
(Total incurred claims)</t>
    </r>
  </si>
  <si>
    <r>
      <rPr>
        <b/>
        <sz val="10"/>
        <rFont val="Arial"/>
        <family val="2"/>
      </rPr>
      <t>Part 3 Line 1.1</t>
    </r>
    <r>
      <rPr>
        <sz val="10"/>
        <rFont val="Arial"/>
        <family val="2"/>
      </rPr>
      <t xml:space="preserve">
(Adjusted incurred claims as reported on MLR Form for prior year(s))</t>
    </r>
  </si>
  <si>
    <r>
      <rPr>
        <b/>
        <sz val="10"/>
        <rFont val="Arial"/>
        <family val="2"/>
      </rPr>
      <t>Part 3 Line 1.2</t>
    </r>
    <r>
      <rPr>
        <sz val="10"/>
        <rFont val="Arial"/>
        <family val="2"/>
      </rPr>
      <t xml:space="preserve">
(Adjusted incurred claims as of 3/31 of the year following the MLR reporting year)</t>
    </r>
  </si>
  <si>
    <r>
      <rPr>
        <b/>
        <sz val="10"/>
        <rFont val="Arial"/>
        <family val="2"/>
      </rPr>
      <t>Part 3 Line 1.3</t>
    </r>
    <r>
      <rPr>
        <sz val="10"/>
        <rFont val="Arial"/>
        <family val="2"/>
      </rPr>
      <t xml:space="preserve">
(Quality improvement expenses)</t>
    </r>
  </si>
  <si>
    <r>
      <rPr>
        <b/>
        <sz val="10"/>
        <rFont val="Arial"/>
        <family val="2"/>
      </rPr>
      <t>Part 3 Line 1.4</t>
    </r>
    <r>
      <rPr>
        <sz val="10"/>
        <rFont val="Arial"/>
        <family val="2"/>
      </rPr>
      <t xml:space="preserve">
(Cost-sharing reduction payments)</t>
    </r>
  </si>
  <si>
    <r>
      <rPr>
        <b/>
        <sz val="10"/>
        <rFont val="Arial"/>
        <family val="2"/>
      </rPr>
      <t>Part 3 Line 1.5</t>
    </r>
    <r>
      <rPr>
        <sz val="10"/>
        <rFont val="Arial"/>
        <family val="2"/>
      </rPr>
      <t xml:space="preserve">
(Federal Transitional Reinsurance Program payments)</t>
    </r>
  </si>
  <si>
    <r>
      <rPr>
        <b/>
        <sz val="10"/>
        <rFont val="Arial"/>
        <family val="2"/>
      </rPr>
      <t>Part 3 Line 1.6</t>
    </r>
    <r>
      <rPr>
        <sz val="10"/>
        <rFont val="Arial"/>
        <family val="2"/>
      </rPr>
      <t xml:space="preserve">
(Federal Risk Adjustment Program payments or charges)</t>
    </r>
  </si>
  <si>
    <r>
      <rPr>
        <b/>
        <sz val="10"/>
        <rFont val="Arial"/>
        <family val="2"/>
      </rPr>
      <t>Part 3 Line 1.7</t>
    </r>
    <r>
      <rPr>
        <sz val="10"/>
        <rFont val="Arial"/>
        <family val="2"/>
      </rPr>
      <t xml:space="preserve">
(Federal Risk Corridors Program payments or charges)</t>
    </r>
  </si>
  <si>
    <r>
      <rPr>
        <b/>
        <sz val="10"/>
        <rFont val="Arial"/>
        <family val="2"/>
      </rPr>
      <t>Part 3 Line 1.8</t>
    </r>
    <r>
      <rPr>
        <sz val="10"/>
        <rFont val="Arial"/>
        <family val="2"/>
      </rPr>
      <t xml:space="preserve">
(MLR numerator)</t>
    </r>
  </si>
  <si>
    <r>
      <rPr>
        <b/>
        <sz val="10"/>
        <rFont val="Arial"/>
        <family val="2"/>
      </rPr>
      <t>Part 3 Line 1.9</t>
    </r>
    <r>
      <rPr>
        <sz val="10"/>
        <rFont val="Arial"/>
        <family val="2"/>
      </rPr>
      <t xml:space="preserve">
(MLR numerator: Mini-Med and Student Health Plans)</t>
    </r>
  </si>
  <si>
    <r>
      <rPr>
        <b/>
        <sz val="10"/>
        <rFont val="Arial"/>
        <family val="2"/>
      </rPr>
      <t>Part 3 Line 2.1</t>
    </r>
    <r>
      <rPr>
        <sz val="10"/>
        <rFont val="Arial"/>
        <family val="2"/>
      </rPr>
      <t xml:space="preserve">
(Premium earned including Federal and State high risk programs)</t>
    </r>
  </si>
  <si>
    <r>
      <rPr>
        <b/>
        <sz val="10"/>
        <rFont val="Arial"/>
        <family val="2"/>
      </rPr>
      <t>Part 3 Line 2.2</t>
    </r>
    <r>
      <rPr>
        <sz val="10"/>
        <rFont val="Arial"/>
        <family val="2"/>
      </rPr>
      <t xml:space="preserve">
(Federal and State taxes and licensing or regulatory fees)</t>
    </r>
  </si>
  <si>
    <r>
      <rPr>
        <b/>
        <sz val="10"/>
        <rFont val="Arial"/>
        <family val="2"/>
      </rPr>
      <t>Part 3 Line 2.3</t>
    </r>
    <r>
      <rPr>
        <sz val="10"/>
        <rFont val="Arial"/>
        <family val="2"/>
      </rPr>
      <t xml:space="preserve">
(MLR denominator)</t>
    </r>
  </si>
  <si>
    <t>2012
Individual</t>
  </si>
  <si>
    <t>2013
Individual</t>
  </si>
  <si>
    <t>2014
Individual</t>
  </si>
  <si>
    <t>State or Territory Name</t>
  </si>
  <si>
    <t>Table 3 - State and Territory Names and MLR Standards</t>
  </si>
  <si>
    <t>2012
Small Group</t>
  </si>
  <si>
    <t>2013
Small Group</t>
  </si>
  <si>
    <t>2014
Small Group</t>
  </si>
  <si>
    <r>
      <rPr>
        <b/>
        <sz val="10"/>
        <rFont val="Arial"/>
        <family val="2"/>
      </rPr>
      <t>Step 2.</t>
    </r>
    <r>
      <rPr>
        <sz val="10"/>
        <rFont val="Arial"/>
        <family val="2"/>
      </rPr>
      <t xml:space="preserve">  Make sure that this MLR Calculator file is placed in and opened from the </t>
    </r>
    <r>
      <rPr>
        <u/>
        <sz val="10"/>
        <rFont val="Arial"/>
        <family val="2"/>
      </rPr>
      <t>same folder</t>
    </r>
    <r>
      <rPr>
        <sz val="10"/>
        <rFont val="Arial"/>
        <family val="2"/>
      </rPr>
      <t xml:space="preserve"> as the destination HIOS template file.</t>
    </r>
  </si>
  <si>
    <r>
      <rPr>
        <b/>
        <sz val="10"/>
        <rFont val="Arial"/>
        <family val="2"/>
      </rPr>
      <t>Step 4.</t>
    </r>
    <r>
      <rPr>
        <sz val="10"/>
        <rFont val="Arial"/>
        <family val="2"/>
      </rPr>
      <t xml:space="preserve">  Do one of the following:</t>
    </r>
  </si>
  <si>
    <r>
      <rPr>
        <b/>
        <sz val="10"/>
        <rFont val="Arial"/>
        <family val="2"/>
      </rPr>
      <t>Step 5.</t>
    </r>
    <r>
      <rPr>
        <sz val="10"/>
        <rFont val="Arial"/>
        <family val="2"/>
      </rPr>
      <t xml:space="preserve">  Review the HIOS template file to ensure that it has been correctly and accurately populated before saving it.  Remember to complete any remaining Parts, as required.</t>
    </r>
  </si>
  <si>
    <t>(a) To ensure that the MLR Calculator functions correctly, do NOT insert or delete rows or columns anywhere in this file.</t>
  </si>
  <si>
    <t>(c) Populate all relevant blank cells on Parts 1, 2, and 3 of this MLR Calculator file.  Do not alter the green cells, as these contain formulas.</t>
  </si>
  <si>
    <t xml:space="preserve">(i) Optionally, populate all relevant blank cells on Parts 4 and 5, if you wish the MLR Calculator to automatically copy these data to the HIOS template.  </t>
  </si>
  <si>
    <t>1.14 Advance payments of the premium tax credit received from HHS (informational only; already included in Lines 1.1-1.11)</t>
  </si>
  <si>
    <t>1.2 Adjusted incurred claims as of 3/31 of the year following the MLR reporting year</t>
  </si>
  <si>
    <t>2015
Individual</t>
  </si>
  <si>
    <t>2015
Small Group</t>
  </si>
  <si>
    <t>Marketplace:</t>
  </si>
  <si>
    <t>1.10 Federal Risk Adjustment Program net payments expected from HHS / (charges payable to HHS) (as indicated by HHS as of 6/30)</t>
  </si>
  <si>
    <t>1.6 Federal Risk Adjustment Program net payments expected from HHS / (charges payable to HHS) (as indicated by HHS as of 6/30)</t>
  </si>
  <si>
    <r>
      <rPr>
        <b/>
        <sz val="10"/>
        <rFont val="Arial"/>
        <family val="2"/>
      </rPr>
      <t>Part 1 Line 2.11</t>
    </r>
    <r>
      <rPr>
        <sz val="10"/>
        <rFont val="Arial"/>
        <family val="2"/>
      </rPr>
      <t xml:space="preserve">
(Allowable claims recovered through fraud reduction efforts)</t>
    </r>
  </si>
  <si>
    <t>2016
Individual</t>
  </si>
  <si>
    <t>2016
Small Group</t>
  </si>
  <si>
    <t>2011
Individual</t>
  </si>
  <si>
    <t>2011
Small Group</t>
  </si>
  <si>
    <t>(b) Populate "Business in the State of" and "Federal Tax Exempt" fields on the Company Information tab of this MLR Calculator file.</t>
  </si>
  <si>
    <r>
      <t>(i) Use the calculated fields (green cells) in Parts 1, 2, 3, and 4 of this Calculator file to complete the corresponding fields of your HIOS template file.  Make sure to use "</t>
    </r>
    <r>
      <rPr>
        <u/>
        <sz val="10"/>
        <rFont val="Arial"/>
        <family val="2"/>
      </rPr>
      <t>Paste Special: Values</t>
    </r>
    <r>
      <rPr>
        <sz val="10"/>
        <rFont val="Arial"/>
        <family val="2"/>
      </rPr>
      <t xml:space="preserve">" option in order to avoid pasting formulas into the HIOS template file; OR </t>
    </r>
  </si>
  <si>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</si>
  <si>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Merge Markets - Ind/SmGrp:</t>
  </si>
  <si>
    <t>OPTIONAL: from Part 3 of two prior year MLR Forms</t>
  </si>
  <si>
    <t>MP</t>
  </si>
  <si>
    <t>MLR_Template_Alaska.xlsx</t>
  </si>
  <si>
    <t>See Form Instructions</t>
  </si>
  <si>
    <r>
      <t>(ii) To have the MLR Calculator copy all data to your HIOS template file, enter the destination HIOS template filename in the box below (cell B23), and click the "Copy from Calculator to HIOS Template" button below it.*
  *</t>
    </r>
    <r>
      <rPr>
        <i/>
        <sz val="9"/>
        <rFont val="Arial"/>
        <family val="2"/>
      </rPr>
      <t xml:space="preserve">Please note that if you use the MLR Calculator copy functionality, </t>
    </r>
    <r>
      <rPr>
        <i/>
        <u/>
        <sz val="9"/>
        <rFont val="Arial"/>
        <family val="2"/>
      </rPr>
      <t>all</t>
    </r>
    <r>
      <rPr>
        <i/>
        <sz val="9"/>
        <rFont val="Arial"/>
        <family val="2"/>
      </rPr>
      <t xml:space="preserve"> fields (both white and green cells) on </t>
    </r>
    <r>
      <rPr>
        <i/>
        <u/>
        <sz val="9"/>
        <rFont val="Arial"/>
        <family val="2"/>
      </rPr>
      <t>all</t>
    </r>
    <r>
      <rPr>
        <i/>
        <sz val="9"/>
        <rFont val="Arial"/>
        <family val="2"/>
      </rPr>
      <t xml:space="preserve"> Parts (1-5) will be copied over.</t>
    </r>
  </si>
  <si>
    <r>
      <rPr>
        <b/>
        <sz val="10"/>
        <rFont val="Arial"/>
        <family val="2"/>
      </rPr>
      <t>Part 3 Line 3.1</t>
    </r>
    <r>
      <rPr>
        <sz val="10"/>
        <rFont val="Arial"/>
        <family val="2"/>
      </rPr>
      <t xml:space="preserve">
(Life-years to determine credibility)</t>
    </r>
  </si>
  <si>
    <r>
      <rPr>
        <b/>
        <sz val="10"/>
        <rFont val="Arial"/>
        <family val="2"/>
      </rPr>
      <t>Part 3 Line 3.2</t>
    </r>
    <r>
      <rPr>
        <sz val="10"/>
        <rFont val="Arial"/>
        <family val="2"/>
      </rPr>
      <t xml:space="preserve">
(Base credibility factor)</t>
    </r>
  </si>
  <si>
    <r>
      <rPr>
        <b/>
        <sz val="10"/>
        <rFont val="Arial"/>
        <family val="2"/>
      </rPr>
      <t>Part 3 Line 3.4</t>
    </r>
    <r>
      <rPr>
        <sz val="10"/>
        <rFont val="Arial"/>
        <family val="2"/>
      </rPr>
      <t xml:space="preserve">
(Deductible factor)</t>
    </r>
  </si>
  <si>
    <r>
      <rPr>
        <b/>
        <sz val="10"/>
        <rFont val="Arial"/>
        <family val="2"/>
      </rPr>
      <t>Part 3 Line 3.5</t>
    </r>
    <r>
      <rPr>
        <sz val="10"/>
        <rFont val="Arial"/>
        <family val="2"/>
      </rPr>
      <t xml:space="preserve">
(Credibility adjustment)</t>
    </r>
  </si>
  <si>
    <r>
      <rPr>
        <b/>
        <sz val="10"/>
        <rFont val="Arial"/>
        <family val="2"/>
      </rPr>
      <t>Part 3 Line 4.1a</t>
    </r>
    <r>
      <rPr>
        <sz val="10"/>
        <rFont val="Arial"/>
        <family val="2"/>
      </rPr>
      <t xml:space="preserve">
(Preliminary MLR)</t>
    </r>
  </si>
  <si>
    <r>
      <rPr>
        <b/>
        <sz val="10"/>
        <rFont val="Arial"/>
        <family val="2"/>
      </rPr>
      <t>Part 3 Line 4.1b</t>
    </r>
    <r>
      <rPr>
        <sz val="10"/>
        <rFont val="Arial"/>
        <family val="2"/>
      </rPr>
      <t xml:space="preserve">
(Preliminary MLR: Mini-Med and Student Health Plans)</t>
    </r>
  </si>
  <si>
    <r>
      <rPr>
        <b/>
        <sz val="10"/>
        <rFont val="Arial"/>
        <family val="2"/>
      </rPr>
      <t>Part 3 Line 4.2</t>
    </r>
    <r>
      <rPr>
        <sz val="10"/>
        <rFont val="Arial"/>
        <family val="2"/>
      </rPr>
      <t xml:space="preserve">
(Credibility adjustment)
</t>
    </r>
  </si>
  <si>
    <t>Part 3, Line 3.5</t>
  </si>
  <si>
    <r>
      <rPr>
        <b/>
        <sz val="10"/>
        <rFont val="Arial"/>
        <family val="2"/>
      </rPr>
      <t>Part 3 Line 4.3</t>
    </r>
    <r>
      <rPr>
        <sz val="10"/>
        <rFont val="Arial"/>
        <family val="2"/>
      </rPr>
      <t xml:space="preserve">
(Credibility-adjusted MLR)</t>
    </r>
  </si>
  <si>
    <r>
      <rPr>
        <b/>
        <sz val="10"/>
        <rFont val="Arial"/>
        <family val="2"/>
      </rPr>
      <t>Part 3 Line 5.1</t>
    </r>
    <r>
      <rPr>
        <sz val="10"/>
        <rFont val="Arial"/>
        <family val="2"/>
      </rPr>
      <t xml:space="preserve">
(MLR standard)</t>
    </r>
  </si>
  <si>
    <r>
      <rPr>
        <b/>
        <sz val="10"/>
        <rFont val="Arial"/>
        <family val="2"/>
      </rPr>
      <t>Part 3 Line 5.2</t>
    </r>
    <r>
      <rPr>
        <sz val="10"/>
        <rFont val="Arial"/>
        <family val="2"/>
      </rPr>
      <t xml:space="preserve">
(Credibility-adjusted MLR)
</t>
    </r>
  </si>
  <si>
    <t>Part 3, Line 4.3</t>
  </si>
  <si>
    <r>
      <rPr>
        <b/>
        <sz val="10"/>
        <rFont val="Arial"/>
        <family val="2"/>
      </rPr>
      <t>Part 3 Line 5.3</t>
    </r>
    <r>
      <rPr>
        <sz val="10"/>
        <rFont val="Arial"/>
        <family val="2"/>
      </rPr>
      <t xml:space="preserve">
(Adjusted earned premium less Federal and State taxes and licensing or regulatory fees)
</t>
    </r>
  </si>
  <si>
    <r>
      <rPr>
        <b/>
        <sz val="10"/>
        <rFont val="Arial"/>
        <family val="2"/>
      </rPr>
      <t>Column "Total":</t>
    </r>
    <r>
      <rPr>
        <sz val="10"/>
        <rFont val="Arial"/>
        <family val="2"/>
      </rPr>
      <t xml:space="preserve">
   ● if Column "Total" Part 3 Line 3.1 &lt; 1,000: 
      blank
   ● if Column "Total" Part 3 Line 3.1 ≥ 1,000: 
      Part 3 Column "CY", Lines 2.1 – 2.2 (if negative, set to 0 (zero))</t>
    </r>
  </si>
  <si>
    <r>
      <rPr>
        <b/>
        <sz val="10"/>
        <rFont val="Arial"/>
        <family val="2"/>
      </rPr>
      <t>Part 3 Line 5.4</t>
    </r>
    <r>
      <rPr>
        <sz val="10"/>
        <rFont val="Arial"/>
        <family val="2"/>
      </rPr>
      <t xml:space="preserve">
(Rebate amount)</t>
    </r>
  </si>
  <si>
    <r>
      <rPr>
        <b/>
        <sz val="10"/>
        <rFont val="Arial"/>
        <family val="2"/>
      </rPr>
      <t>Part 3 Line 5.5</t>
    </r>
    <r>
      <rPr>
        <sz val="10"/>
        <rFont val="Arial"/>
        <family val="2"/>
      </rPr>
      <t xml:space="preserve">
(Single-year rebate liability)</t>
    </r>
  </si>
  <si>
    <r>
      <rPr>
        <b/>
        <sz val="10"/>
        <rFont val="Arial"/>
        <family val="2"/>
      </rPr>
      <t>Columns "PY2", "PY1", "CY":</t>
    </r>
    <r>
      <rPr>
        <sz val="10"/>
        <rFont val="Arial"/>
        <family val="2"/>
      </rPr>
      <t xml:space="preserve">
Health Insurance Coverage columns: Part 3 Line 2.3 x [Line 5.1 – (Line 4.1a + Line 4.2 Column "Total")] (if negative, set to 0 (zero))
Mini-Med and Student Health Plans columns: Part 3 Line 2.3 x [Line 5.1 – (Line 4.1b + Line 4.2 Column "Total")] (if negative, set to 0 (zero))
</t>
    </r>
  </si>
  <si>
    <r>
      <rPr>
        <b/>
        <sz val="10"/>
        <rFont val="Arial"/>
        <family val="2"/>
      </rPr>
      <t>Part 3 Line 5.6</t>
    </r>
    <r>
      <rPr>
        <sz val="10"/>
        <rFont val="Arial"/>
        <family val="2"/>
      </rPr>
      <t xml:space="preserve">
(Paid rebate liability)</t>
    </r>
  </si>
  <si>
    <r>
      <rPr>
        <b/>
        <sz val="10"/>
        <rFont val="Arial"/>
        <family val="2"/>
      </rPr>
      <t>Part 3 Line 5.7</t>
    </r>
    <r>
      <rPr>
        <sz val="10"/>
        <rFont val="Arial"/>
        <family val="2"/>
      </rPr>
      <t xml:space="preserve">
(Unpaid rebate liability)</t>
    </r>
  </si>
  <si>
    <r>
      <rPr>
        <b/>
        <sz val="10"/>
        <rFont val="Arial"/>
        <family val="2"/>
      </rPr>
      <t>Columns "PY2", "PY1", "CY":</t>
    </r>
    <r>
      <rPr>
        <sz val="10"/>
        <rFont val="Arial"/>
        <family val="2"/>
      </rPr>
      <t xml:space="preserve">
Part 3 Lines 5.5 – 5.6 (if negative, set to 0 (zero))</t>
    </r>
  </si>
  <si>
    <r>
      <rPr>
        <b/>
        <sz val="10"/>
        <rFont val="Arial"/>
        <family val="2"/>
      </rPr>
      <t>Part 3 Line 5.8</t>
    </r>
    <r>
      <rPr>
        <sz val="10"/>
        <rFont val="Arial"/>
        <family val="2"/>
      </rPr>
      <t xml:space="preserve">
(Limited payable rebate amount)</t>
    </r>
  </si>
  <si>
    <r>
      <rPr>
        <b/>
        <sz val="10"/>
        <rFont val="Arial"/>
        <family val="2"/>
      </rPr>
      <t>Column "PY2":</t>
    </r>
    <r>
      <rPr>
        <sz val="10"/>
        <rFont val="Arial"/>
        <family val="2"/>
      </rPr>
      <t xml:space="preserve">
The lesser of: Part 3 Lines 5.8 x (2.1 – 2.2) / 2.3 Column PY2 or Line 5.4 Column Total
(</t>
    </r>
    <r>
      <rPr>
        <i/>
        <sz val="10"/>
        <rFont val="Arial"/>
        <family val="2"/>
      </rPr>
      <t>the term "(2.1 – 2.1) / 2.3" should yield 1.0 except in DC, MA, and VT merged markets</t>
    </r>
    <r>
      <rPr>
        <sz val="10"/>
        <rFont val="Arial"/>
        <family val="2"/>
      </rPr>
      <t xml:space="preserve">)
</t>
    </r>
    <r>
      <rPr>
        <b/>
        <sz val="10"/>
        <rFont val="Arial"/>
        <family val="2"/>
      </rPr>
      <t>Column "PY1":</t>
    </r>
    <r>
      <rPr>
        <sz val="10"/>
        <rFont val="Arial"/>
        <family val="2"/>
      </rPr>
      <t xml:space="preserve">
The lesser of: Part 3 Line 5.8 x (2.1 – 2.2) / 2.3 Column PY1 or (Line 5.4 Column "Total" </t>
    </r>
    <r>
      <rPr>
        <sz val="8"/>
        <rFont val="Arial"/>
        <family val="2"/>
      </rPr>
      <t>–</t>
    </r>
    <r>
      <rPr>
        <sz val="10"/>
        <rFont val="Arial"/>
        <family val="2"/>
      </rPr>
      <t xml:space="preserve"> Line 5.8 Column "PY2")
(</t>
    </r>
    <r>
      <rPr>
        <i/>
        <sz val="10"/>
        <rFont val="Arial"/>
        <family val="2"/>
      </rPr>
      <t>the term "(2.1 – 2.1) / 2.3" should yield 1.0 except in DC, MA, and VT merged markets</t>
    </r>
    <r>
      <rPr>
        <sz val="10"/>
        <rFont val="Arial"/>
        <family val="2"/>
      </rPr>
      <t xml:space="preserve">)
</t>
    </r>
    <r>
      <rPr>
        <b/>
        <sz val="10"/>
        <rFont val="Arial"/>
        <family val="2"/>
      </rPr>
      <t>Column "CY":</t>
    </r>
    <r>
      <rPr>
        <sz val="10"/>
        <rFont val="Arial"/>
        <family val="2"/>
      </rPr>
      <t xml:space="preserve">
The lesser of: Part 3 Line 5.8 x (2.1 – 2.2) / 2.3 Column CY or (Line 5.4 Column "Total" – Line 5.8 Column "PY2" – Line 5.8 Column "PY1")
(</t>
    </r>
    <r>
      <rPr>
        <i/>
        <sz val="10"/>
        <rFont val="Arial"/>
        <family val="2"/>
      </rPr>
      <t>the term "(2.1 – 2.1) / 2.3" should yield 1.0 except in DC, MA, and VT merged markets</t>
    </r>
    <r>
      <rPr>
        <sz val="10"/>
        <rFont val="Arial"/>
        <family val="2"/>
      </rPr>
      <t xml:space="preserve">)
</t>
    </r>
    <r>
      <rPr>
        <b/>
        <sz val="10"/>
        <rFont val="Arial"/>
        <family val="2"/>
      </rPr>
      <t>Column "Total":</t>
    </r>
    <r>
      <rPr>
        <sz val="10"/>
        <rFont val="Arial"/>
        <family val="2"/>
      </rPr>
      <t xml:space="preserve">
Part 3 Line 5.8, Columns PY2 + PY1 + CY
</t>
    </r>
  </si>
  <si>
    <t>4.6 Total allowable quality improvement expenses</t>
  </si>
  <si>
    <t>3. Credibility Adjustment</t>
  </si>
  <si>
    <t>3.1 Life-years</t>
  </si>
  <si>
    <t xml:space="preserve">3.2 Base credibility factor </t>
  </si>
  <si>
    <t xml:space="preserve">3.3 Average deductible </t>
  </si>
  <si>
    <t xml:space="preserve">3.4 Deductible factor </t>
  </si>
  <si>
    <t xml:space="preserve">3.5 Credibility adjustment (Lines 3.2 x 3.4 (do not round)) </t>
  </si>
  <si>
    <t>4. MLR Calculation (for issuers with at least 1,000 life years in the Total column of Line 3.1)</t>
  </si>
  <si>
    <t>4.1 Preliminary MLR</t>
  </si>
  <si>
    <t>4.1a  Preliminary MLR (Lines 1.8 / 2.3)</t>
  </si>
  <si>
    <t>4.1b  Preliminary MLR: Mini-Med and Student Health  (Lines 1.9 / 2.3)</t>
  </si>
  <si>
    <t>4.2 Credibility adjustment (Line 3.5, if applicable)</t>
  </si>
  <si>
    <t>4.3 Credibility-adjusted MLR (Lines 4.1a or 4.1b + 4.2)</t>
  </si>
  <si>
    <t>5. Rebate Calculation</t>
  </si>
  <si>
    <t>5.1 MLR standard</t>
  </si>
  <si>
    <t>5.2 Credibility-adjusted MLR (Line 4.3)</t>
  </si>
  <si>
    <t>5.3 Adjusted earned premium (Lines 2.1 - 2.2 CY)</t>
  </si>
  <si>
    <t>5.4 Rebate amount if credibility-adjusted MLR is less than MLR standard (Lines (5.1 - 5.2) x 5.3)</t>
  </si>
  <si>
    <t>5.5 Optional: single-year rebate liability (Line 2.3 x [Line 5.1 - (Lines 4.1a or 4.1b + 4.2)])</t>
  </si>
  <si>
    <t>5.6 Optional: paid rebate liability (see instructions)</t>
  </si>
  <si>
    <t>5.7 Optional: unpaid rebate liability (Lines 5.5 - 5.6)</t>
  </si>
  <si>
    <t>5.8 Limited payable rebate amount (see instructions)</t>
  </si>
  <si>
    <t>6. Temporary Adjustments</t>
  </si>
  <si>
    <t>6.2   Reserved for future use</t>
  </si>
  <si>
    <t>6.2a  Reserved for future use</t>
  </si>
  <si>
    <t>6.2b  Reserved for future use</t>
  </si>
  <si>
    <t>6.2c  Reserved for future use</t>
  </si>
  <si>
    <t>6.2d  Reserved for future use</t>
  </si>
  <si>
    <t>6.2e  Reserved for future use</t>
  </si>
  <si>
    <t>6.2f  Reserved for future use</t>
  </si>
  <si>
    <t>3.a Total amount of rebates (from Part 3, Line 5.4 or 5.8)</t>
  </si>
  <si>
    <t>2017
Individual</t>
  </si>
  <si>
    <t>2017
Small Group</t>
  </si>
  <si>
    <t>5.5a Taxes and assessments (exclude amounts reported in Section 3 or Lines 5.5c or 9)</t>
  </si>
  <si>
    <r>
      <rPr>
        <b/>
        <sz val="10"/>
        <rFont val="Arial"/>
        <family val="2"/>
      </rPr>
      <t>Part 1 Line 4.6</t>
    </r>
    <r>
      <rPr>
        <sz val="10"/>
        <rFont val="Arial"/>
        <family val="2"/>
      </rPr>
      <t xml:space="preserve">
(Total allowable quality improvement expenses)</t>
    </r>
  </si>
  <si>
    <r>
      <rPr>
        <b/>
        <sz val="10"/>
        <rFont val="Arial"/>
        <family val="2"/>
      </rPr>
      <t>Column "CY":</t>
    </r>
    <r>
      <rPr>
        <sz val="10"/>
        <rFont val="Arial"/>
        <family val="2"/>
      </rPr>
      <t xml:space="preserve">
Part 2 Line 1.10, Columns "3/31/YY" + "Deferred PY" – "Deferred CY"
</t>
    </r>
    <r>
      <rPr>
        <b/>
        <sz val="10"/>
        <rFont val="Arial"/>
        <family val="2"/>
      </rPr>
      <t>Column "Total":</t>
    </r>
    <r>
      <rPr>
        <sz val="10"/>
        <rFont val="Arial"/>
        <family val="2"/>
      </rPr>
      <t xml:space="preserve">
Part 3 Line 1.6, Columns PY2 + PY1 + CY
</t>
    </r>
  </si>
  <si>
    <r>
      <rPr>
        <b/>
        <sz val="10"/>
        <rFont val="Arial"/>
        <family val="2"/>
      </rPr>
      <t>Individual, Small Group, and Large Group Columns "PY2", "PY1," "CY," and "Total," except DC, MA, and VT merged markets:</t>
    </r>
    <r>
      <rPr>
        <sz val="10"/>
        <rFont val="Arial"/>
        <family val="2"/>
      </rPr>
      <t xml:space="preserve">
Part 3, Lines 1.2 + 1.3 – 1.4 – 1.5 – 1.6 – 1.7
</t>
    </r>
    <r>
      <rPr>
        <b/>
        <sz val="10"/>
        <rFont val="Arial"/>
        <family val="2"/>
      </rPr>
      <t>Individual and Small Group Columns "CY" and "Total", if Business State is DC, MA, or VT:</t>
    </r>
    <r>
      <rPr>
        <sz val="10"/>
        <rFont val="Arial"/>
        <family val="2"/>
      </rPr>
      <t xml:space="preserve">
(Part 3, Individual Column, Lines 1.2 + 1.3 – 1.4 – 1.5 – 1.6 – 1.7) + (Part 3, Small Group Column, Lines 1.2 + 1.3 – 1.4 – 1.5 – 1.6 – 1.7)
</t>
    </r>
  </si>
  <si>
    <r>
      <rPr>
        <b/>
        <sz val="10"/>
        <rFont val="Arial"/>
        <family val="2"/>
      </rPr>
      <t>Mini-Med Columns "PY2", "PY1", "CY", and "Total", except DC, MA, and VT merged markets:</t>
    </r>
    <r>
      <rPr>
        <sz val="10"/>
        <rFont val="Arial"/>
        <family val="2"/>
      </rPr>
      <t xml:space="preserve">
Part 3 Lines 1.2 + 1.3
</t>
    </r>
    <r>
      <rPr>
        <b/>
        <sz val="10"/>
        <rFont val="Arial"/>
        <family val="2"/>
      </rPr>
      <t>Mini-Med Individual and Small Group Columns "PY2", "PY1", "CY", and "Total", if Business State is DC, MA, or VT:</t>
    </r>
    <r>
      <rPr>
        <sz val="10"/>
        <rFont val="Arial"/>
        <family val="2"/>
      </rPr>
      <t xml:space="preserve">
(Part 3, Mini-Med Individual Column, Lines 1.2 + 1.3) + (Part 3, Mini-Med Small Group Column, Lines 1.2 + 1.3)
</t>
    </r>
    <r>
      <rPr>
        <b/>
        <sz val="10"/>
        <rFont val="Arial"/>
        <family val="2"/>
      </rPr>
      <t>Student Health Plans Columns "PY2", "PY1", "CY" and "Total":</t>
    </r>
    <r>
      <rPr>
        <sz val="10"/>
        <rFont val="Arial"/>
        <family val="2"/>
      </rPr>
      <t xml:space="preserve">
Part 3, Lines 1.2 + 1.3
</t>
    </r>
  </si>
  <si>
    <r>
      <rPr>
        <b/>
        <sz val="10"/>
        <rFont val="Arial"/>
        <family val="2"/>
      </rPr>
      <t>Individual, Small Group, and Large Group Columns, except DC, MA, and VT merged markets:</t>
    </r>
    <r>
      <rPr>
        <sz val="10"/>
        <rFont val="Arial"/>
        <family val="2"/>
      </rPr>
      <t xml:space="preserve">
Part 3, Lines 2.1 – 2.2
</t>
    </r>
    <r>
      <rPr>
        <b/>
        <sz val="10"/>
        <rFont val="Arial"/>
        <family val="2"/>
      </rPr>
      <t>Individual and Small Group Columns, if Business State is DC, MA, or VT:</t>
    </r>
    <r>
      <rPr>
        <sz val="10"/>
        <rFont val="Arial"/>
        <family val="2"/>
      </rPr>
      <t xml:space="preserve">
(Part 3, Individual Column, Lines 2.1 – 2.2) + (Part 3, Small Group Column, Lines 2.1 – 2.2)
</t>
    </r>
  </si>
  <si>
    <r>
      <rPr>
        <b/>
        <sz val="10"/>
        <rFont val="Arial"/>
        <family val="2"/>
      </rPr>
      <t>Column "Total":</t>
    </r>
    <r>
      <rPr>
        <sz val="10"/>
        <rFont val="Arial"/>
        <family val="2"/>
      </rPr>
      <t xml:space="preserve">
   ● if Column "Total" Part 3 Line 3.1 &lt; 1,000 or ≥ 75,000: 
      0 (zero)
   ● if Column "PY2" Part 3 Line 3.1 ≥ 1,000 and Line 4.1a or 4.1b &lt; Line 5.1, and 
         Column "PY1" Part 3 Line 3.1 ≥ 1,000 and Line 4.1a or 4.1b &lt; Line 5.1, and
         Column "CY"   Part 3 Line 3.1 ≥ 1,000 and Line 4.1a or 4.1b &lt; Line 5.1:
      0 (zero)
   ● if 1,000 ≤ Column "Total" Part 3 Line 3.1 &lt; 75,000 and none of the conditions above apply: 
      Part 3 Line 3.2 x 3.4 (do not round)
</t>
    </r>
  </si>
  <si>
    <r>
      <rPr>
        <b/>
        <sz val="10"/>
        <rFont val="Arial"/>
        <family val="2"/>
      </rPr>
      <t>Columns "PY2", "PY1", "CY", "Total":</t>
    </r>
    <r>
      <rPr>
        <sz val="10"/>
        <rFont val="Arial"/>
        <family val="2"/>
      </rPr>
      <t xml:space="preserve">
   ● if Part 3 Line 3.1 &lt; 1,000: 
      blank
   ● if Part 3 Line 3.1 ≥ 1,000: 
      Part 3 Lines 1.8 / 2.3 (do not round)
</t>
    </r>
  </si>
  <si>
    <r>
      <rPr>
        <b/>
        <sz val="10"/>
        <rFont val="Arial"/>
        <family val="2"/>
      </rPr>
      <t>Columns "PY2", "PY1", "CY", "Total":</t>
    </r>
    <r>
      <rPr>
        <sz val="10"/>
        <rFont val="Arial"/>
        <family val="2"/>
      </rPr>
      <t xml:space="preserve">
   ● if Part 3 Line 3.1 &lt; 1,000: 
      blank
   ● if Part 3 Line 3.1 ≥ 1,000: 
      Part 3 Lines 1.9 / 2.3 (do not round)
</t>
    </r>
  </si>
  <si>
    <r>
      <rPr>
        <b/>
        <sz val="10"/>
        <rFont val="Arial"/>
        <family val="2"/>
      </rPr>
      <t>Column "Total":</t>
    </r>
    <r>
      <rPr>
        <sz val="10"/>
        <rFont val="Arial"/>
        <family val="2"/>
      </rPr>
      <t xml:space="preserve">
   ● if Column "Total" Part 3 Line 3.1 &lt; 1,000: 
      blank
   ● if Column "Total" Part 3 Line 3.1 ≥ 1,000: 
      Health Insurance Coverage columns:    Part 3 Lines 4.1a + 4.2
      Mini-Med and Student Health columns:  Part 3 Lines 4.1b + 4.2
   (round to three decimal places, e.g. 0.801 or 80.1%)
</t>
    </r>
  </si>
  <si>
    <r>
      <rPr>
        <b/>
        <sz val="10"/>
        <rFont val="Arial"/>
        <family val="2"/>
      </rPr>
      <t>Column "Total":</t>
    </r>
    <r>
      <rPr>
        <sz val="10"/>
        <rFont val="Arial"/>
        <family val="2"/>
      </rPr>
      <t xml:space="preserve">
   ● if Column "Total" Part 3 Line 3.1 &lt; 1,000: 
      0 (zero)
   ● if Column "Total" Part 3 Line 3.1 ≥ 1,000 and Part 3 Line 5.2 ≥ Line 5.1: 
      0 (zero)
   ● if Column "Total" Part 3 Line 3.1 ≥ 1,000 and Part 3 Line 5.2 &lt; Line 5.1: 
      Part 3 (Lines 5.1 – 5.2) x Line 5.3
</t>
    </r>
  </si>
  <si>
    <t>At issuer's option, either: Part 1 Lines 4.1 + 4.2 + 4.3 + 4.4 + 4.5 or 0.8% * (Part 2 Lines 1.1 + 1.2 – 1.3 – 1.7 + 1.8)</t>
  </si>
  <si>
    <r>
      <rPr>
        <b/>
        <sz val="10"/>
        <rFont val="Arial"/>
        <family val="2"/>
      </rPr>
      <t>Column "Total":</t>
    </r>
    <r>
      <rPr>
        <sz val="10"/>
        <rFont val="Arial"/>
        <family val="2"/>
      </rPr>
      <t xml:space="preserve">
Part 3 Line 1.5, Columns PY2 + PY1 + CY</t>
    </r>
  </si>
  <si>
    <r>
      <rPr>
        <b/>
        <sz val="10"/>
        <rFont val="Arial"/>
        <family val="2"/>
      </rPr>
      <t>Column "Total":</t>
    </r>
    <r>
      <rPr>
        <sz val="10"/>
        <rFont val="Arial"/>
        <family val="2"/>
      </rPr>
      <t xml:space="preserve">
Part 3 Line 1.7, Columns PY2 + PY1 + CY</t>
    </r>
  </si>
  <si>
    <t>5.5c Federal and State employment taxes and assessments</t>
  </si>
  <si>
    <t>3.1d Other Federal taxes and assessments deductible from premium</t>
  </si>
  <si>
    <t>1. Number of policies / certificates  (from Part 1, Line 7.1)</t>
  </si>
  <si>
    <t>1.4 Reconciled payments of cost-sharing reductions</t>
  </si>
  <si>
    <r>
      <rPr>
        <b/>
        <sz val="10"/>
        <rFont val="Arial"/>
        <family val="2"/>
      </rPr>
      <t>Step 1.</t>
    </r>
    <r>
      <rPr>
        <sz val="10"/>
        <rFont val="Arial"/>
        <family val="2"/>
      </rPr>
      <t xml:space="preserve">  Download the HIOS template file(s) from the HIOS MLR module.  You must use these template file(s) to submit MLR data through HIOS.  Do </t>
    </r>
    <r>
      <rPr>
        <u/>
        <sz val="10"/>
        <rFont val="Arial"/>
        <family val="2"/>
      </rPr>
      <t>not</t>
    </r>
    <r>
      <rPr>
        <sz val="10"/>
        <rFont val="Arial"/>
        <family val="2"/>
      </rPr>
      <t xml:space="preserve"> attempt to upload the MLR Form posted on the MLR page of CCIIO's website, or this MLR Calculator file, into HIOS.</t>
    </r>
  </si>
  <si>
    <t>6.1b  Total Federal and State taxes associated with the deferred premium on Line 6.1a.</t>
  </si>
  <si>
    <t>2017 MLR Form</t>
  </si>
  <si>
    <t xml:space="preserve">3.5 Credibility adjustment (Lines 4.2 x 4.4 (do not round)) </t>
  </si>
  <si>
    <t>1.9 Federal Transitional Reinsurance Program payments</t>
  </si>
  <si>
    <t>1.11 Federal Risk Corridors Program net payments / (charges)</t>
  </si>
  <si>
    <t>1.5 Federal Transitional Reinsurance Program payments from HHS</t>
  </si>
  <si>
    <t xml:space="preserve"> </t>
  </si>
  <si>
    <t>1
Health Insurance
INDIVIDUAL
Total as of 12/31/19</t>
  </si>
  <si>
    <t>6
Health Insurance
SMALL GROUP
Total as of 12/31/19</t>
  </si>
  <si>
    <t>11
Health Insurance
LARGE GROUP
Total as of 12/31/19</t>
  </si>
  <si>
    <t>16
Mini-Med
INDIVIDUAL
Total as of 12/31/19</t>
  </si>
  <si>
    <t>19
Mini-Med
SMALL GROUP
Total as of 12/31/19</t>
  </si>
  <si>
    <t>22
Mini-Med
LARGE GROUP
Total as of 12/31/19</t>
  </si>
  <si>
    <t>25
Expat
SMALL GROUP
Total as of 12/31/19</t>
  </si>
  <si>
    <t>30
Expat
LARGE GROUP
Total as of 12/31/19</t>
  </si>
  <si>
    <t>35
Student Health
INDIVIDUAL
Total as of 12/31/19</t>
  </si>
  <si>
    <t>40
Government Program Plans 
Total as of 12/31/19</t>
  </si>
  <si>
    <t>41
Other Health Business 
Total as of 12/31/19</t>
  </si>
  <si>
    <t>42
Medicare MLR Business
Total as of 12/31/19</t>
  </si>
  <si>
    <t>43
Uninsured Plans
Total as of 12/31/19</t>
  </si>
  <si>
    <t>44
Grand Total
Total as of 12/31/19</t>
  </si>
  <si>
    <t>2
Health Insurance
INDIVIDUAL
Total as of 3/31/20</t>
  </si>
  <si>
    <t>3
Health Insurance
INDIVIDUAL
Dual Contracts
(Included in Total as of 3/31/20)</t>
  </si>
  <si>
    <t>7
Health Insurance
SMALL GROUP
Total as of 3/31/20</t>
  </si>
  <si>
    <t>8
Health Insurance
SMALL GROUP
Dual Contracts
(Included in Total as of 3/31/20)</t>
  </si>
  <si>
    <t>12
Health Insurance
LARGE GROUP
Total as of 3/31/20</t>
  </si>
  <si>
    <t>13
Health Insurance
LARGE GROUP
Dual Contracts
(Included in Total as of 3/31/20)</t>
  </si>
  <si>
    <t>17
Mini-Med
INDIVIDUAL
Total as of 3/31/20</t>
  </si>
  <si>
    <t>18
Mini-Med
INDIVIDUAL
Dual Contracts
(Included in Total as of 3/31/20)</t>
  </si>
  <si>
    <t>20
Mini-Med
SMALL GROUP
Total as of 3/31/20</t>
  </si>
  <si>
    <t>21
Mini-Med
SMALL GROUP
Dual Contracts
(Included in Total as of 3/31/20)</t>
  </si>
  <si>
    <t>23
Mini-Med
LARGE GROUP
Total as of 3/31/20</t>
  </si>
  <si>
    <t>24
Mini-Med
LARGE GROUP
Dual Contracts
(Included in Total as of 3/31/20)</t>
  </si>
  <si>
    <t>26
Expat
SMALL GROUP
Total as of 3/31/20</t>
  </si>
  <si>
    <t>27
Expat
SMALL GROUP
Dual Contracts
(Included in Total as of 3/31/20)</t>
  </si>
  <si>
    <t>31
Expat
LARGE GROUP
Total as of 3/31/20</t>
  </si>
  <si>
    <t>32
Expat
LARGE GROUP
Dual Contracts
(Included in Total as of 3/31/20)</t>
  </si>
  <si>
    <t>36
Student Health
INDIVIDUAL
Total as of 3/31/20</t>
  </si>
  <si>
    <t>37
Student Health
INDIVIDUAL
Dual Contracts
(Included in Total as of 3/31/20)</t>
  </si>
  <si>
    <t>2019 Form Calculation References</t>
  </si>
  <si>
    <t>2019 MLR Annual Reporting Form: Formula Resource</t>
  </si>
  <si>
    <t>2019 Form Line</t>
  </si>
  <si>
    <t>INSTRUCTIONS FOR USING THE MLR CALCULATOR WITH THE 2019 MLR ANNUAL REPORTING FORM</t>
  </si>
  <si>
    <t>The 2019 MLR Annual Reporting Form does not automatically perform the MLR and rebate calculations.  When a completed form is submitted, CMS' Health Insurance Oversight System (HIOS) will alert companies if their submitted values do not match HIOS calculated values.</t>
  </si>
  <si>
    <t>Companies may do the MLR and rebate calculations themselves, following the 2019 MLR Annual Reporting Form Filing Instructions.  For the user's convenience, all 2019 MLR and rebate formulas are summarized on the Formula Reference tab of this file.</t>
  </si>
  <si>
    <t>Companies may also use this MLR Calculator file to perform and/or verify their MLR and rebate calculations for the 2019 MLR reporting year.  To use the MLR Calculator, please follow Steps 1−5 below.  For your convenience, you can also choose to have this MLR Calculator copy all data entered in this file to the HIOS template file you specify, or vice versa.*  You can also copy data already entered into another version of the 2019 MLR Calculator.xlsm file by entering that file's name in the box below (cell B23) and clicking on the "Copy from HIOS Template to Calculator" button.
  *You may need to enable macros to use the optional MLR Calculator copy functionality; please contact your IT department for assistance.</t>
  </si>
  <si>
    <t>Please note that the "Copy from HIOS Template to Calculator" button is only useful for identifying errors in a 2019 reporting year submission; it will not copy data from a prior year template into this MLR Calculator.</t>
  </si>
  <si>
    <t xml:space="preserve">(ii) Optionally, copy the select rows (Part 3, Lines 1.8-1.9, 2.3, 3.5, 5.1, 5.4-5.8) from the 2017 and 2018 MLR Forms to the "PY Rebate Liability" tab, if you wish the MLR Calculator to automatically allocate the previously paid rebate liability for Part 3 Line 5.6.  </t>
  </si>
  <si>
    <t>(VERSION 1)</t>
  </si>
  <si>
    <t>2.16 State Reinsurance Program payments</t>
  </si>
  <si>
    <t>2.17 Total incurred claims</t>
  </si>
  <si>
    <t>2.18 Allowable claims recovered through fraud reduction efforts (the smaller of Lines 2.18a or 2.18b)</t>
  </si>
  <si>
    <t>2.18a  Total fraud reduction expense</t>
  </si>
  <si>
    <t>2.18b  Total fraud recoveries that reduced paid claims in Line 2.1</t>
  </si>
  <si>
    <t>2.19 Reconciled payments of cost-sharing reductions</t>
  </si>
  <si>
    <t>1.9 MLR numerator Mini-Med and Student Health</t>
  </si>
  <si>
    <t>6.1 ACA assessments on non-calendar year policies (2017 and 2019 only)</t>
  </si>
  <si>
    <t>6.1a  Deferred portion of 2017 or 2019 premium collected for 2018 or 2020 ACA assessments or fees.</t>
  </si>
  <si>
    <t>2018 MLR Form</t>
  </si>
  <si>
    <t>2018, 2019
Individual</t>
  </si>
  <si>
    <t>2018, 2019
Small Group</t>
  </si>
  <si>
    <t xml:space="preserve">                      Individual market         Small Group market           Large Group market
                      2017  2018  2019         2017  2018  2019             2017  2018  2019
MA                  88%  88%  88%          88%  88%  88%                85%   85%   85%
NY                   82%  82%  82%          82%  82%  82%                85%   85%   85%
NM                  80%  80%  80%          85%  85%  85%                85%   85%   85%
All others        80%  80%  80%          80%  80%  80%                85%   85%   85%
</t>
  </si>
  <si>
    <r>
      <rPr>
        <b/>
        <sz val="10"/>
        <rFont val="Arial"/>
        <family val="2"/>
      </rPr>
      <t>Column "Total":</t>
    </r>
    <r>
      <rPr>
        <sz val="10"/>
        <rFont val="Arial"/>
        <family val="2"/>
      </rPr>
      <t xml:space="preserve">
   ● if Part 3 Line 3.3 &lt; 2,500: 
      1.000
   ● if Part 3 Line 3.3 ≥ 10,000: 
      1.736
   ● if 2,500 ≤ Part 3 Line 3.3 &lt; 10,000: 
      Calculate using linear interpolation and Table 2 (do not round).
</t>
    </r>
    <r>
      <rPr>
        <u/>
        <sz val="10"/>
        <rFont val="Arial"/>
        <family val="2"/>
      </rPr>
      <t>Table 2</t>
    </r>
    <r>
      <rPr>
        <sz val="10"/>
        <rFont val="Arial"/>
        <family val="2"/>
      </rPr>
      <t xml:space="preserve">:
Average Deductible    Deductible factor
    &lt;2,500                         1.000
      2,500                         1.164
      5,000                         1.402
  ≥10,000                         1.736
</t>
    </r>
    <r>
      <rPr>
        <u/>
        <sz val="10"/>
        <rFont val="Arial"/>
        <family val="2"/>
      </rPr>
      <t>Linear Interpolation Formula</t>
    </r>
    <r>
      <rPr>
        <sz val="10"/>
        <rFont val="Arial"/>
        <family val="2"/>
      </rPr>
      <t xml:space="preserve"> (x = average health plan deductible, y = deductible factor) where x2 = Part 3 Line 3.3 Column "Total": 
y2 = y1 + [(y3 – y1) / (x3 – x1)] * (x2 – x1)
</t>
    </r>
    <r>
      <rPr>
        <u/>
        <sz val="10"/>
        <rFont val="Arial"/>
        <family val="2"/>
      </rPr>
      <t>Linear interpolation example</t>
    </r>
    <r>
      <rPr>
        <sz val="10"/>
        <rFont val="Arial"/>
        <family val="2"/>
      </rPr>
      <t xml:space="preserve">:
The deductible factor for a $3,500 average deductible can be calculated as follows:
1.164 + [(1.402 – 1.164) / (5,000 – 2,500)] x (3,500 – 2,500) = 1.164 + 0.0952 = 1.2592
(Note: do not round the credibility factor multiplied by the deductible factor when calculating the MLR.  Add the unrounded credibility factor multiplied by the unrounded deductible factor to the unrounded preliminary MLR from Part 3 Line 4.1, then round the result to 3 decimal places (e.g. 80.1%) and enter on Part 3 Line 4.3.
</t>
    </r>
  </si>
  <si>
    <r>
      <rPr>
        <b/>
        <sz val="10"/>
        <rFont val="Arial"/>
        <family val="2"/>
      </rPr>
      <t>Column "Total":</t>
    </r>
    <r>
      <rPr>
        <sz val="10"/>
        <rFont val="Arial"/>
        <family val="2"/>
      </rPr>
      <t xml:space="preserve">
   ● if Column "Total" Part 3 Line 3.1 &lt; 1,000 or ≥ 75,000: 
      0 (zero)
   ● if Column "PY2" Part 3 Line 3.1 ≥ 1,000 and Line 4.1a or 4.1b &lt; Line 5.1, and 
         Column "PY1" Part 3 Line 3.1 ≥ 1,000 and Line 4.1a or 4.1b &lt; Line 5.1, and
         Column "CY"   Part 3 Line 3.1 ≥ 1,000 and Line 4.1a or 4.1b &lt; Line 5.1:
      0 (zero)
   ● if 1,000 ≤ Column "Total" Part 3 Line 3.1 &lt; 75,000 and none of the conditions above apply: 
      Calculate using linear interpolation and Table 1 (do not round)
</t>
    </r>
    <r>
      <rPr>
        <u/>
        <sz val="10"/>
        <rFont val="Arial"/>
        <family val="2"/>
      </rPr>
      <t>Table 1</t>
    </r>
    <r>
      <rPr>
        <sz val="10"/>
        <rFont val="Arial"/>
        <family val="2"/>
      </rPr>
      <t xml:space="preserve">:
Life-Years    Base credibility factor
   &lt;1,000          0.0%
     1,000          8.3%
     2,500          5.2%
     5,000          3.7%
   10,000          2.6%
   25,000          1.6%
   50,000          1.2%
 ≥75,000          0.0%
</t>
    </r>
    <r>
      <rPr>
        <u/>
        <sz val="10"/>
        <rFont val="Arial"/>
        <family val="2"/>
      </rPr>
      <t>Linear Interpolation Formula</t>
    </r>
    <r>
      <rPr>
        <sz val="10"/>
        <rFont val="Arial"/>
        <family val="2"/>
      </rPr>
      <t xml:space="preserve"> (x = life-years, y = base credibility factor) where x2 = Part 3 Line 3.1 Column "Total": 
y2 = y1 + [(y3 – y1) / (x3 – x1)] * (x2 – x1)
</t>
    </r>
    <r>
      <rPr>
        <u/>
        <sz val="10"/>
        <rFont val="Arial"/>
        <family val="2"/>
      </rPr>
      <t>Linear Interpolation Example</t>
    </r>
    <r>
      <rPr>
        <sz val="10"/>
        <rFont val="Arial"/>
        <family val="2"/>
      </rPr>
      <t xml:space="preserve">:
The base credibility factor for 16,525 life-years can be calculated as follows:
2.6% + [(1.6% – 2.6%) / (25,000 – 10,000)] x (16,525 – 10,000) = 2.6% – 0.435% = 2.165%
(Note: do not round the base credibility factor when calculating the MLR.  Add the unrounded credibility factor multiplied by the unrounded deductible factor to the unrounded preliminary MLR from Part 3 Line 4.1 Total Column, then round the resulting credibility-adjusted MLR to 3 decimal places (e.g. 80.1%) and enter on Part 3 Line 4.3.
</t>
    </r>
  </si>
  <si>
    <r>
      <rPr>
        <b/>
        <sz val="10"/>
        <rFont val="Arial"/>
        <family val="2"/>
      </rPr>
      <t xml:space="preserve">Columns "PY2" and "PY1", except DC, MA, and VT merged markets:
</t>
    </r>
    <r>
      <rPr>
        <sz val="10"/>
        <rFont val="Arial"/>
        <family val="2"/>
      </rPr>
      <t xml:space="preserve">2017 (for "PY2") and 2018 (for "PY1") MLR Forms, respectively,
Part 1 Line 7.5, Columns "3/31/YY" + "Deferred PY1" – "Deferred CY" 
</t>
    </r>
    <r>
      <rPr>
        <b/>
        <sz val="10"/>
        <rFont val="Arial"/>
        <family val="2"/>
      </rPr>
      <t>Columns "PY2" and "PY1", Individual and Small Group Columns, if Business State is DC, MA, or VT:</t>
    </r>
    <r>
      <rPr>
        <sz val="10"/>
        <rFont val="Arial"/>
        <family val="2"/>
      </rPr>
      <t xml:space="preserve">
2017 (for "PY2") and 2018 (for "PY1") MLR Forms, respectively 
(Part 1 Line 7.5, Individual Columns "3/31/YY" + "Deferred PY" – "Deferred CY") + (Part 1 Line 7.5, Small Group Columns "3/31/YY" + "Deferred PY" – "Deferred CY")
</t>
    </r>
    <r>
      <rPr>
        <b/>
        <sz val="10"/>
        <rFont val="Arial"/>
        <family val="2"/>
      </rPr>
      <t>Column "CY", except DC, MA, and VT merged markets:</t>
    </r>
    <r>
      <rPr>
        <sz val="10"/>
        <rFont val="Arial"/>
        <family val="2"/>
      </rPr>
      <t xml:space="preserve">
Part 1 Line 7.5, Columns "3/31/YY" + "Deferred PY1" – "Deferred CY" 
Column "CY", Individual and Small Group Columns, if Business State is DC, MA, or VT:
(Part 1 Line 7.5, Individual Columns "3/31/YY" + "Deferred PY1" – "Deferred CY") + (Part 1 Line 7.5, Small Group Columns "3/31/YY" + "Deferred PY1" – "Deferred CY")
</t>
    </r>
    <r>
      <rPr>
        <b/>
        <sz val="10"/>
        <rFont val="Arial"/>
        <family val="2"/>
      </rPr>
      <t>Column "Total":</t>
    </r>
    <r>
      <rPr>
        <sz val="10"/>
        <rFont val="Arial"/>
        <family val="2"/>
      </rPr>
      <t xml:space="preserve">
Part 3 Line 3.1, Columns PY2 + PY1 + CY
</t>
    </r>
  </si>
  <si>
    <r>
      <rPr>
        <b/>
        <sz val="10"/>
        <rFont val="Arial"/>
        <family val="2"/>
      </rPr>
      <t>Column "PY2":</t>
    </r>
    <r>
      <rPr>
        <sz val="10"/>
        <rFont val="Arial"/>
        <family val="2"/>
      </rPr>
      <t xml:space="preserve">
Federal Tax-Exempt Issuers:
2017 MLR Form, (Part 1 Lines 3.1a + 3.1b + 3.1c + 3.1d + 3.2a + 3.2b + 3.2c + 3.3a + 3.3b, Columns "3/31/YY" + "Deferred PY1" – "Deferred CY") – Part 3 Line 6.1b, Column "CY"
Non Federal Tax-Exempt Issuers:
2017 MLR Form, (Part 1 Lines 3.1a + 3.1b + 3.1c + 3.1d + 3.2a, Columns "3/31/YY" + "Deferred PY1" – "Deferred CY") + [The greater of: (Part 1 Line 3.2b, Columns "3/31/YY" + "Deferred PY1" – "Deferred CY") or (Part 1 Line 3.2c, Columns "3/31/YY" + "Deferred PY1" – "Deferred CY")] + (Part 1 Line 3.3a + 3.3b, Columns "3/31/YY" + "Deferred PY1" – "Deferred CY") – Part 3 Line 6.1b, Column "CY"
</t>
    </r>
    <r>
      <rPr>
        <b/>
        <sz val="10"/>
        <rFont val="Arial"/>
        <family val="2"/>
      </rPr>
      <t>Column "PY1":</t>
    </r>
    <r>
      <rPr>
        <sz val="10"/>
        <rFont val="Arial"/>
        <family val="2"/>
      </rPr>
      <t xml:space="preserve">
Federal Tax-Exempt Issuers:
2018 MLR Form, (Part 1 Lines 3.1a + 3.1b + 3.1c + 3.1d + 3.2a + 3.2b + 3.2c + 3.3a + 3.3b, Columns "3/31/YY" + "Deferred PY1" – "Deferred CY") + Part 3 Line 6.1b, Column "PY1"
Non Federal Tax-Exempt Issuers:
2018 MLR Form, (Part 1 Lines 3.1a + 3.1b + 3.1c + 3.1d + 3.2a, Columns "3/31/YY" + "Deferred PY1" – "Deferred CY") + [The greater of: (Part 1 Line 3.2b, Columns "3/31/YY" + "Deferred PY1" – "Deferred CY") or (Part 1 Line 3.2c, Columns "3/31/YY" + "Deferred PY1" – "Deferred CY")] + (Part 1 Line 3.3a + 3.3b, Columns "3/31/YY" + "Deferred PY1" – "Deferred CY") + Part 3 Line 6.1b, Column "PY1"
</t>
    </r>
    <r>
      <rPr>
        <b/>
        <sz val="10"/>
        <rFont val="Arial"/>
        <family val="2"/>
      </rPr>
      <t>Column "CY":</t>
    </r>
    <r>
      <rPr>
        <sz val="10"/>
        <rFont val="Arial"/>
        <family val="2"/>
      </rPr>
      <t xml:space="preserve">
Federal Tax-Exempt Issuers:
(Part 1 Line 3.1a + 3.1b + 3.1c + 3.1d + 3.2a + 3.2b + 3.2c + 3.3a + 3.3b, Columns "3/31/YY" + "Deferred PY1" – "Deferred CY") – Part 3 Line 6.1b, Column "CY"
Non Federal Tax-Exempt Issuers:
(Part 1 Line 3.1a + 3.1b + 3.1c + 3.1d + 3.2a, Columns "3/31/YY" + "Deferred PY1" – "Deferred CY") + [The greater of: (Part 1 Line 3.2b, Columns "3/31/YY" + "Deferred PY1" – "Deferred CY") or (Part 1 Line 3.2c, Columns "3/31/YY" + "Deferred PY1" – "Deferred CY")] + (Part 1 Lines 3.3a + 3.3b, Columns "3/31/YY" + "Deferred PY1" – "Deferred CY") – Part 3 Line 6.1b, Column "CY"
</t>
    </r>
    <r>
      <rPr>
        <b/>
        <sz val="10"/>
        <rFont val="Arial"/>
        <family val="2"/>
      </rPr>
      <t>Column "Total":</t>
    </r>
    <r>
      <rPr>
        <sz val="10"/>
        <rFont val="Arial"/>
        <family val="2"/>
      </rPr>
      <t xml:space="preserve">
Part 3 Line 2.2, Columns PY2 + PY1 + CY
</t>
    </r>
  </si>
  <si>
    <r>
      <rPr>
        <b/>
        <sz val="10"/>
        <rFont val="Arial"/>
        <family val="2"/>
      </rPr>
      <t>Column "PY2":</t>
    </r>
    <r>
      <rPr>
        <sz val="10"/>
        <rFont val="Arial"/>
        <family val="2"/>
      </rPr>
      <t xml:space="preserve"> 
2017 MLR Form, (Part 1 Lines 1.1 + 1.2 + 1.3, Columns "3/31/YY" + "Deferred PY1" – "Deferred CY") – (Part 3 Lines 1.5 + 1.6 + 1.7 + 6.1a, Column "CY")
</t>
    </r>
    <r>
      <rPr>
        <b/>
        <sz val="10"/>
        <rFont val="Arial"/>
        <family val="2"/>
      </rPr>
      <t>Column "PY1":</t>
    </r>
    <r>
      <rPr>
        <sz val="10"/>
        <rFont val="Arial"/>
        <family val="2"/>
      </rPr>
      <t xml:space="preserve"> 
2018 MLR Form, (Part 1 Lines 1.1 + 1.2 + 1.3, Columns "3/31/YY" + "Deferred PY1" – "Deferred CY") – (Part 3 Lines 1.5 + 1.6 + 1.7) + Part 3 Line 6.1a, Column "PY1"
</t>
    </r>
    <r>
      <rPr>
        <b/>
        <sz val="10"/>
        <rFont val="Arial"/>
        <family val="2"/>
      </rPr>
      <t>Column "CY":</t>
    </r>
    <r>
      <rPr>
        <sz val="10"/>
        <rFont val="Arial"/>
        <family val="2"/>
      </rPr>
      <t xml:space="preserve">
(Part 1 Lines 1.1 + 1.2 + 1.3, Columns "3/31/YY" + "Deferred PY1" – "Deferred CY") – (Part 3 Lines 1.5 + 1.6 + 1.7 + 6.1a, Column "CY")
</t>
    </r>
    <r>
      <rPr>
        <b/>
        <sz val="10"/>
        <rFont val="Arial"/>
        <family val="2"/>
      </rPr>
      <t>Column "Total":</t>
    </r>
    <r>
      <rPr>
        <sz val="10"/>
        <rFont val="Arial"/>
        <family val="2"/>
      </rPr>
      <t xml:space="preserve">
Part 3 Line 2.1, Columns PY2 + PY1 + CY
</t>
    </r>
  </si>
  <si>
    <r>
      <rPr>
        <b/>
        <sz val="10"/>
        <rFont val="Arial"/>
        <family val="2"/>
      </rPr>
      <t>Columns "PY2" and "PY1":</t>
    </r>
    <r>
      <rPr>
        <sz val="10"/>
        <rFont val="Arial"/>
        <family val="2"/>
      </rPr>
      <t xml:space="preserve">
2017 (for "PY2") and 2018 (for "PY1") MLR Forms, respectively,
Part 1 Line 4.6, Columns "3/31/YY" + "Deferred PY1" – "Deferred CY"
</t>
    </r>
    <r>
      <rPr>
        <b/>
        <sz val="10"/>
        <rFont val="Arial"/>
        <family val="2"/>
      </rPr>
      <t>Column "CY":</t>
    </r>
    <r>
      <rPr>
        <sz val="10"/>
        <rFont val="Arial"/>
        <family val="2"/>
      </rPr>
      <t xml:space="preserve">
Part 1 Line 4.6, Columns "3/31/YY" + "Deferred PY1" – "Deferred CY"
</t>
    </r>
    <r>
      <rPr>
        <b/>
        <sz val="10"/>
        <rFont val="Arial"/>
        <family val="2"/>
      </rPr>
      <t>Column "Total":</t>
    </r>
    <r>
      <rPr>
        <sz val="10"/>
        <rFont val="Arial"/>
        <family val="2"/>
      </rPr>
      <t xml:space="preserve">
Part 3 Line 1.3, Columns PY2 + PY1 + CY
</t>
    </r>
  </si>
  <si>
    <r>
      <rPr>
        <b/>
        <sz val="10"/>
        <rFont val="Arial"/>
        <family val="2"/>
      </rPr>
      <t>Column "PY2":</t>
    </r>
    <r>
      <rPr>
        <sz val="10"/>
        <rFont val="Arial"/>
        <family val="2"/>
      </rPr>
      <t xml:space="preserve">
Adjusted claims incurred in the 2017 MLR reporting year, restated as of 3/31/20
</t>
    </r>
    <r>
      <rPr>
        <b/>
        <sz val="10"/>
        <rFont val="Arial"/>
        <family val="2"/>
      </rPr>
      <t>Column "PY1":</t>
    </r>
    <r>
      <rPr>
        <sz val="10"/>
        <rFont val="Arial"/>
        <family val="2"/>
      </rPr>
      <t xml:space="preserve">
Adjusted claims incurred in the 2018 MLR reporting year, restated as of 3/31/20
</t>
    </r>
    <r>
      <rPr>
        <b/>
        <sz val="10"/>
        <rFont val="Arial"/>
        <family val="2"/>
      </rPr>
      <t>Column "CY":</t>
    </r>
    <r>
      <rPr>
        <sz val="10"/>
        <rFont val="Arial"/>
        <family val="2"/>
      </rPr>
      <t xml:space="preserve">
Part 1 Lines 2.1 + 2.11, Columns "3/31/YY" + "Deferred PY1" – "Deferred CY"
</t>
    </r>
    <r>
      <rPr>
        <b/>
        <sz val="10"/>
        <rFont val="Arial"/>
        <family val="2"/>
      </rPr>
      <t>Column "Total":</t>
    </r>
    <r>
      <rPr>
        <sz val="10"/>
        <rFont val="Arial"/>
        <family val="2"/>
      </rPr>
      <t xml:space="preserve">
Part 3 Line 1.2, Columns PY2 + PY1 + CY
</t>
    </r>
  </si>
  <si>
    <r>
      <rPr>
        <b/>
        <sz val="10"/>
        <rFont val="Arial"/>
        <family val="2"/>
      </rPr>
      <t>Column "PY2":</t>
    </r>
    <r>
      <rPr>
        <sz val="10"/>
        <rFont val="Arial"/>
        <family val="2"/>
      </rPr>
      <t xml:space="preserve">
2017 MLR Form, Part 1 Lines 2.1 + 2.11, Columns "3/31/YY" + "Deferred PY" – "Deferred CY"
</t>
    </r>
    <r>
      <rPr>
        <b/>
        <sz val="10"/>
        <rFont val="Arial"/>
        <family val="2"/>
      </rPr>
      <t>Column "PY1":</t>
    </r>
    <r>
      <rPr>
        <sz val="10"/>
        <rFont val="Arial"/>
        <family val="2"/>
      </rPr>
      <t xml:space="preserve">
2018 MLR Form, Part 1 Lines 2.1 + 2.11, Columns "3/31/YY" + "Deferred PY" – "Deferred CY"</t>
    </r>
  </si>
  <si>
    <r>
      <rPr>
        <b/>
        <sz val="10"/>
        <rFont val="Arial"/>
        <family val="2"/>
      </rPr>
      <t>Part 2 Line 2.18</t>
    </r>
    <r>
      <rPr>
        <sz val="10"/>
        <rFont val="Arial"/>
        <family val="2"/>
      </rPr>
      <t xml:space="preserve">
(Allowable claims recovered through fraud reduction efforts)</t>
    </r>
  </si>
  <si>
    <t>The lesser of: Part 2 Line 2.18a or 2.18b</t>
  </si>
  <si>
    <r>
      <rPr>
        <b/>
        <sz val="10"/>
        <rFont val="Arial"/>
        <family val="2"/>
      </rPr>
      <t>Part 2 Line 2.17</t>
    </r>
    <r>
      <rPr>
        <sz val="10"/>
        <rFont val="Arial"/>
        <family val="2"/>
      </rPr>
      <t xml:space="preserve">
(Total incurred claims)</t>
    </r>
  </si>
  <si>
    <r>
      <rPr>
        <b/>
        <sz val="10"/>
        <rFont val="Arial"/>
        <family val="2"/>
      </rPr>
      <t>Column "Total as of 12/31/YY":</t>
    </r>
    <r>
      <rPr>
        <sz val="10"/>
        <rFont val="Arial"/>
        <family val="2"/>
      </rPr>
      <t xml:space="preserve">
Part 2 Lines 2.1a + 2.2a – 2.3 + 2.4a – 2.5 + 2.6a – 2.7 + 2.8a + 2.9a – 2.10 + 2.11a + 2.11b – 2.11c – 2.12a + 2.12b + 2.13 + 2.14 + 2.15 – 2.16
</t>
    </r>
    <r>
      <rPr>
        <b/>
        <sz val="10"/>
        <rFont val="Arial"/>
        <family val="2"/>
      </rPr>
      <t>All other columns ("3/31/YY", "Dual Contract", "Deferred PY1", "Deferred CY"):</t>
    </r>
    <r>
      <rPr>
        <sz val="10"/>
        <rFont val="Arial"/>
        <family val="2"/>
      </rPr>
      <t xml:space="preserve">
Part 2 Lines 2.1b + 2.2b + 2.4b + 2.6b – 2.7 + 2.8b + 2.9b + 2.11a + 2.11b – 2.12a + 2.13 + 2.14 + 2.15 – 2.16
</t>
    </r>
  </si>
  <si>
    <t>Part 2 Line 2.18</t>
  </si>
  <si>
    <r>
      <rPr>
        <b/>
        <sz val="10"/>
        <rFont val="Arial"/>
        <family val="2"/>
      </rPr>
      <t>Columns "PY2" and "PY1":</t>
    </r>
    <r>
      <rPr>
        <sz val="10"/>
        <rFont val="Arial"/>
        <family val="2"/>
      </rPr>
      <t xml:space="preserve">
2017 (for "PY2") and 2018 (for "PY1") MLR Forms, respectively,
Part 2 Line 2.18, Columns "3/31/YY" + "Deferred PY1" – "Deferred CY"
</t>
    </r>
    <r>
      <rPr>
        <b/>
        <sz val="10"/>
        <rFont val="Arial"/>
        <family val="2"/>
      </rPr>
      <t>Column "CY":</t>
    </r>
    <r>
      <rPr>
        <sz val="10"/>
        <rFont val="Arial"/>
        <family val="2"/>
      </rPr>
      <t xml:space="preserve">
Part 2, Line 2.19, Columns "3/31/YY" + "Deferred PY" – "Deferred CY"
</t>
    </r>
    <r>
      <rPr>
        <b/>
        <sz val="10"/>
        <rFont val="Arial"/>
        <family val="2"/>
      </rPr>
      <t>Column "Total":</t>
    </r>
    <r>
      <rPr>
        <sz val="10"/>
        <rFont val="Arial"/>
        <family val="2"/>
      </rPr>
      <t xml:space="preserve">
Part 3 Line 1.4, Columns PY2 + PY1 + CY
</t>
    </r>
  </si>
  <si>
    <t>2.1 Total incurred claims (MLR Form Part 2, Line 2.17)</t>
  </si>
  <si>
    <t>2.11 Allowable claims recovered through fraud reduction efforts (MLR Form Part 2, Line 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</si>
</sst>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 numFmtId="170" formatCode="0.0%;[Red]\(0.0%\)"/>
  </numFmts>
  <fonts count="46" x14ac:knownFonts="1">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3"/>
      <name val="Arial"/>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name val="Arial"/>
      <family val="2"/>
    </font>
    <font>
      <sz val="10"/>
      <color rgb="FF0000FF"/>
      <name val="Arial"/>
      <family val="2"/>
    </font>
    <font>
      <b/>
      <u/>
      <sz val="10"/>
      <name val="Arial"/>
      <family val="2"/>
    </font>
    <font>
      <u/>
      <sz val="10"/>
      <name val="Arial"/>
      <family val="2"/>
    </font>
    <font>
      <b/>
      <sz val="12"/>
      <name val="Arial"/>
      <family val="2"/>
    </font>
    <font>
      <i/>
      <sz val="9"/>
      <name val="Arial"/>
      <family val="2"/>
    </font>
    <font>
      <i/>
      <u/>
      <sz val="9"/>
      <name val="Arial"/>
      <family val="2"/>
    </font>
    <font>
      <sz val="10"/>
      <color rgb="FF000000"/>
      <name val="Arial"/>
      <family val="2"/>
    </font>
    <font>
      <sz val="10"/>
      <color theme="3"/>
      <name val="Arial"/>
      <family val="2"/>
    </font>
    <font>
      <i/>
      <sz val="10"/>
      <name val="Arial"/>
      <family val="2"/>
    </font>
    <font>
      <b/>
      <sz val="12"/>
      <color theme="1"/>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0.24994659260841701"/>
        <bgColor indexed="64"/>
      </patternFill>
    </fill>
  </fills>
  <borders count="1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thin">
        <color indexed="23"/>
      </top>
      <bottom style="medium">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theme="1" tint="0.499984740745262"/>
      </left>
      <right/>
      <top style="thin">
        <color indexed="64"/>
      </top>
      <bottom/>
      <diagonal/>
    </border>
    <border>
      <left style="thin">
        <color auto="1"/>
      </left>
      <right/>
      <top/>
      <bottom/>
      <diagonal/>
    </border>
    <border>
      <left style="medium">
        <color auto="1"/>
      </left>
      <right/>
      <top style="thin">
        <color auto="1"/>
      </top>
      <bottom/>
      <diagonal/>
    </border>
    <border>
      <left style="thin">
        <color theme="1" tint="0.49995422223578601"/>
      </left>
      <right/>
      <top style="thin">
        <color auto="1"/>
      </top>
      <bottom/>
      <diagonal/>
    </border>
    <border>
      <left style="thin">
        <color theme="1" tint="0.499984740745262"/>
      </left>
      <right/>
      <top style="thin">
        <color indexed="64"/>
      </top>
      <bottom/>
      <diagonal/>
    </border>
    <border>
      <left style="medium">
        <color indexed="64"/>
      </left>
      <right/>
      <top style="thin">
        <color indexed="23"/>
      </top>
      <bottom/>
      <diagonal/>
    </border>
    <border>
      <left style="thin">
        <color indexed="23"/>
      </left>
      <right/>
      <top style="thin">
        <color indexed="23"/>
      </top>
      <bottom/>
      <diagonal/>
    </border>
    <border>
      <left style="medium">
        <color indexed="64"/>
      </left>
      <right/>
      <top style="thin">
        <color auto="1"/>
      </top>
      <bottom/>
      <diagonal/>
    </border>
    <border>
      <left style="thin">
        <color indexed="64"/>
      </left>
      <right/>
      <top style="thin">
        <color indexed="23"/>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thin">
        <color indexed="23"/>
      </left>
      <right/>
      <top style="thin">
        <color indexed="23"/>
      </top>
      <bottom/>
      <diagonal/>
    </border>
    <border>
      <left style="thin">
        <color indexed="64"/>
      </left>
      <right/>
      <top style="thin">
        <color indexed="23"/>
      </top>
      <bottom/>
      <diagonal/>
    </border>
    <border>
      <left style="thin">
        <color indexed="23"/>
      </left>
      <right/>
      <top style="thin">
        <color indexed="23"/>
      </top>
      <bottom/>
      <diagonal/>
    </border>
    <border>
      <left style="medium">
        <color indexed="64"/>
      </left>
      <right/>
      <top style="thin">
        <color indexed="23"/>
      </top>
      <bottom/>
      <diagonal/>
    </border>
    <border>
      <left style="thin">
        <color indexed="64"/>
      </left>
      <right/>
      <top style="thin">
        <color indexed="23"/>
      </top>
      <bottom/>
      <diagonal/>
    </border>
    <border>
      <left style="medium">
        <color indexed="64"/>
      </left>
      <right/>
      <top style="thin">
        <color indexed="64"/>
      </top>
      <bottom/>
      <diagonal/>
    </border>
    <border>
      <left/>
      <right/>
      <top style="thin">
        <color indexed="64"/>
      </top>
      <bottom/>
      <diagonal/>
    </border>
    <border>
      <left style="thin">
        <color theme="1" tint="0.499984740745262"/>
      </left>
      <right/>
      <top style="thin">
        <color indexed="64"/>
      </top>
      <bottom/>
      <diagonal/>
    </border>
    <border>
      <left style="thin">
        <color theme="1" tint="0.499984740745262"/>
      </left>
      <right/>
      <top style="thin">
        <color indexed="23"/>
      </top>
      <bottom/>
      <diagonal/>
    </border>
    <border>
      <left style="thin">
        <color indexed="64"/>
      </left>
      <right/>
      <top style="thin">
        <color indexed="64"/>
      </top>
      <bottom/>
      <diagonal/>
    </border>
    <border>
      <left style="thin">
        <color indexed="23"/>
      </left>
      <right/>
      <top style="thin">
        <color indexed="23"/>
      </top>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top style="thin">
        <color indexed="23"/>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theme="1" tint="0.499984740745262"/>
      </left>
      <right/>
      <top style="thin">
        <color indexed="64"/>
      </top>
      <bottom/>
      <diagonal/>
    </border>
    <border>
      <left style="thin">
        <color theme="1" tint="0.49995422223578601"/>
      </left>
      <right/>
      <top style="thin">
        <color auto="1"/>
      </top>
      <bottom/>
      <diagonal/>
    </border>
    <border>
      <left style="thin">
        <color indexed="23"/>
      </left>
      <right/>
      <top style="thin">
        <color indexed="23"/>
      </top>
      <bottom/>
      <diagonal/>
    </border>
    <border>
      <left style="thin">
        <color theme="1" tint="0.499984740745262"/>
      </left>
      <right/>
      <top style="thin">
        <color indexed="64"/>
      </top>
      <bottom/>
      <diagonal/>
    </border>
    <border>
      <left style="medium">
        <color indexed="64"/>
      </left>
      <right/>
      <top style="thin">
        <color indexed="23"/>
      </top>
      <bottom/>
      <diagonal/>
    </border>
    <border>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ck">
        <color indexed="22"/>
      </bottom>
      <diagonal/>
    </border>
    <border>
      <left/>
      <right/>
      <top style="thin">
        <color indexed="64"/>
      </top>
      <bottom style="thick">
        <color indexed="22"/>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392">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5" applyFont="1" applyFill="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4" fillId="0" borderId="0" xfId="125" applyFont="1" applyFill="1"/>
    <xf numFmtId="0" fontId="4" fillId="0" borderId="0" xfId="125" applyFill="1" applyBorder="1"/>
    <xf numFmtId="167" fontId="4" fillId="0" borderId="0" xfId="124" applyNumberFormat="1" applyFont="1" applyFill="1" applyAlignment="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4" applyFont="1" applyFill="1" applyBorder="1" applyAlignment="1">
      <alignment horizontal="left" vertical="top" indent="1"/>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4" fillId="0" borderId="0" xfId="125" applyFont="1" applyFill="1" applyBorder="1" applyAlignment="1">
      <alignment vertical="top"/>
    </xf>
    <xf numFmtId="0" fontId="24" fillId="0" borderId="0" xfId="125" applyFont="1" applyFill="1" applyBorder="1" applyAlignment="1">
      <alignment horizontal="left" vertical="top" wrapText="1"/>
    </xf>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Fill="1" applyBorder="1" applyAlignment="1" applyProtection="1">
      <protection locked="0"/>
    </xf>
    <xf numFmtId="0" fontId="24" fillId="27" borderId="16" xfId="0" applyFont="1" applyFill="1" applyBorder="1" applyAlignment="1">
      <alignment vertical="center" wrapText="1"/>
    </xf>
    <xf numFmtId="0" fontId="24" fillId="27" borderId="17" xfId="0" applyFont="1" applyFill="1" applyBorder="1" applyAlignment="1">
      <alignment vertical="center" wrapText="1"/>
    </xf>
    <xf numFmtId="0" fontId="24" fillId="27" borderId="16" xfId="0" applyFont="1" applyFill="1" applyBorder="1" applyAlignment="1">
      <alignment wrapText="1"/>
    </xf>
    <xf numFmtId="0" fontId="24" fillId="27" borderId="17" xfId="0" applyFont="1" applyFill="1" applyBorder="1" applyAlignment="1">
      <alignment wrapText="1"/>
    </xf>
    <xf numFmtId="0" fontId="4" fillId="0" borderId="0" xfId="0" applyFont="1" applyAlignment="1"/>
    <xf numFmtId="0" fontId="24" fillId="0" borderId="14" xfId="0" applyFont="1" applyFill="1" applyBorder="1" applyAlignment="1">
      <alignment wrapText="1"/>
    </xf>
    <xf numFmtId="0" fontId="24" fillId="0" borderId="14"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1" xfId="0" applyFont="1" applyFill="1" applyBorder="1" applyAlignment="1">
      <alignment vertical="top"/>
    </xf>
    <xf numFmtId="0" fontId="4" fillId="0" borderId="11" xfId="0" applyFont="1" applyFill="1" applyBorder="1" applyAlignment="1">
      <alignment vertical="top"/>
    </xf>
    <xf numFmtId="0" fontId="14" fillId="24" borderId="27" xfId="105" applyFont="1" applyFill="1" applyBorder="1" applyAlignment="1">
      <alignment vertical="top" wrapText="1"/>
    </xf>
    <xf numFmtId="0" fontId="4" fillId="24" borderId="27" xfId="105" applyFont="1" applyFill="1" applyBorder="1" applyAlignment="1">
      <alignment vertical="top" wrapText="1"/>
    </xf>
    <xf numFmtId="0" fontId="14" fillId="24" borderId="34" xfId="105" applyFont="1" applyFill="1" applyBorder="1" applyAlignment="1">
      <alignment vertical="top" wrapText="1"/>
    </xf>
    <xf numFmtId="0" fontId="4" fillId="0" borderId="11" xfId="0" applyFont="1" applyFill="1" applyBorder="1"/>
    <xf numFmtId="0" fontId="4" fillId="0" borderId="11" xfId="0" applyFont="1" applyFill="1" applyBorder="1" applyAlignment="1">
      <alignment vertical="top" wrapText="1"/>
    </xf>
    <xf numFmtId="0" fontId="4" fillId="0" borderId="14" xfId="0" applyFont="1" applyFill="1" applyBorder="1" applyAlignment="1" applyProtection="1">
      <alignment wrapText="1"/>
      <protection locked="0"/>
    </xf>
    <xf numFmtId="0" fontId="24" fillId="0" borderId="0" xfId="124" applyFont="1" applyFill="1" applyAlignment="1"/>
    <xf numFmtId="0" fontId="24" fillId="0" borderId="0" xfId="124" applyFont="1" applyAlignment="1"/>
    <xf numFmtId="0" fontId="24" fillId="0" borderId="0" xfId="0" applyFont="1"/>
    <xf numFmtId="0" fontId="4" fillId="0" borderId="0" xfId="125" applyFill="1" applyAlignment="1"/>
    <xf numFmtId="0" fontId="4" fillId="0" borderId="0" xfId="125" applyFill="1" applyAlignment="1">
      <alignment vertical="top"/>
    </xf>
    <xf numFmtId="0" fontId="4" fillId="0" borderId="12" xfId="125" applyNumberFormat="1" applyFill="1" applyBorder="1" applyAlignment="1">
      <alignment vertical="top"/>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54" xfId="103" applyFill="1" applyBorder="1" applyAlignment="1" applyProtection="1">
      <alignment vertical="center"/>
    </xf>
    <xf numFmtId="0" fontId="13" fillId="26" borderId="55" xfId="103" applyFill="1" applyBorder="1" applyAlignment="1" applyProtection="1">
      <alignment vertical="center"/>
    </xf>
    <xf numFmtId="0" fontId="13" fillId="26" borderId="22"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24" fillId="0" borderId="11" xfId="0" applyFont="1" applyFill="1" applyBorder="1" applyAlignment="1">
      <alignment vertical="top"/>
    </xf>
    <xf numFmtId="0" fontId="24" fillId="0" borderId="0" xfId="0" applyFont="1" applyFill="1"/>
    <xf numFmtId="0" fontId="4" fillId="0" borderId="0" xfId="124" quotePrefix="1" applyFont="1" applyAlignment="1"/>
    <xf numFmtId="0" fontId="4" fillId="0" borderId="18" xfId="125" applyNumberFormat="1" applyFont="1" applyFill="1" applyBorder="1" applyAlignment="1">
      <alignment horizontal="left" vertical="top" wrapText="1" indent="1"/>
    </xf>
    <xf numFmtId="9" fontId="5" fillId="0" borderId="60" xfId="465" applyNumberFormat="1" applyFont="1" applyFill="1" applyBorder="1" applyAlignment="1">
      <alignment vertical="top" wrapText="1"/>
    </xf>
    <xf numFmtId="9" fontId="5" fillId="0" borderId="61" xfId="465" applyNumberFormat="1" applyFont="1" applyFill="1" applyBorder="1" applyAlignment="1">
      <alignment vertical="top" wrapText="1"/>
    </xf>
    <xf numFmtId="9" fontId="5" fillId="0" borderId="12" xfId="465" applyNumberFormat="1" applyFont="1" applyFill="1" applyBorder="1" applyAlignment="1">
      <alignment vertical="top" wrapText="1"/>
    </xf>
    <xf numFmtId="9" fontId="5" fillId="0" borderId="11" xfId="465" applyNumberFormat="1" applyFont="1" applyFill="1" applyBorder="1" applyAlignment="1">
      <alignment vertical="top" wrapText="1"/>
    </xf>
    <xf numFmtId="9" fontId="5" fillId="0" borderId="59" xfId="465" applyNumberFormat="1" applyFont="1" applyFill="1" applyBorder="1" applyAlignment="1">
      <alignment vertical="top" wrapText="1"/>
    </xf>
    <xf numFmtId="9" fontId="5" fillId="0" borderId="53" xfId="465" applyNumberFormat="1" applyFont="1" applyFill="1" applyBorder="1" applyAlignment="1">
      <alignment vertical="top" wrapText="1"/>
    </xf>
    <xf numFmtId="0" fontId="4" fillId="0" borderId="0" xfId="125" applyFont="1" applyAlignment="1" applyProtection="1">
      <alignment vertical="center" wrapText="1"/>
      <protection locked="0"/>
    </xf>
    <xf numFmtId="0" fontId="4" fillId="0" borderId="0" xfId="125" applyAlignment="1" applyProtection="1">
      <alignment vertical="center"/>
      <protection locked="0"/>
    </xf>
    <xf numFmtId="0" fontId="37" fillId="0" borderId="0" xfId="125" applyFont="1" applyAlignment="1" applyProtection="1">
      <alignment horizontal="center" vertical="center" wrapText="1"/>
      <protection locked="0"/>
    </xf>
    <xf numFmtId="0" fontId="4" fillId="0" borderId="0" xfId="125" applyFont="1" applyAlignment="1" applyProtection="1">
      <alignment vertical="top" wrapText="1"/>
      <protection locked="0"/>
    </xf>
    <xf numFmtId="0" fontId="24" fillId="0" borderId="0" xfId="125" applyFont="1" applyAlignment="1" applyProtection="1">
      <alignment vertical="center"/>
      <protection locked="0"/>
    </xf>
    <xf numFmtId="0" fontId="4" fillId="0" borderId="0" xfId="125" applyFont="1" applyAlignment="1" applyProtection="1">
      <alignment horizontal="left" vertical="center" wrapText="1"/>
      <protection locked="0"/>
    </xf>
    <xf numFmtId="0" fontId="4" fillId="0" borderId="0" xfId="125" applyFont="1" applyAlignment="1" applyProtection="1">
      <alignment horizontal="left" vertical="center" wrapText="1" indent="2"/>
      <protection locked="0"/>
    </xf>
    <xf numFmtId="0" fontId="4" fillId="30" borderId="53" xfId="125" applyFont="1" applyFill="1" applyBorder="1" applyAlignment="1" applyProtection="1">
      <alignment horizontal="center" vertical="center"/>
      <protection locked="0"/>
    </xf>
    <xf numFmtId="0" fontId="4" fillId="0" borderId="0" xfId="125" applyFont="1" applyFill="1" applyBorder="1" applyAlignment="1" applyProtection="1">
      <alignment horizontal="center" vertical="center"/>
      <protection locked="0"/>
    </xf>
    <xf numFmtId="0" fontId="4" fillId="0" borderId="0" xfId="125" applyFill="1" applyAlignment="1" applyProtection="1">
      <alignment vertical="center"/>
      <protection locked="0"/>
    </xf>
    <xf numFmtId="0" fontId="4" fillId="0" borderId="0" xfId="125" applyFont="1" applyProtection="1">
      <protection locked="0"/>
    </xf>
    <xf numFmtId="6" fontId="28" fillId="28" borderId="19" xfId="105" applyNumberFormat="1" applyFont="1" applyFill="1" applyBorder="1" applyAlignment="1" applyProtection="1">
      <alignment vertical="top" wrapText="1"/>
      <protection locked="0"/>
    </xf>
    <xf numFmtId="6" fontId="28" fillId="28" borderId="32" xfId="105" applyNumberFormat="1" applyFont="1" applyFill="1" applyBorder="1" applyAlignment="1" applyProtection="1">
      <alignment vertical="top" wrapText="1"/>
      <protection locked="0"/>
    </xf>
    <xf numFmtId="6" fontId="28" fillId="28" borderId="25" xfId="105" applyNumberFormat="1" applyFont="1" applyFill="1" applyBorder="1" applyAlignment="1" applyProtection="1">
      <alignment vertical="top" wrapText="1"/>
      <protection locked="0"/>
    </xf>
    <xf numFmtId="6" fontId="4" fillId="29" borderId="29" xfId="51" applyNumberFormat="1" applyFont="1" applyFill="1" applyBorder="1" applyAlignment="1" applyProtection="1">
      <alignment vertical="top"/>
      <protection locked="0"/>
    </xf>
    <xf numFmtId="6" fontId="4" fillId="29" borderId="33" xfId="51" applyNumberFormat="1" applyFont="1" applyFill="1" applyBorder="1" applyAlignment="1" applyProtection="1">
      <alignment vertical="top"/>
      <protection locked="0"/>
    </xf>
    <xf numFmtId="6" fontId="4" fillId="28" borderId="30" xfId="0" applyNumberFormat="1" applyFont="1" applyFill="1" applyBorder="1" applyProtection="1">
      <protection locked="0"/>
    </xf>
    <xf numFmtId="6" fontId="4" fillId="28" borderId="42" xfId="0" applyNumberFormat="1" applyFont="1" applyFill="1" applyBorder="1" applyProtection="1">
      <protection locked="0"/>
    </xf>
    <xf numFmtId="6" fontId="4" fillId="29" borderId="31" xfId="51" applyNumberFormat="1" applyFont="1" applyFill="1" applyBorder="1" applyAlignment="1" applyProtection="1">
      <alignment vertical="top"/>
      <protection locked="0"/>
    </xf>
    <xf numFmtId="6" fontId="4" fillId="28" borderId="31" xfId="0" applyNumberFormat="1" applyFont="1" applyFill="1" applyBorder="1" applyProtection="1">
      <protection locked="0"/>
    </xf>
    <xf numFmtId="6" fontId="4" fillId="0" borderId="24" xfId="111" applyNumberFormat="1" applyFont="1" applyFill="1" applyBorder="1" applyAlignment="1" applyProtection="1">
      <alignment vertical="top"/>
      <protection locked="0"/>
    </xf>
    <xf numFmtId="6" fontId="4" fillId="0" borderId="26" xfId="111" applyNumberFormat="1" applyFont="1" applyFill="1" applyBorder="1" applyAlignment="1" applyProtection="1">
      <alignment vertical="top"/>
      <protection locked="0"/>
    </xf>
    <xf numFmtId="6" fontId="4" fillId="0" borderId="26" xfId="111" applyNumberFormat="1" applyFont="1" applyFill="1" applyBorder="1" applyAlignment="1" applyProtection="1">
      <protection locked="0"/>
    </xf>
    <xf numFmtId="6" fontId="4" fillId="28" borderId="38" xfId="0" applyNumberFormat="1" applyFont="1" applyFill="1" applyBorder="1" applyProtection="1">
      <protection locked="0"/>
    </xf>
    <xf numFmtId="6" fontId="4" fillId="0" borderId="35" xfId="111" applyNumberFormat="1" applyFont="1" applyFill="1" applyBorder="1" applyAlignment="1" applyProtection="1">
      <alignment vertical="top"/>
      <protection locked="0"/>
    </xf>
    <xf numFmtId="6" fontId="4" fillId="28" borderId="11" xfId="0" applyNumberFormat="1" applyFont="1" applyFill="1" applyBorder="1" applyProtection="1">
      <protection locked="0"/>
    </xf>
    <xf numFmtId="6" fontId="4" fillId="28" borderId="26" xfId="0" applyNumberFormat="1" applyFont="1" applyFill="1" applyBorder="1" applyProtection="1">
      <protection locked="0"/>
    </xf>
    <xf numFmtId="6" fontId="4" fillId="28" borderId="36" xfId="0" applyNumberFormat="1" applyFont="1" applyFill="1" applyBorder="1" applyProtection="1">
      <protection locked="0"/>
    </xf>
    <xf numFmtId="6" fontId="4" fillId="28" borderId="24" xfId="0" applyNumberFormat="1" applyFont="1" applyFill="1" applyBorder="1" applyProtection="1">
      <protection locked="0"/>
    </xf>
    <xf numFmtId="6" fontId="4" fillId="28" borderId="40" xfId="0" applyNumberFormat="1" applyFont="1" applyFill="1" applyBorder="1" applyProtection="1">
      <protection locked="0"/>
    </xf>
    <xf numFmtId="6" fontId="4" fillId="28" borderId="21" xfId="0" applyNumberFormat="1" applyFont="1" applyFill="1" applyBorder="1" applyProtection="1">
      <protection locked="0"/>
    </xf>
    <xf numFmtId="6" fontId="4" fillId="28" borderId="18" xfId="0" applyNumberFormat="1" applyFont="1" applyFill="1" applyBorder="1" applyProtection="1">
      <protection locked="0"/>
    </xf>
    <xf numFmtId="6" fontId="31" fillId="28" borderId="20" xfId="105" applyNumberFormat="1" applyFont="1" applyFill="1" applyBorder="1" applyAlignment="1" applyProtection="1">
      <alignment vertical="top" wrapText="1"/>
      <protection locked="0"/>
    </xf>
    <xf numFmtId="6" fontId="31" fillId="28" borderId="39" xfId="105" applyNumberFormat="1" applyFont="1" applyFill="1" applyBorder="1" applyAlignment="1" applyProtection="1">
      <alignment vertical="top" wrapText="1"/>
      <protection locked="0"/>
    </xf>
    <xf numFmtId="6" fontId="31" fillId="28" borderId="23" xfId="105" applyNumberFormat="1" applyFont="1" applyFill="1" applyBorder="1" applyAlignment="1" applyProtection="1">
      <alignment vertical="top" wrapText="1"/>
      <protection locked="0"/>
    </xf>
    <xf numFmtId="6" fontId="4" fillId="28" borderId="41" xfId="0" applyNumberFormat="1" applyFont="1" applyFill="1" applyBorder="1" applyProtection="1">
      <protection locked="0"/>
    </xf>
    <xf numFmtId="6" fontId="4" fillId="29" borderId="24" xfId="51" applyNumberFormat="1" applyFont="1" applyFill="1" applyBorder="1" applyAlignment="1" applyProtection="1">
      <alignment vertical="top"/>
      <protection locked="0"/>
    </xf>
    <xf numFmtId="6" fontId="4" fillId="29" borderId="26" xfId="51" applyNumberFormat="1" applyFont="1" applyFill="1" applyBorder="1" applyAlignment="1" applyProtection="1">
      <alignment vertical="top"/>
      <protection locked="0"/>
    </xf>
    <xf numFmtId="6" fontId="4" fillId="29" borderId="35" xfId="51" applyNumberFormat="1" applyFont="1" applyFill="1" applyBorder="1" applyAlignment="1" applyProtection="1">
      <alignment vertical="top"/>
      <protection locked="0"/>
    </xf>
    <xf numFmtId="6" fontId="4" fillId="28" borderId="29" xfId="0" applyNumberFormat="1" applyFont="1" applyFill="1" applyBorder="1" applyProtection="1">
      <protection locked="0"/>
    </xf>
    <xf numFmtId="6" fontId="4" fillId="28" borderId="33" xfId="0" applyNumberFormat="1" applyFont="1" applyFill="1" applyBorder="1" applyProtection="1">
      <protection locked="0"/>
    </xf>
    <xf numFmtId="6" fontId="4" fillId="28" borderId="43" xfId="0" applyNumberFormat="1" applyFont="1" applyFill="1" applyBorder="1" applyProtection="1">
      <protection locked="0"/>
    </xf>
    <xf numFmtId="6" fontId="4" fillId="28" borderId="35" xfId="0" applyNumberFormat="1" applyFont="1" applyFill="1" applyBorder="1" applyProtection="1">
      <protection locked="0"/>
    </xf>
    <xf numFmtId="6" fontId="4" fillId="0" borderId="29" xfId="111" applyNumberFormat="1" applyFont="1" applyFill="1" applyBorder="1" applyAlignment="1" applyProtection="1">
      <alignment vertical="top"/>
      <protection locked="0"/>
    </xf>
    <xf numFmtId="6" fontId="4" fillId="0" borderId="33" xfId="111" applyNumberFormat="1" applyFont="1" applyFill="1" applyBorder="1" applyAlignment="1" applyProtection="1">
      <alignment vertical="top"/>
      <protection locked="0"/>
    </xf>
    <xf numFmtId="6" fontId="4" fillId="0" borderId="31" xfId="111" applyNumberFormat="1" applyFont="1" applyFill="1" applyBorder="1" applyAlignment="1" applyProtection="1">
      <alignment vertical="top"/>
      <protection locked="0"/>
    </xf>
    <xf numFmtId="6" fontId="31" fillId="28" borderId="44" xfId="105" applyNumberFormat="1" applyFont="1" applyFill="1" applyBorder="1" applyAlignment="1" applyProtection="1">
      <alignment vertical="top" wrapText="1"/>
      <protection locked="0"/>
    </xf>
    <xf numFmtId="6" fontId="31" fillId="28" borderId="45" xfId="105" applyNumberFormat="1" applyFont="1" applyFill="1" applyBorder="1" applyAlignment="1" applyProtection="1">
      <alignment vertical="top" wrapText="1"/>
      <protection locked="0"/>
    </xf>
    <xf numFmtId="6" fontId="31" fillId="28" borderId="16" xfId="105" applyNumberFormat="1" applyFont="1" applyFill="1" applyBorder="1" applyAlignment="1" applyProtection="1">
      <alignment vertical="top" wrapText="1"/>
      <protection locked="0"/>
    </xf>
    <xf numFmtId="6" fontId="4" fillId="0" borderId="16" xfId="111" applyNumberFormat="1" applyFont="1" applyFill="1" applyBorder="1" applyAlignment="1" applyProtection="1">
      <alignment vertical="top" wrapText="1"/>
      <protection locked="0"/>
    </xf>
    <xf numFmtId="164" fontId="31" fillId="28" borderId="18" xfId="105" applyNumberFormat="1" applyFont="1" applyFill="1" applyBorder="1" applyAlignment="1" applyProtection="1">
      <alignment vertical="top" wrapText="1"/>
      <protection locked="0"/>
    </xf>
    <xf numFmtId="164" fontId="31" fillId="28" borderId="38" xfId="105" applyNumberFormat="1" applyFont="1" applyFill="1" applyBorder="1" applyAlignment="1" applyProtection="1">
      <alignment vertical="top" wrapText="1"/>
      <protection locked="0"/>
    </xf>
    <xf numFmtId="164" fontId="31" fillId="28" borderId="11" xfId="105" applyNumberFormat="1" applyFont="1" applyFill="1" applyBorder="1" applyAlignment="1" applyProtection="1">
      <alignment vertical="top" wrapText="1"/>
      <protection locked="0"/>
    </xf>
    <xf numFmtId="38" fontId="4" fillId="0" borderId="29" xfId="111" applyNumberFormat="1" applyFont="1" applyFill="1" applyBorder="1" applyAlignment="1" applyProtection="1">
      <alignment vertical="top"/>
      <protection locked="0"/>
    </xf>
    <xf numFmtId="38" fontId="4" fillId="0" borderId="33" xfId="111" applyNumberFormat="1" applyFont="1" applyFill="1" applyBorder="1" applyAlignment="1" applyProtection="1">
      <alignment vertical="top"/>
      <protection locked="0"/>
    </xf>
    <xf numFmtId="38" fontId="4" fillId="28" borderId="50" xfId="0" applyNumberFormat="1" applyFont="1" applyFill="1" applyBorder="1" applyProtection="1">
      <protection locked="0"/>
    </xf>
    <xf numFmtId="38" fontId="4" fillId="28" borderId="47" xfId="0" applyNumberFormat="1" applyFont="1" applyFill="1" applyBorder="1" applyProtection="1">
      <protection locked="0"/>
    </xf>
    <xf numFmtId="38" fontId="4" fillId="0" borderId="31" xfId="111" applyNumberFormat="1" applyFont="1" applyFill="1" applyBorder="1" applyAlignment="1" applyProtection="1">
      <alignment vertical="top"/>
      <protection locked="0"/>
    </xf>
    <xf numFmtId="38" fontId="4" fillId="0" borderId="24" xfId="111" applyNumberFormat="1" applyFont="1" applyFill="1" applyBorder="1" applyAlignment="1" applyProtection="1">
      <alignment vertical="top"/>
      <protection locked="0"/>
    </xf>
    <xf numFmtId="38" fontId="4" fillId="0" borderId="26" xfId="111" applyNumberFormat="1" applyFont="1" applyFill="1" applyBorder="1" applyAlignment="1" applyProtection="1">
      <alignment vertical="top"/>
      <protection locked="0"/>
    </xf>
    <xf numFmtId="38" fontId="4" fillId="28" borderId="51" xfId="0" applyNumberFormat="1" applyFont="1" applyFill="1" applyBorder="1" applyProtection="1">
      <protection locked="0"/>
    </xf>
    <xf numFmtId="38" fontId="4" fillId="28" borderId="48" xfId="0" applyNumberFormat="1" applyFont="1" applyFill="1" applyBorder="1" applyProtection="1">
      <protection locked="0"/>
    </xf>
    <xf numFmtId="38" fontId="4" fillId="0" borderId="35" xfId="111" applyNumberFormat="1" applyFont="1" applyFill="1" applyBorder="1" applyAlignment="1" applyProtection="1">
      <alignment vertical="top"/>
      <protection locked="0"/>
    </xf>
    <xf numFmtId="38" fontId="4" fillId="28" borderId="24" xfId="0" applyNumberFormat="1" applyFont="1" applyFill="1" applyBorder="1" applyProtection="1">
      <protection locked="0"/>
    </xf>
    <xf numFmtId="38" fontId="4" fillId="28" borderId="37" xfId="0" applyNumberFormat="1" applyFont="1" applyFill="1" applyBorder="1" applyProtection="1">
      <protection locked="0"/>
    </xf>
    <xf numFmtId="38" fontId="4" fillId="29" borderId="24" xfId="51" applyNumberFormat="1" applyFont="1" applyFill="1" applyBorder="1" applyAlignment="1" applyProtection="1">
      <alignment vertical="top"/>
      <protection locked="0"/>
    </xf>
    <xf numFmtId="38" fontId="4" fillId="29" borderId="26" xfId="51" applyNumberFormat="1" applyFont="1" applyFill="1" applyBorder="1" applyAlignment="1" applyProtection="1">
      <alignment vertical="top"/>
      <protection locked="0"/>
    </xf>
    <xf numFmtId="38" fontId="4" fillId="28" borderId="52" xfId="0" applyNumberFormat="1" applyFont="1" applyFill="1" applyBorder="1" applyProtection="1">
      <protection locked="0"/>
    </xf>
    <xf numFmtId="38" fontId="4" fillId="28" borderId="49" xfId="0" applyNumberFormat="1" applyFont="1" applyFill="1" applyBorder="1" applyProtection="1">
      <protection locked="0"/>
    </xf>
    <xf numFmtId="38" fontId="4" fillId="29" borderId="35" xfId="51" applyNumberFormat="1" applyFont="1" applyFill="1" applyBorder="1" applyAlignment="1" applyProtection="1">
      <alignment vertical="top"/>
      <protection locked="0"/>
    </xf>
    <xf numFmtId="164" fontId="31" fillId="28" borderId="44" xfId="105" applyNumberFormat="1" applyFont="1" applyFill="1" applyBorder="1" applyAlignment="1" applyProtection="1">
      <alignment vertical="top" wrapText="1"/>
      <protection locked="0"/>
    </xf>
    <xf numFmtId="164" fontId="31" fillId="28" borderId="45" xfId="105" applyNumberFormat="1" applyFont="1" applyFill="1" applyBorder="1" applyAlignment="1" applyProtection="1">
      <alignment vertical="top" wrapText="1"/>
      <protection locked="0"/>
    </xf>
    <xf numFmtId="164" fontId="31" fillId="28" borderId="16" xfId="105" applyNumberFormat="1" applyFont="1" applyFill="1" applyBorder="1" applyAlignment="1" applyProtection="1">
      <alignment vertical="top" wrapText="1"/>
      <protection locked="0"/>
    </xf>
    <xf numFmtId="164" fontId="31" fillId="28" borderId="46" xfId="105" applyNumberFormat="1" applyFont="1" applyFill="1" applyBorder="1" applyAlignment="1" applyProtection="1">
      <alignment vertical="top" wrapText="1"/>
      <protection locked="0"/>
    </xf>
    <xf numFmtId="6" fontId="4" fillId="0" borderId="33" xfId="111" applyNumberFormat="1" applyFont="1" applyFill="1" applyBorder="1" applyAlignment="1" applyProtection="1">
      <protection locked="0"/>
    </xf>
    <xf numFmtId="6" fontId="28" fillId="28" borderId="20" xfId="105" applyNumberFormat="1" applyFont="1" applyFill="1" applyBorder="1" applyAlignment="1" applyProtection="1">
      <alignment vertical="top" wrapText="1"/>
      <protection locked="0"/>
    </xf>
    <xf numFmtId="6" fontId="28" fillId="28" borderId="39" xfId="105" applyNumberFormat="1" applyFont="1" applyFill="1" applyBorder="1" applyAlignment="1" applyProtection="1">
      <alignment vertical="top" wrapText="1"/>
      <protection locked="0"/>
    </xf>
    <xf numFmtId="6" fontId="28" fillId="28" borderId="23" xfId="105" applyNumberFormat="1" applyFont="1" applyFill="1" applyBorder="1" applyAlignment="1" applyProtection="1">
      <alignment vertical="top" wrapText="1"/>
      <protection locked="0"/>
    </xf>
    <xf numFmtId="6" fontId="24" fillId="29" borderId="24" xfId="51" applyNumberFormat="1" applyFont="1" applyFill="1" applyBorder="1" applyAlignment="1" applyProtection="1">
      <alignment vertical="top"/>
      <protection locked="0"/>
    </xf>
    <xf numFmtId="6" fontId="24" fillId="29" borderId="26" xfId="51" applyNumberFormat="1" applyFont="1" applyFill="1" applyBorder="1" applyAlignment="1" applyProtection="1">
      <alignment vertical="top"/>
      <protection locked="0"/>
    </xf>
    <xf numFmtId="6" fontId="24" fillId="28" borderId="21" xfId="0" applyNumberFormat="1" applyFont="1" applyFill="1" applyBorder="1" applyProtection="1">
      <protection locked="0"/>
    </xf>
    <xf numFmtId="6" fontId="24" fillId="29" borderId="35" xfId="51" applyNumberFormat="1" applyFont="1" applyFill="1" applyBorder="1" applyAlignment="1" applyProtection="1">
      <alignment vertical="top"/>
      <protection locked="0"/>
    </xf>
    <xf numFmtId="6" fontId="24" fillId="28" borderId="11" xfId="0" applyNumberFormat="1" applyFont="1" applyFill="1" applyBorder="1" applyProtection="1">
      <protection locked="0"/>
    </xf>
    <xf numFmtId="6" fontId="4" fillId="0" borderId="63" xfId="111" applyNumberFormat="1" applyFont="1" applyFill="1" applyBorder="1" applyAlignment="1" applyProtection="1">
      <alignment vertical="top"/>
      <protection locked="0"/>
    </xf>
    <xf numFmtId="6" fontId="24" fillId="28" borderId="18" xfId="0" applyNumberFormat="1" applyFont="1" applyFill="1" applyBorder="1" applyProtection="1">
      <protection locked="0"/>
    </xf>
    <xf numFmtId="6" fontId="24" fillId="28" borderId="24" xfId="0" applyNumberFormat="1" applyFont="1" applyFill="1" applyBorder="1" applyProtection="1">
      <protection locked="0"/>
    </xf>
    <xf numFmtId="6" fontId="24" fillId="28" borderId="26" xfId="0" applyNumberFormat="1" applyFont="1" applyFill="1" applyBorder="1" applyProtection="1">
      <protection locked="0"/>
    </xf>
    <xf numFmtId="38" fontId="4" fillId="29" borderId="33" xfId="51" applyNumberFormat="1" applyFont="1" applyFill="1" applyBorder="1" applyAlignment="1" applyProtection="1">
      <alignment vertical="top"/>
      <protection locked="0"/>
    </xf>
    <xf numFmtId="170" fontId="4" fillId="29" borderId="26" xfId="51" applyNumberFormat="1" applyFont="1" applyFill="1" applyBorder="1" applyAlignment="1" applyProtection="1">
      <alignment vertical="top"/>
      <protection locked="0"/>
    </xf>
    <xf numFmtId="165" fontId="4" fillId="29" borderId="26" xfId="465" applyNumberFormat="1" applyFont="1" applyFill="1" applyBorder="1" applyAlignment="1" applyProtection="1">
      <alignment vertical="top"/>
      <protection locked="0"/>
    </xf>
    <xf numFmtId="169" fontId="4" fillId="29" borderId="26" xfId="51" applyNumberFormat="1" applyFont="1" applyFill="1" applyBorder="1" applyAlignment="1" applyProtection="1">
      <alignment vertical="top"/>
      <protection locked="0"/>
    </xf>
    <xf numFmtId="165" fontId="24" fillId="29" borderId="26" xfId="51" applyNumberFormat="1" applyFont="1" applyFill="1" applyBorder="1" applyAlignment="1" applyProtection="1">
      <alignment vertical="top"/>
      <protection locked="0"/>
    </xf>
    <xf numFmtId="165" fontId="24" fillId="29" borderId="24" xfId="51" applyNumberFormat="1" applyFont="1" applyFill="1" applyBorder="1" applyAlignment="1" applyProtection="1">
      <alignment vertical="top"/>
      <protection locked="0"/>
    </xf>
    <xf numFmtId="165" fontId="4" fillId="0" borderId="29" xfId="111" applyNumberFormat="1" applyFont="1" applyFill="1" applyBorder="1" applyAlignment="1" applyProtection="1">
      <alignment vertical="top"/>
      <protection locked="0"/>
    </xf>
    <xf numFmtId="165" fontId="4" fillId="0" borderId="33" xfId="111" applyNumberFormat="1" applyFont="1" applyFill="1" applyBorder="1" applyAlignment="1" applyProtection="1">
      <alignment vertical="top"/>
      <protection locked="0"/>
    </xf>
    <xf numFmtId="165" fontId="4" fillId="29" borderId="26" xfId="51" applyNumberFormat="1" applyFont="1" applyFill="1" applyBorder="1" applyAlignment="1" applyProtection="1">
      <alignment vertical="top"/>
      <protection locked="0"/>
    </xf>
    <xf numFmtId="38" fontId="4" fillId="29" borderId="20" xfId="111" applyNumberFormat="1" applyFont="1" applyFill="1" applyBorder="1" applyAlignment="1" applyProtection="1">
      <alignment vertical="top"/>
      <protection locked="0"/>
    </xf>
    <xf numFmtId="38" fontId="4" fillId="29" borderId="23" xfId="111" applyNumberFormat="1" applyFont="1" applyFill="1" applyBorder="1" applyAlignment="1" applyProtection="1">
      <alignment vertical="top"/>
      <protection locked="0"/>
    </xf>
    <xf numFmtId="38" fontId="4" fillId="28" borderId="23" xfId="0" applyNumberFormat="1" applyFont="1" applyFill="1" applyBorder="1" applyProtection="1">
      <protection locked="0"/>
    </xf>
    <xf numFmtId="38" fontId="28" fillId="28" borderId="20" xfId="105" applyNumberFormat="1" applyFont="1" applyFill="1" applyBorder="1" applyAlignment="1" applyProtection="1">
      <alignment vertical="top" wrapText="1"/>
      <protection locked="0"/>
    </xf>
    <xf numFmtId="38" fontId="28" fillId="28" borderId="23" xfId="105" applyNumberFormat="1" applyFont="1" applyFill="1" applyBorder="1" applyAlignment="1" applyProtection="1">
      <alignment vertical="top" wrapText="1"/>
      <protection locked="0"/>
    </xf>
    <xf numFmtId="38" fontId="4" fillId="28" borderId="29" xfId="0" applyNumberFormat="1" applyFont="1" applyFill="1" applyBorder="1" applyProtection="1">
      <protection locked="0"/>
    </xf>
    <xf numFmtId="38" fontId="4" fillId="0" borderId="31" xfId="111" applyNumberFormat="1" applyFont="1" applyFill="1" applyBorder="1" applyAlignment="1" applyProtection="1">
      <alignment horizontal="right" vertical="top"/>
      <protection locked="0"/>
    </xf>
    <xf numFmtId="38" fontId="4" fillId="28" borderId="31" xfId="0" applyNumberFormat="1" applyFont="1" applyFill="1" applyBorder="1" applyProtection="1">
      <protection locked="0"/>
    </xf>
    <xf numFmtId="38" fontId="4" fillId="28" borderId="31" xfId="0" applyNumberFormat="1" applyFont="1" applyFill="1" applyBorder="1" applyAlignment="1" applyProtection="1">
      <alignment horizontal="center"/>
      <protection locked="0"/>
    </xf>
    <xf numFmtId="38" fontId="4" fillId="0" borderId="24" xfId="111" applyNumberFormat="1" applyFont="1" applyFill="1" applyBorder="1" applyAlignment="1" applyProtection="1">
      <alignment horizontal="right" vertical="top"/>
      <protection locked="0"/>
    </xf>
    <xf numFmtId="38" fontId="4" fillId="0" borderId="35" xfId="111" applyNumberFormat="1" applyFont="1" applyFill="1" applyBorder="1" applyAlignment="1" applyProtection="1">
      <alignment horizontal="right" vertical="top"/>
      <protection locked="0"/>
    </xf>
    <xf numFmtId="38" fontId="4" fillId="28" borderId="11" xfId="0" applyNumberFormat="1" applyFont="1" applyFill="1" applyBorder="1" applyAlignment="1" applyProtection="1">
      <alignment horizontal="center"/>
      <protection locked="0"/>
    </xf>
    <xf numFmtId="38" fontId="4" fillId="28" borderId="20" xfId="0" applyNumberFormat="1" applyFont="1" applyFill="1" applyBorder="1" applyProtection="1">
      <protection locked="0"/>
    </xf>
    <xf numFmtId="6" fontId="4" fillId="29" borderId="29" xfId="111" applyNumberFormat="1" applyFont="1" applyFill="1" applyBorder="1" applyAlignment="1" applyProtection="1">
      <alignment vertical="top"/>
      <protection locked="0"/>
    </xf>
    <xf numFmtId="6" fontId="4" fillId="29" borderId="31" xfId="111" applyNumberFormat="1" applyFont="1" applyFill="1" applyBorder="1" applyProtection="1">
      <protection locked="0"/>
    </xf>
    <xf numFmtId="6" fontId="4" fillId="28" borderId="31" xfId="0" applyNumberFormat="1" applyFont="1" applyFill="1" applyBorder="1" applyAlignment="1" applyProtection="1">
      <alignment horizontal="center"/>
      <protection locked="0"/>
    </xf>
    <xf numFmtId="6" fontId="4" fillId="0" borderId="35" xfId="111" applyNumberFormat="1" applyFont="1" applyFill="1" applyBorder="1" applyAlignment="1" applyProtection="1">
      <protection locked="0"/>
    </xf>
    <xf numFmtId="6" fontId="4" fillId="0" borderId="35" xfId="111" applyNumberFormat="1" applyFont="1" applyFill="1" applyBorder="1" applyProtection="1">
      <protection locked="0"/>
    </xf>
    <xf numFmtId="6" fontId="4" fillId="28" borderId="11" xfId="0" applyNumberFormat="1" applyFont="1" applyFill="1" applyBorder="1" applyAlignment="1" applyProtection="1">
      <alignment horizontal="center"/>
      <protection locked="0"/>
    </xf>
    <xf numFmtId="6" fontId="4" fillId="0" borderId="31" xfId="111" applyNumberFormat="1" applyFont="1" applyFill="1" applyBorder="1" applyAlignment="1" applyProtection="1">
      <protection locked="0"/>
    </xf>
    <xf numFmtId="6" fontId="4" fillId="0" borderId="31" xfId="111" applyNumberFormat="1" applyFont="1" applyFill="1" applyBorder="1" applyProtection="1">
      <protection locked="0"/>
    </xf>
    <xf numFmtId="165" fontId="4" fillId="0" borderId="35" xfId="111" applyNumberFormat="1" applyFont="1" applyFill="1" applyBorder="1" applyAlignment="1" applyProtection="1">
      <alignment vertical="top"/>
      <protection locked="0"/>
    </xf>
    <xf numFmtId="165" fontId="4" fillId="0" borderId="35" xfId="111" applyNumberFormat="1" applyFont="1" applyFill="1" applyBorder="1" applyAlignment="1" applyProtection="1">
      <protection locked="0"/>
    </xf>
    <xf numFmtId="165" fontId="4" fillId="28" borderId="11" xfId="0" applyNumberFormat="1" applyFont="1" applyFill="1" applyBorder="1" applyAlignment="1" applyProtection="1">
      <alignment horizontal="center"/>
      <protection locked="0"/>
    </xf>
    <xf numFmtId="165" fontId="4" fillId="28" borderId="24" xfId="0" applyNumberFormat="1" applyFont="1" applyFill="1" applyBorder="1" applyAlignment="1" applyProtection="1">
      <alignment horizontal="right" vertical="top"/>
      <protection locked="0"/>
    </xf>
    <xf numFmtId="165" fontId="4" fillId="28" borderId="35" xfId="0" applyNumberFormat="1" applyFont="1" applyFill="1" applyBorder="1" applyAlignment="1" applyProtection="1">
      <alignment horizontal="right" vertical="top"/>
      <protection locked="0"/>
    </xf>
    <xf numFmtId="6" fontId="4" fillId="0" borderId="64" xfId="111" applyNumberFormat="1" applyFont="1" applyFill="1" applyBorder="1" applyAlignment="1" applyProtection="1">
      <alignment vertical="top"/>
      <protection locked="0"/>
    </xf>
    <xf numFmtId="6" fontId="4" fillId="0" borderId="64" xfId="111" applyNumberFormat="1" applyFont="1" applyFill="1" applyBorder="1" applyAlignment="1" applyProtection="1">
      <protection locked="0"/>
    </xf>
    <xf numFmtId="6" fontId="4" fillId="0" borderId="64" xfId="111" applyNumberFormat="1" applyFont="1" applyFill="1" applyBorder="1" applyProtection="1">
      <protection locked="0"/>
    </xf>
    <xf numFmtId="6" fontId="4" fillId="28" borderId="62" xfId="0" applyNumberFormat="1" applyFont="1" applyFill="1" applyBorder="1" applyAlignment="1" applyProtection="1">
      <alignment horizontal="center"/>
      <protection locked="0"/>
    </xf>
    <xf numFmtId="6" fontId="24" fillId="28" borderId="0" xfId="0" applyNumberFormat="1" applyFont="1" applyFill="1" applyBorder="1" applyProtection="1">
      <protection locked="0"/>
    </xf>
    <xf numFmtId="0" fontId="33" fillId="24" borderId="11" xfId="103" applyFont="1" applyFill="1" applyBorder="1" applyAlignment="1">
      <alignment vertical="top" wrapText="1"/>
    </xf>
    <xf numFmtId="0" fontId="33" fillId="24" borderId="12" xfId="103" applyFont="1" applyFill="1" applyBorder="1" applyAlignment="1">
      <alignment vertical="top" wrapText="1"/>
    </xf>
    <xf numFmtId="0" fontId="4" fillId="0" borderId="0" xfId="125" quotePrefix="1" applyFont="1" applyAlignment="1"/>
    <xf numFmtId="0" fontId="24" fillId="0" borderId="0" xfId="125" applyFont="1" applyAlignment="1"/>
    <xf numFmtId="6" fontId="28" fillId="28" borderId="67" xfId="105" applyNumberFormat="1" applyFont="1" applyFill="1" applyBorder="1" applyAlignment="1" applyProtection="1">
      <alignment vertical="top" wrapText="1"/>
      <protection locked="0"/>
    </xf>
    <xf numFmtId="6" fontId="28" fillId="28" borderId="68" xfId="105" applyNumberFormat="1" applyFont="1" applyFill="1" applyBorder="1" applyAlignment="1" applyProtection="1">
      <alignment vertical="top" wrapText="1"/>
      <protection locked="0"/>
    </xf>
    <xf numFmtId="6" fontId="24" fillId="0" borderId="0" xfId="125" applyNumberFormat="1" applyFont="1" applyFill="1" applyBorder="1" applyAlignment="1">
      <alignment vertical="top"/>
    </xf>
    <xf numFmtId="0" fontId="0" fillId="0" borderId="0" xfId="125" applyFont="1" applyFill="1" applyAlignment="1" applyProtection="1"/>
    <xf numFmtId="6" fontId="0" fillId="28" borderId="24" xfId="0" applyNumberFormat="1" applyFont="1" applyFill="1" applyBorder="1" applyAlignment="1" applyProtection="1">
      <alignment vertical="top"/>
      <protection locked="0"/>
    </xf>
    <xf numFmtId="6" fontId="0" fillId="28" borderId="26" xfId="0" applyNumberFormat="1" applyFont="1" applyFill="1" applyBorder="1" applyAlignment="1" applyProtection="1">
      <alignment vertical="top"/>
      <protection locked="0"/>
    </xf>
    <xf numFmtId="6" fontId="0" fillId="28" borderId="18" xfId="0" applyNumberFormat="1" applyFont="1" applyFill="1" applyBorder="1" applyAlignment="1" applyProtection="1">
      <alignment vertical="top"/>
      <protection locked="0"/>
    </xf>
    <xf numFmtId="6" fontId="0" fillId="28" borderId="21" xfId="0" applyNumberFormat="1" applyFont="1" applyFill="1" applyBorder="1" applyAlignment="1" applyProtection="1">
      <alignment vertical="top"/>
      <protection locked="0"/>
    </xf>
    <xf numFmtId="0" fontId="0" fillId="0" borderId="0" xfId="125" applyFont="1" applyFill="1" applyAlignment="1"/>
    <xf numFmtId="0" fontId="0" fillId="0" borderId="0" xfId="125" applyFont="1" applyAlignment="1"/>
    <xf numFmtId="6" fontId="31" fillId="28" borderId="70" xfId="105" applyNumberFormat="1" applyFont="1" applyFill="1" applyBorder="1" applyAlignment="1">
      <alignment vertical="top" wrapText="1"/>
    </xf>
    <xf numFmtId="6" fontId="31" fillId="28" borderId="71" xfId="105" applyNumberFormat="1" applyFont="1" applyFill="1" applyBorder="1" applyAlignment="1">
      <alignment vertical="top" wrapText="1"/>
    </xf>
    <xf numFmtId="165" fontId="4" fillId="28" borderId="18" xfId="465" applyNumberFormat="1" applyFont="1" applyFill="1" applyBorder="1" applyProtection="1">
      <protection locked="0"/>
    </xf>
    <xf numFmtId="165" fontId="4" fillId="28" borderId="21" xfId="465" applyNumberFormat="1" applyFont="1" applyFill="1" applyBorder="1" applyProtection="1">
      <protection locked="0"/>
    </xf>
    <xf numFmtId="6" fontId="4" fillId="0" borderId="0" xfId="125" applyNumberFormat="1" applyFont="1" applyFill="1" applyAlignment="1"/>
    <xf numFmtId="6" fontId="4" fillId="0" borderId="0" xfId="125" applyNumberFormat="1" applyFont="1" applyAlignment="1"/>
    <xf numFmtId="6" fontId="4" fillId="0" borderId="0" xfId="0" applyNumberFormat="1" applyFont="1"/>
    <xf numFmtId="6" fontId="24" fillId="0" borderId="24" xfId="51" applyNumberFormat="1" applyFont="1" applyFill="1" applyBorder="1" applyAlignment="1" applyProtection="1">
      <alignment vertical="top"/>
      <protection locked="0"/>
    </xf>
    <xf numFmtId="6" fontId="24" fillId="0" borderId="26" xfId="51" applyNumberFormat="1" applyFont="1" applyFill="1" applyBorder="1" applyAlignment="1" applyProtection="1">
      <alignment vertical="top"/>
      <protection locked="0"/>
    </xf>
    <xf numFmtId="165" fontId="24" fillId="0" borderId="26" xfId="51" applyNumberFormat="1" applyFont="1" applyFill="1" applyBorder="1" applyAlignment="1" applyProtection="1">
      <alignment vertical="top"/>
      <protection locked="0"/>
    </xf>
    <xf numFmtId="0" fontId="24" fillId="0" borderId="0" xfId="125" applyFont="1" applyAlignment="1" applyProtection="1">
      <alignment horizontal="center" vertical="center" wrapText="1"/>
      <protection locked="0"/>
    </xf>
    <xf numFmtId="6" fontId="28" fillId="28" borderId="70" xfId="105" applyNumberFormat="1" applyFont="1" applyFill="1" applyBorder="1" applyAlignment="1" applyProtection="1">
      <alignment vertical="top" wrapText="1"/>
      <protection locked="0"/>
    </xf>
    <xf numFmtId="6" fontId="28" fillId="28" borderId="72" xfId="105" applyNumberFormat="1" applyFont="1" applyFill="1" applyBorder="1" applyAlignment="1" applyProtection="1">
      <alignment vertical="top" wrapText="1"/>
      <protection locked="0"/>
    </xf>
    <xf numFmtId="6" fontId="24" fillId="0" borderId="73" xfId="51" applyNumberFormat="1" applyFont="1" applyFill="1" applyBorder="1" applyAlignment="1" applyProtection="1">
      <alignment vertical="top"/>
      <protection locked="0"/>
    </xf>
    <xf numFmtId="6" fontId="24" fillId="0" borderId="74" xfId="51" applyNumberFormat="1" applyFont="1" applyFill="1" applyBorder="1" applyAlignment="1" applyProtection="1">
      <alignment vertical="top"/>
      <protection locked="0"/>
    </xf>
    <xf numFmtId="6" fontId="31" fillId="28" borderId="75" xfId="105" applyNumberFormat="1" applyFont="1" applyFill="1" applyBorder="1" applyAlignment="1">
      <alignment vertical="top" wrapText="1"/>
    </xf>
    <xf numFmtId="6" fontId="0" fillId="28" borderId="74" xfId="0" applyNumberFormat="1" applyFont="1" applyFill="1" applyBorder="1" applyAlignment="1" applyProtection="1">
      <alignment vertical="top"/>
      <protection locked="0"/>
    </xf>
    <xf numFmtId="6" fontId="4" fillId="0" borderId="74" xfId="111" applyNumberFormat="1" applyFont="1" applyFill="1" applyBorder="1" applyAlignment="1" applyProtection="1">
      <alignment vertical="top"/>
      <protection locked="0"/>
    </xf>
    <xf numFmtId="0" fontId="4" fillId="0" borderId="56" xfId="111" applyNumberFormat="1" applyFont="1" applyFill="1" applyBorder="1" applyAlignment="1" applyProtection="1">
      <alignment horizontal="centerContinuous" vertical="top" wrapText="1"/>
      <protection locked="0"/>
    </xf>
    <xf numFmtId="0" fontId="4" fillId="0" borderId="28" xfId="111" applyNumberFormat="1" applyFont="1" applyFill="1" applyBorder="1" applyAlignment="1" applyProtection="1">
      <alignment horizontal="centerContinuous" vertical="top" wrapText="1"/>
      <protection locked="0"/>
    </xf>
    <xf numFmtId="0" fontId="4" fillId="0" borderId="69" xfId="0" applyFont="1" applyFill="1" applyBorder="1" applyAlignment="1">
      <alignment vertical="top"/>
    </xf>
    <xf numFmtId="6" fontId="4" fillId="0" borderId="73" xfId="111" applyNumberFormat="1" applyFont="1" applyFill="1" applyBorder="1" applyAlignment="1" applyProtection="1">
      <alignment vertical="top"/>
      <protection locked="0"/>
    </xf>
    <xf numFmtId="6" fontId="4" fillId="0" borderId="76" xfId="111" applyNumberFormat="1" applyFont="1" applyFill="1" applyBorder="1" applyAlignment="1" applyProtection="1">
      <alignment vertical="top"/>
      <protection locked="0"/>
    </xf>
    <xf numFmtId="165" fontId="4" fillId="0" borderId="24" xfId="111" applyNumberFormat="1" applyFont="1" applyFill="1" applyBorder="1" applyAlignment="1" applyProtection="1">
      <alignment horizontal="right"/>
      <protection locked="0"/>
    </xf>
    <xf numFmtId="165" fontId="4" fillId="0" borderId="35" xfId="111" applyNumberFormat="1" applyFont="1" applyFill="1" applyBorder="1" applyAlignment="1" applyProtection="1">
      <alignment horizontal="right"/>
      <protection locked="0"/>
    </xf>
    <xf numFmtId="0" fontId="4" fillId="0" borderId="77" xfId="125" applyNumberFormat="1" applyFont="1" applyFill="1" applyBorder="1" applyAlignment="1" applyProtection="1">
      <alignment vertical="top" wrapText="1"/>
      <protection locked="0"/>
    </xf>
    <xf numFmtId="0" fontId="4" fillId="0" borderId="79" xfId="125" applyNumberFormat="1" applyFont="1" applyFill="1" applyBorder="1" applyAlignment="1" applyProtection="1">
      <alignment vertical="top" wrapText="1"/>
      <protection locked="0"/>
    </xf>
    <xf numFmtId="0" fontId="4" fillId="0" borderId="80" xfId="125" applyNumberFormat="1" applyFont="1" applyFill="1" applyBorder="1" applyAlignment="1" applyProtection="1">
      <alignment vertical="top" wrapText="1"/>
      <protection locked="0"/>
    </xf>
    <xf numFmtId="0" fontId="4" fillId="0" borderId="81" xfId="125" applyNumberFormat="1" applyFont="1" applyFill="1" applyBorder="1" applyAlignment="1" applyProtection="1">
      <alignment vertical="top" wrapText="1"/>
      <protection locked="0"/>
    </xf>
    <xf numFmtId="0" fontId="4" fillId="34" borderId="80" xfId="125" applyNumberFormat="1" applyFont="1" applyFill="1" applyBorder="1" applyAlignment="1" applyProtection="1">
      <alignment vertical="top" wrapText="1"/>
      <protection locked="0"/>
    </xf>
    <xf numFmtId="0" fontId="4" fillId="31" borderId="80" xfId="125" applyNumberFormat="1" applyFont="1" applyFill="1" applyBorder="1" applyAlignment="1" applyProtection="1">
      <alignment vertical="top" wrapText="1"/>
      <protection locked="0"/>
    </xf>
    <xf numFmtId="0" fontId="4" fillId="34" borderId="81" xfId="125" applyNumberFormat="1" applyFont="1" applyFill="1" applyBorder="1" applyAlignment="1" applyProtection="1">
      <alignment vertical="top" wrapText="1"/>
      <protection locked="0"/>
    </xf>
    <xf numFmtId="0" fontId="4" fillId="31" borderId="81" xfId="125" applyNumberFormat="1" applyFont="1" applyFill="1" applyBorder="1" applyAlignment="1" applyProtection="1">
      <alignment vertical="top" wrapText="1"/>
      <protection locked="0"/>
    </xf>
    <xf numFmtId="0" fontId="45" fillId="32" borderId="0" xfId="125" applyNumberFormat="1" applyFont="1" applyFill="1" applyBorder="1" applyAlignment="1" applyProtection="1">
      <alignment wrapText="1"/>
      <protection locked="0"/>
    </xf>
    <xf numFmtId="0" fontId="45" fillId="32" borderId="11" xfId="125" applyNumberFormat="1" applyFont="1" applyFill="1" applyBorder="1" applyAlignment="1" applyProtection="1">
      <alignment wrapText="1"/>
      <protection locked="0"/>
    </xf>
    <xf numFmtId="0" fontId="24" fillId="25" borderId="80" xfId="125" applyNumberFormat="1" applyFont="1" applyFill="1" applyBorder="1" applyAlignment="1">
      <alignment vertical="top"/>
    </xf>
    <xf numFmtId="0" fontId="24" fillId="25" borderId="80" xfId="125" applyNumberFormat="1" applyFont="1" applyFill="1" applyBorder="1" applyAlignment="1">
      <alignment vertical="top" wrapText="1"/>
    </xf>
    <xf numFmtId="0" fontId="24" fillId="35" borderId="80" xfId="125" applyNumberFormat="1" applyFont="1" applyFill="1" applyBorder="1" applyAlignment="1">
      <alignment vertical="top" wrapText="1"/>
    </xf>
    <xf numFmtId="0" fontId="16" fillId="0" borderId="78" xfId="112" applyFont="1" applyFill="1" applyBorder="1" applyAlignment="1" applyProtection="1">
      <alignment vertical="top"/>
      <protection locked="0"/>
    </xf>
    <xf numFmtId="0" fontId="43" fillId="0" borderId="78" xfId="112" applyFont="1" applyFill="1" applyBorder="1" applyAlignment="1" applyProtection="1">
      <alignment vertical="top"/>
      <protection locked="0"/>
    </xf>
    <xf numFmtId="0" fontId="42" fillId="0" borderId="79" xfId="112" applyFont="1" applyFill="1" applyBorder="1" applyAlignment="1" applyProtection="1">
      <alignment vertical="top"/>
      <protection locked="0"/>
    </xf>
    <xf numFmtId="0" fontId="30" fillId="25" borderId="0" xfId="125" applyFont="1" applyFill="1" applyBorder="1"/>
    <xf numFmtId="0" fontId="29" fillId="0" borderId="11" xfId="112" applyFont="1" applyFill="1" applyBorder="1" applyAlignment="1" applyProtection="1">
      <alignment horizontal="center"/>
      <protection locked="0"/>
    </xf>
    <xf numFmtId="0" fontId="4" fillId="0" borderId="34"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14" fillId="24" borderId="80" xfId="105" applyFont="1" applyFill="1" applyBorder="1" applyAlignment="1">
      <alignment vertical="top" wrapText="1"/>
    </xf>
    <xf numFmtId="0" fontId="24" fillId="0" borderId="34" xfId="125" applyNumberFormat="1" applyFont="1" applyFill="1" applyBorder="1" applyAlignment="1">
      <alignment horizontal="left" vertical="top" wrapText="1" indent="1"/>
    </xf>
    <xf numFmtId="0" fontId="4" fillId="0" borderId="0" xfId="125" applyNumberFormat="1" applyFont="1" applyFill="1" applyBorder="1" applyAlignment="1">
      <alignment horizontal="left" vertical="top" wrapText="1" indent="1"/>
    </xf>
    <xf numFmtId="0" fontId="24" fillId="0" borderId="0" xfId="125" applyNumberFormat="1" applyFont="1" applyFill="1" applyBorder="1" applyAlignment="1">
      <alignment horizontal="left" vertical="top" wrapText="1" indent="1"/>
    </xf>
    <xf numFmtId="0" fontId="0" fillId="0" borderId="34" xfId="0" applyFill="1" applyBorder="1" applyAlignment="1">
      <alignment horizontal="left" vertical="top" wrapText="1" indent="1"/>
    </xf>
    <xf numFmtId="0" fontId="0" fillId="0" borderId="0" xfId="0" applyFill="1" applyBorder="1" applyAlignment="1">
      <alignment horizontal="left" vertical="top" wrapText="1" indent="1"/>
    </xf>
    <xf numFmtId="0" fontId="24" fillId="0" borderId="0" xfId="0" applyFont="1" applyFill="1" applyBorder="1" applyAlignment="1">
      <alignment horizontal="left" vertical="top" wrapText="1" indent="1"/>
    </xf>
    <xf numFmtId="6" fontId="31" fillId="28" borderId="70" xfId="105" applyNumberFormat="1" applyFont="1" applyFill="1" applyBorder="1" applyAlignment="1" applyProtection="1">
      <alignment vertical="top" wrapText="1"/>
      <protection locked="0"/>
    </xf>
    <xf numFmtId="0" fontId="4" fillId="28" borderId="29" xfId="0" applyFont="1" applyFill="1" applyBorder="1" applyProtection="1">
      <protection locked="0"/>
    </xf>
    <xf numFmtId="0" fontId="4" fillId="28" borderId="18" xfId="0" applyFont="1" applyFill="1" applyBorder="1" applyProtection="1">
      <protection locked="0"/>
    </xf>
    <xf numFmtId="6" fontId="4" fillId="0" borderId="70" xfId="111" applyNumberFormat="1" applyFont="1" applyFill="1" applyBorder="1" applyAlignment="1" applyProtection="1">
      <alignment vertical="top"/>
      <protection locked="0"/>
    </xf>
    <xf numFmtId="0" fontId="13" fillId="24" borderId="0" xfId="103" applyFont="1" applyFill="1" applyBorder="1" applyAlignment="1">
      <alignment horizontal="center" vertical="center" wrapText="1"/>
    </xf>
    <xf numFmtId="49" fontId="14" fillId="24" borderId="11" xfId="106" applyNumberFormat="1" applyFont="1" applyFill="1" applyBorder="1" applyAlignment="1">
      <alignment horizontal="center" vertical="center" wrapText="1"/>
    </xf>
    <xf numFmtId="0" fontId="15" fillId="24" borderId="18" xfId="109" applyFont="1" applyFill="1" applyBorder="1" applyAlignment="1">
      <alignment horizontal="center" vertical="center" wrapText="1"/>
    </xf>
    <xf numFmtId="0" fontId="15" fillId="24" borderId="38" xfId="109" applyFont="1" applyFill="1" applyBorder="1" applyAlignment="1">
      <alignment horizontal="center" vertical="center" wrapText="1"/>
    </xf>
    <xf numFmtId="0" fontId="15" fillId="24" borderId="11" xfId="109" applyFont="1" applyFill="1" applyBorder="1" applyAlignment="1">
      <alignment horizontal="center" vertical="center" wrapText="1"/>
    </xf>
    <xf numFmtId="0" fontId="4" fillId="24" borderId="80" xfId="105" applyFont="1" applyFill="1" applyBorder="1" applyAlignment="1">
      <alignment vertical="top" wrapText="1"/>
    </xf>
    <xf numFmtId="6" fontId="4" fillId="0" borderId="83" xfId="111" applyNumberFormat="1" applyFont="1" applyFill="1" applyBorder="1" applyAlignment="1" applyProtection="1">
      <alignment vertical="top"/>
      <protection locked="0"/>
    </xf>
    <xf numFmtId="6" fontId="4" fillId="0" borderId="85" xfId="111" applyNumberFormat="1" applyFont="1" applyFill="1" applyBorder="1" applyAlignment="1" applyProtection="1">
      <alignment vertical="top"/>
      <protection locked="0"/>
    </xf>
    <xf numFmtId="6" fontId="4" fillId="0" borderId="86" xfId="111" applyNumberFormat="1" applyFont="1" applyFill="1" applyBorder="1" applyAlignment="1" applyProtection="1">
      <alignment vertical="top"/>
      <protection locked="0"/>
    </xf>
    <xf numFmtId="6" fontId="4" fillId="28" borderId="86" xfId="0" applyNumberFormat="1" applyFont="1" applyFill="1" applyBorder="1" applyProtection="1">
      <protection locked="0"/>
    </xf>
    <xf numFmtId="6" fontId="4" fillId="28" borderId="87" xfId="0" applyNumberFormat="1" applyFont="1" applyFill="1" applyBorder="1" applyProtection="1">
      <protection locked="0"/>
    </xf>
    <xf numFmtId="6" fontId="4" fillId="28" borderId="91" xfId="0" applyNumberFormat="1" applyFont="1" applyFill="1" applyBorder="1" applyProtection="1">
      <protection locked="0"/>
    </xf>
    <xf numFmtId="0" fontId="4" fillId="0" borderId="0" xfId="125" applyNumberFormat="1" applyFont="1" applyFill="1" applyBorder="1" applyAlignment="1" applyProtection="1">
      <alignment horizontal="left" vertical="top" wrapText="1" indent="1"/>
    </xf>
    <xf numFmtId="0" fontId="4" fillId="0" borderId="34" xfId="0" applyFont="1" applyFill="1" applyBorder="1" applyAlignment="1">
      <alignment horizontal="left" vertical="top" indent="1"/>
    </xf>
    <xf numFmtId="0" fontId="4" fillId="0" borderId="0" xfId="0" applyFont="1" applyFill="1" applyBorder="1" applyAlignment="1">
      <alignment horizontal="left" vertical="top" indent="1"/>
    </xf>
    <xf numFmtId="0" fontId="24" fillId="0" borderId="0" xfId="0" applyFont="1" applyFill="1" applyBorder="1" applyAlignment="1">
      <alignment horizontal="left" vertical="top" indent="1"/>
    </xf>
    <xf numFmtId="0" fontId="14" fillId="24" borderId="89" xfId="105" applyFont="1" applyFill="1" applyBorder="1" applyAlignment="1">
      <alignment wrapText="1"/>
    </xf>
    <xf numFmtId="0" fontId="24" fillId="0" borderId="34" xfId="0" applyFont="1" applyFill="1" applyBorder="1" applyAlignment="1">
      <alignment horizontal="left" vertical="top" indent="1"/>
    </xf>
    <xf numFmtId="6" fontId="4" fillId="28" borderId="96" xfId="0" applyNumberFormat="1" applyFont="1" applyFill="1" applyBorder="1" applyProtection="1">
      <protection locked="0"/>
    </xf>
    <xf numFmtId="6" fontId="28" fillId="28" borderId="88" xfId="105" applyNumberFormat="1" applyFont="1" applyFill="1" applyBorder="1" applyAlignment="1" applyProtection="1">
      <alignment vertical="top" wrapText="1"/>
      <protection locked="0"/>
    </xf>
    <xf numFmtId="6" fontId="4" fillId="28" borderId="83" xfId="0" applyNumberFormat="1" applyFont="1" applyFill="1" applyBorder="1" applyProtection="1">
      <protection locked="0"/>
    </xf>
    <xf numFmtId="6" fontId="24" fillId="29" borderId="83" xfId="51" applyNumberFormat="1" applyFont="1" applyFill="1" applyBorder="1" applyAlignment="1" applyProtection="1">
      <alignment vertical="top"/>
      <protection locked="0"/>
    </xf>
    <xf numFmtId="6" fontId="28" fillId="28" borderId="90" xfId="105" applyNumberFormat="1" applyFont="1" applyFill="1" applyBorder="1" applyAlignment="1" applyProtection="1">
      <alignment vertical="top" wrapText="1"/>
      <protection locked="0"/>
    </xf>
    <xf numFmtId="0" fontId="4" fillId="0" borderId="34" xfId="124" applyNumberFormat="1" applyFont="1" applyFill="1" applyBorder="1" applyAlignment="1">
      <alignment horizontal="left" vertical="top" indent="1"/>
    </xf>
    <xf numFmtId="0" fontId="4" fillId="0" borderId="0" xfId="124" applyNumberFormat="1" applyFont="1" applyFill="1" applyBorder="1" applyAlignment="1">
      <alignment horizontal="left" vertical="top" wrapText="1" indent="1"/>
    </xf>
    <xf numFmtId="0" fontId="24" fillId="0" borderId="0" xfId="124" applyNumberFormat="1" applyFont="1" applyFill="1" applyBorder="1" applyAlignment="1">
      <alignment horizontal="left" vertical="top" wrapText="1" indent="1"/>
    </xf>
    <xf numFmtId="0" fontId="4" fillId="0" borderId="34" xfId="124" applyNumberFormat="1" applyFont="1" applyFill="1" applyBorder="1" applyAlignment="1">
      <alignment horizontal="left" vertical="top" wrapText="1" indent="1"/>
    </xf>
    <xf numFmtId="0" fontId="4" fillId="0" borderId="0" xfId="124" applyNumberFormat="1" applyFont="1" applyFill="1" applyBorder="1" applyAlignment="1">
      <alignment horizontal="left" vertical="top" indent="1"/>
    </xf>
    <xf numFmtId="0" fontId="24" fillId="0" borderId="34" xfId="124" applyNumberFormat="1" applyFont="1" applyFill="1" applyBorder="1" applyAlignment="1">
      <alignment horizontal="left" vertical="top" indent="1"/>
    </xf>
    <xf numFmtId="0" fontId="24" fillId="0" borderId="0" xfId="124" applyNumberFormat="1" applyFont="1" applyFill="1" applyBorder="1" applyAlignment="1">
      <alignment horizontal="left" vertical="top" indent="1"/>
    </xf>
    <xf numFmtId="0" fontId="24" fillId="0" borderId="0" xfId="125" applyNumberFormat="1" applyFont="1" applyFill="1" applyBorder="1" applyAlignment="1" applyProtection="1">
      <alignment horizontal="left" vertical="top" wrapText="1" indent="1"/>
    </xf>
    <xf numFmtId="6" fontId="4" fillId="29" borderId="83" xfId="51" applyNumberFormat="1" applyFont="1" applyFill="1" applyBorder="1" applyAlignment="1" applyProtection="1">
      <alignment vertical="top"/>
      <protection locked="0"/>
    </xf>
    <xf numFmtId="165" fontId="4" fillId="29" borderId="83" xfId="465" applyNumberFormat="1" applyFont="1" applyFill="1" applyBorder="1" applyAlignment="1" applyProtection="1">
      <alignment vertical="top"/>
      <protection locked="0"/>
    </xf>
    <xf numFmtId="169" fontId="4" fillId="29" borderId="83" xfId="51" applyNumberFormat="1" applyFont="1" applyFill="1" applyBorder="1" applyAlignment="1" applyProtection="1">
      <alignment vertical="top"/>
      <protection locked="0"/>
    </xf>
    <xf numFmtId="165" fontId="24" fillId="29" borderId="83" xfId="51" applyNumberFormat="1" applyFont="1" applyFill="1" applyBorder="1" applyAlignment="1" applyProtection="1">
      <alignment vertical="top"/>
      <protection locked="0"/>
    </xf>
    <xf numFmtId="165" fontId="4" fillId="29" borderId="83" xfId="51" applyNumberFormat="1" applyFont="1" applyFill="1" applyBorder="1" applyAlignment="1" applyProtection="1">
      <alignment vertical="top"/>
      <protection locked="0"/>
    </xf>
    <xf numFmtId="0" fontId="4" fillId="0" borderId="82" xfId="0" applyFont="1" applyFill="1" applyBorder="1" applyAlignment="1">
      <alignment horizontal="left" vertical="top" indent="1"/>
    </xf>
    <xf numFmtId="0" fontId="4" fillId="0" borderId="57" xfId="0" applyFont="1" applyFill="1" applyBorder="1" applyAlignment="1">
      <alignment horizontal="left" vertical="top" wrapText="1" indent="1"/>
    </xf>
    <xf numFmtId="38" fontId="4" fillId="29" borderId="92" xfId="111" applyNumberFormat="1" applyFont="1" applyFill="1" applyBorder="1" applyAlignment="1" applyProtection="1">
      <alignment vertical="top"/>
      <protection locked="0"/>
    </xf>
    <xf numFmtId="38" fontId="28" fillId="28" borderId="92" xfId="105" applyNumberFormat="1" applyFont="1" applyFill="1" applyBorder="1" applyAlignment="1" applyProtection="1">
      <alignment vertical="top" wrapText="1"/>
      <protection locked="0"/>
    </xf>
    <xf numFmtId="38" fontId="4" fillId="0" borderId="84" xfId="111" applyNumberFormat="1" applyFont="1" applyFill="1" applyBorder="1" applyAlignment="1" applyProtection="1">
      <alignment vertical="top"/>
      <protection locked="0"/>
    </xf>
    <xf numFmtId="38" fontId="4" fillId="28" borderId="92" xfId="0" applyNumberFormat="1" applyFont="1" applyFill="1" applyBorder="1" applyProtection="1">
      <protection locked="0"/>
    </xf>
    <xf numFmtId="6" fontId="28" fillId="28" borderId="92" xfId="105" applyNumberFormat="1" applyFont="1" applyFill="1" applyBorder="1" applyAlignment="1" applyProtection="1">
      <alignment vertical="top" wrapText="1"/>
      <protection locked="0"/>
    </xf>
    <xf numFmtId="6" fontId="4" fillId="0" borderId="84" xfId="111" applyNumberFormat="1" applyFont="1" applyFill="1" applyBorder="1" applyProtection="1">
      <protection locked="0"/>
    </xf>
    <xf numFmtId="165" fontId="4" fillId="0" borderId="84" xfId="111" applyNumberFormat="1" applyFont="1" applyFill="1" applyBorder="1" applyAlignment="1" applyProtection="1">
      <protection locked="0"/>
    </xf>
    <xf numFmtId="165" fontId="4" fillId="28" borderId="84" xfId="0" applyNumberFormat="1" applyFont="1" applyFill="1" applyBorder="1" applyAlignment="1" applyProtection="1">
      <alignment horizontal="right" vertical="top"/>
      <protection locked="0"/>
    </xf>
    <xf numFmtId="6" fontId="4" fillId="0" borderId="97" xfId="111" applyNumberFormat="1" applyFont="1" applyFill="1" applyBorder="1" applyProtection="1">
      <protection locked="0"/>
    </xf>
    <xf numFmtId="0" fontId="4" fillId="0" borderId="98" xfId="0" applyFont="1" applyFill="1" applyBorder="1" applyAlignment="1">
      <alignment horizontal="left" vertical="top" wrapText="1" indent="1"/>
    </xf>
    <xf numFmtId="0" fontId="4" fillId="0" borderId="88" xfId="111" applyNumberFormat="1" applyFont="1" applyFill="1" applyBorder="1" applyAlignment="1" applyProtection="1">
      <alignment horizontal="centerContinuous" vertical="top" wrapText="1"/>
      <protection locked="0"/>
    </xf>
    <xf numFmtId="0" fontId="4" fillId="0" borderId="89" xfId="111" applyNumberFormat="1" applyFont="1" applyFill="1" applyBorder="1" applyAlignment="1" applyProtection="1">
      <alignment horizontal="centerContinuous" vertical="top" wrapText="1"/>
      <protection locked="0"/>
    </xf>
    <xf numFmtId="0" fontId="14" fillId="24" borderId="94" xfId="105" applyFont="1" applyFill="1" applyBorder="1" applyAlignment="1">
      <alignment wrapText="1"/>
    </xf>
    <xf numFmtId="0" fontId="32" fillId="24" borderId="15" xfId="103" applyFont="1" applyFill="1" applyBorder="1" applyAlignment="1" applyProtection="1">
      <alignment horizontal="center" vertical="center" wrapText="1"/>
    </xf>
    <xf numFmtId="0" fontId="24" fillId="24" borderId="100" xfId="0" applyFont="1" applyFill="1" applyBorder="1" applyAlignment="1">
      <alignment horizontal="center" wrapText="1"/>
    </xf>
    <xf numFmtId="0" fontId="24" fillId="0" borderId="101" xfId="0" applyFont="1" applyFill="1" applyBorder="1" applyAlignment="1">
      <alignment wrapText="1"/>
    </xf>
    <xf numFmtId="10" fontId="4" fillId="0" borderId="95" xfId="0" applyNumberFormat="1" applyFont="1" applyFill="1" applyBorder="1" applyAlignment="1" applyProtection="1">
      <alignment wrapText="1"/>
      <protection locked="0"/>
    </xf>
    <xf numFmtId="0" fontId="4" fillId="0" borderId="99" xfId="0" applyFont="1" applyFill="1" applyBorder="1" applyAlignment="1" applyProtection="1">
      <alignment vertical="top" wrapText="1"/>
      <protection locked="0"/>
    </xf>
    <xf numFmtId="0" fontId="4" fillId="0" borderId="100" xfId="0" applyFont="1" applyFill="1" applyBorder="1" applyAlignment="1"/>
    <xf numFmtId="0" fontId="4" fillId="0" borderId="94" xfId="0" applyFont="1" applyFill="1" applyBorder="1" applyAlignment="1" applyProtection="1">
      <alignment vertical="top" wrapText="1"/>
      <protection locked="0"/>
    </xf>
    <xf numFmtId="0" fontId="4" fillId="0" borderId="94" xfId="0" applyFont="1" applyFill="1" applyBorder="1" applyAlignment="1" applyProtection="1">
      <alignment wrapText="1"/>
      <protection locked="0"/>
    </xf>
    <xf numFmtId="0" fontId="4" fillId="0" borderId="95" xfId="0" applyFont="1" applyFill="1" applyBorder="1" applyAlignment="1" applyProtection="1">
      <alignment wrapText="1"/>
      <protection locked="0"/>
    </xf>
    <xf numFmtId="0" fontId="4" fillId="0" borderId="11" xfId="0" applyFont="1" applyFill="1" applyBorder="1" applyAlignment="1"/>
    <xf numFmtId="0" fontId="4" fillId="0" borderId="94" xfId="0" applyFont="1" applyFill="1" applyBorder="1" applyAlignment="1" applyProtection="1">
      <protection locked="0"/>
    </xf>
    <xf numFmtId="0" fontId="4" fillId="0" borderId="95" xfId="0" applyFont="1" applyFill="1" applyBorder="1" applyAlignment="1" applyProtection="1">
      <protection locked="0"/>
    </xf>
    <xf numFmtId="0" fontId="14" fillId="36" borderId="94" xfId="105" applyFont="1" applyFill="1" applyBorder="1" applyAlignment="1" applyProtection="1">
      <alignment wrapText="1"/>
    </xf>
    <xf numFmtId="0" fontId="4" fillId="0" borderId="34" xfId="125" applyNumberFormat="1" applyFont="1" applyFill="1" applyBorder="1" applyAlignment="1">
      <alignment horizontal="left" vertical="top" indent="1"/>
    </xf>
    <xf numFmtId="0" fontId="0" fillId="0" borderId="0" xfId="125" applyNumberFormat="1" applyFont="1" applyFill="1" applyBorder="1" applyAlignment="1" applyProtection="1">
      <alignment horizontal="left" vertical="top" indent="1"/>
    </xf>
    <xf numFmtId="0" fontId="0" fillId="0" borderId="0" xfId="125" applyNumberFormat="1" applyFont="1" applyFill="1" applyBorder="1" applyAlignment="1" applyProtection="1">
      <alignment horizontal="left" vertical="top" wrapText="1" indent="1"/>
    </xf>
    <xf numFmtId="6" fontId="28" fillId="28" borderId="102" xfId="105" applyNumberFormat="1" applyFont="1" applyFill="1" applyBorder="1" applyAlignment="1" applyProtection="1">
      <alignment vertical="top" wrapText="1"/>
      <protection locked="0"/>
    </xf>
    <xf numFmtId="6" fontId="24" fillId="0" borderId="93" xfId="51" applyNumberFormat="1" applyFont="1" applyFill="1" applyBorder="1" applyAlignment="1" applyProtection="1">
      <alignment vertical="top"/>
      <protection locked="0"/>
    </xf>
    <xf numFmtId="6" fontId="31" fillId="28" borderId="103" xfId="105" applyNumberFormat="1" applyFont="1" applyFill="1" applyBorder="1" applyAlignment="1">
      <alignment vertical="top" wrapText="1"/>
    </xf>
    <xf numFmtId="165" fontId="24" fillId="0" borderId="104" xfId="51" applyNumberFormat="1" applyFont="1" applyFill="1" applyBorder="1" applyAlignment="1" applyProtection="1">
      <alignment vertical="top"/>
      <protection locked="0"/>
    </xf>
    <xf numFmtId="6" fontId="24" fillId="0" borderId="104" xfId="51" applyNumberFormat="1" applyFont="1" applyFill="1" applyBorder="1" applyAlignment="1" applyProtection="1">
      <alignment vertical="top"/>
      <protection locked="0"/>
    </xf>
    <xf numFmtId="6" fontId="28" fillId="28" borderId="105" xfId="105" applyNumberFormat="1" applyFont="1" applyFill="1" applyBorder="1" applyAlignment="1" applyProtection="1">
      <alignment vertical="top" wrapText="1"/>
      <protection locked="0"/>
    </xf>
    <xf numFmtId="6" fontId="24" fillId="0" borderId="106" xfId="51" applyNumberFormat="1" applyFont="1" applyFill="1" applyBorder="1" applyAlignment="1" applyProtection="1">
      <alignment vertical="top"/>
      <protection locked="0"/>
    </xf>
    <xf numFmtId="0" fontId="14" fillId="24" borderId="107" xfId="105" applyFont="1" applyFill="1" applyBorder="1" applyAlignment="1">
      <alignment wrapText="1"/>
    </xf>
    <xf numFmtId="0" fontId="14" fillId="36" borderId="107" xfId="105" applyFont="1" applyFill="1" applyBorder="1" applyAlignment="1" applyProtection="1">
      <alignment wrapText="1"/>
    </xf>
    <xf numFmtId="0" fontId="4" fillId="0" borderId="0" xfId="125" applyNumberFormat="1" applyFont="1" applyFill="1" applyBorder="1" applyAlignment="1" applyProtection="1">
      <alignment horizontal="left" vertical="top" indent="1"/>
    </xf>
    <xf numFmtId="6" fontId="4" fillId="0" borderId="104" xfId="111" applyNumberFormat="1" applyFont="1" applyFill="1" applyBorder="1" applyAlignment="1" applyProtection="1">
      <alignment vertical="top"/>
      <protection locked="0"/>
    </xf>
    <xf numFmtId="6" fontId="24" fillId="0" borderId="104" xfId="111" applyNumberFormat="1" applyFont="1" applyFill="1" applyBorder="1" applyAlignment="1" applyProtection="1">
      <alignment vertical="top"/>
      <protection locked="0"/>
    </xf>
    <xf numFmtId="0" fontId="33" fillId="24" borderId="112" xfId="106" applyFont="1" applyFill="1" applyBorder="1" applyAlignment="1">
      <alignment horizontal="center" vertical="top"/>
    </xf>
    <xf numFmtId="166" fontId="4" fillId="0" borderId="13" xfId="64" applyNumberFormat="1" applyFill="1" applyBorder="1" applyAlignment="1">
      <alignment vertical="top"/>
    </xf>
    <xf numFmtId="0" fontId="33" fillId="24" borderId="113" xfId="106" applyFont="1" applyFill="1" applyBorder="1" applyAlignment="1">
      <alignment horizontal="center" vertical="top"/>
    </xf>
    <xf numFmtId="165" fontId="4" fillId="0" borderId="0" xfId="170" applyNumberFormat="1" applyFont="1" applyFill="1" applyBorder="1" applyAlignment="1">
      <alignment horizontal="center" vertical="top"/>
    </xf>
    <xf numFmtId="0" fontId="34" fillId="24" borderId="114" xfId="103" applyFont="1" applyFill="1" applyBorder="1" applyAlignment="1">
      <alignment vertical="top"/>
    </xf>
    <xf numFmtId="0" fontId="34" fillId="24" borderId="66" xfId="103" applyFont="1" applyFill="1" applyBorder="1" applyAlignment="1">
      <alignment vertical="top" wrapText="1"/>
    </xf>
    <xf numFmtId="6" fontId="4" fillId="0" borderId="115"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108" xfId="125" applyNumberFormat="1" applyFill="1" applyBorder="1" applyAlignment="1">
      <alignment horizontal="center" vertical="top"/>
    </xf>
    <xf numFmtId="0" fontId="4" fillId="0" borderId="0" xfId="125" applyFill="1" applyBorder="1" applyAlignment="1">
      <alignment horizontal="center" vertical="top"/>
    </xf>
    <xf numFmtId="0" fontId="33" fillId="24" borderId="0" xfId="103" applyFont="1" applyFill="1" applyBorder="1" applyAlignment="1">
      <alignment vertical="top" wrapText="1"/>
    </xf>
    <xf numFmtId="0" fontId="5" fillId="0" borderId="108" xfId="252" applyNumberFormat="1" applyFont="1" applyFill="1" applyBorder="1" applyAlignment="1">
      <alignment vertical="top" wrapText="1"/>
    </xf>
    <xf numFmtId="0" fontId="5" fillId="0" borderId="0" xfId="252" applyNumberFormat="1" applyFont="1" applyFill="1" applyBorder="1" applyAlignment="1">
      <alignment vertical="top" wrapText="1"/>
    </xf>
    <xf numFmtId="0" fontId="5" fillId="0" borderId="116" xfId="252" applyNumberFormat="1" applyFont="1" applyFill="1" applyBorder="1" applyAlignment="1">
      <alignment vertical="top" wrapText="1"/>
    </xf>
    <xf numFmtId="9" fontId="5" fillId="0" borderId="109" xfId="465" applyNumberFormat="1" applyFont="1" applyFill="1" applyBorder="1" applyAlignment="1">
      <alignment vertical="top" wrapText="1"/>
    </xf>
    <xf numFmtId="9" fontId="5" fillId="0" borderId="111" xfId="465" applyNumberFormat="1" applyFont="1" applyFill="1" applyBorder="1" applyAlignment="1">
      <alignment vertical="top" wrapText="1"/>
    </xf>
    <xf numFmtId="0" fontId="34" fillId="24" borderId="109" xfId="103" applyFont="1" applyFill="1" applyBorder="1" applyAlignment="1">
      <alignment vertical="top"/>
    </xf>
    <xf numFmtId="0" fontId="34" fillId="24" borderId="108" xfId="103" applyFont="1" applyFill="1" applyBorder="1" applyAlignment="1">
      <alignment vertical="top"/>
    </xf>
    <xf numFmtId="0" fontId="34" fillId="24" borderId="115" xfId="103" applyFont="1" applyFill="1" applyBorder="1" applyAlignment="1">
      <alignment vertical="top"/>
    </xf>
    <xf numFmtId="0" fontId="34" fillId="24" borderId="65" xfId="103" applyFont="1" applyFill="1" applyBorder="1" applyAlignment="1">
      <alignment vertical="top" wrapText="1"/>
    </xf>
    <xf numFmtId="0" fontId="4" fillId="0" borderId="110" xfId="125" applyNumberFormat="1" applyFill="1" applyBorder="1" applyAlignment="1">
      <alignment vertical="top"/>
    </xf>
    <xf numFmtId="0" fontId="4" fillId="0" borderId="12" xfId="125" applyFont="1" applyFill="1" applyBorder="1" applyAlignment="1">
      <alignment vertical="top"/>
    </xf>
    <xf numFmtId="0" fontId="4" fillId="0" borderId="110" xfId="125" applyFont="1" applyFill="1" applyBorder="1" applyAlignment="1">
      <alignment vertical="top"/>
    </xf>
    <xf numFmtId="0" fontId="39" fillId="33" borderId="59" xfId="125" applyFont="1" applyFill="1" applyBorder="1" applyAlignment="1" applyProtection="1">
      <alignment horizontal="centerContinuous"/>
      <protection locked="0"/>
    </xf>
    <xf numFmtId="0" fontId="39" fillId="33" borderId="58" xfId="125" applyFont="1" applyFill="1" applyBorder="1" applyAlignment="1" applyProtection="1">
      <alignment horizontal="centerContinuous"/>
      <protection locked="0"/>
    </xf>
  </cellXfs>
  <cellStyles count="46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2" xfId="112"/>
    <cellStyle name="Input 3" xfId="113"/>
    <cellStyle name="Input 4" xfId="114"/>
    <cellStyle name="Input 5" xfId="115"/>
    <cellStyle name="Input 6" xfId="116"/>
    <cellStyle name="Input 7" xfId="117"/>
    <cellStyle name="Input 8" xfId="118"/>
    <cellStyle name="Input 9" xfId="119"/>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3" xfId="255"/>
    <cellStyle name="Normal 3 10 3" xfId="256"/>
    <cellStyle name="Normal 3 10 3 2" xfId="257"/>
    <cellStyle name="Normal 3 10 4" xfId="258"/>
    <cellStyle name="Normal 3 11" xfId="250"/>
    <cellStyle name="Normal 3 11 2" xfId="259"/>
    <cellStyle name="Normal 3 11 2 2" xfId="260"/>
    <cellStyle name="Normal 3 11 3" xfId="261"/>
    <cellStyle name="Normal 3 12" xfId="216"/>
    <cellStyle name="Normal 3 12 2" xfId="262"/>
    <cellStyle name="Normal 3 12 2 2" xfId="263"/>
    <cellStyle name="Normal 3 12 3" xfId="264"/>
    <cellStyle name="Normal 3 13" xfId="265"/>
    <cellStyle name="Normal 3 13 2" xfId="266"/>
    <cellStyle name="Normal 3 14" xfId="267"/>
    <cellStyle name="Normal 3 2" xfId="133"/>
    <cellStyle name="Normal 3 2 10" xfId="251"/>
    <cellStyle name="Normal 3 2 10 2" xfId="268"/>
    <cellStyle name="Normal 3 2 10 2 2" xfId="269"/>
    <cellStyle name="Normal 3 2 10 3" xfId="270"/>
    <cellStyle name="Normal 3 2 11" xfId="217"/>
    <cellStyle name="Normal 3 2 11 2" xfId="271"/>
    <cellStyle name="Normal 3 2 11 2 2" xfId="272"/>
    <cellStyle name="Normal 3 2 11 3" xfId="273"/>
    <cellStyle name="Normal 3 2 12" xfId="274"/>
    <cellStyle name="Normal 3 2 12 2" xfId="275"/>
    <cellStyle name="Normal 3 2 13" xfId="276"/>
    <cellStyle name="Normal 3 2 2" xfId="134"/>
    <cellStyle name="Normal 3 2 2 2" xfId="201"/>
    <cellStyle name="Normal 3 2 2 2 2" xfId="235"/>
    <cellStyle name="Normal 3 2 2 2 2 2" xfId="277"/>
    <cellStyle name="Normal 3 2 2 2 2 2 2" xfId="278"/>
    <cellStyle name="Normal 3 2 2 2 2 3" xfId="279"/>
    <cellStyle name="Normal 3 2 2 2 3" xfId="280"/>
    <cellStyle name="Normal 3 2 2 2 3 2" xfId="281"/>
    <cellStyle name="Normal 3 2 2 2 4" xfId="282"/>
    <cellStyle name="Normal 3 2 2 3" xfId="218"/>
    <cellStyle name="Normal 3 2 2 3 2" xfId="283"/>
    <cellStyle name="Normal 3 2 2 3 2 2" xfId="284"/>
    <cellStyle name="Normal 3 2 2 3 3" xfId="285"/>
    <cellStyle name="Normal 3 2 2 4" xfId="286"/>
    <cellStyle name="Normal 3 2 2 4 2" xfId="287"/>
    <cellStyle name="Normal 3 2 2 5" xfId="288"/>
    <cellStyle name="Normal 3 2 3" xfId="135"/>
    <cellStyle name="Normal 3 2 3 2" xfId="202"/>
    <cellStyle name="Normal 3 2 3 2 2" xfId="236"/>
    <cellStyle name="Normal 3 2 3 2 2 2" xfId="289"/>
    <cellStyle name="Normal 3 2 3 2 2 2 2" xfId="290"/>
    <cellStyle name="Normal 3 2 3 2 2 3" xfId="291"/>
    <cellStyle name="Normal 3 2 3 2 3" xfId="292"/>
    <cellStyle name="Normal 3 2 3 2 3 2" xfId="293"/>
    <cellStyle name="Normal 3 2 3 2 4" xfId="294"/>
    <cellStyle name="Normal 3 2 3 3" xfId="219"/>
    <cellStyle name="Normal 3 2 3 3 2" xfId="295"/>
    <cellStyle name="Normal 3 2 3 3 2 2" xfId="296"/>
    <cellStyle name="Normal 3 2 3 3 3" xfId="297"/>
    <cellStyle name="Normal 3 2 3 4" xfId="298"/>
    <cellStyle name="Normal 3 2 3 4 2" xfId="299"/>
    <cellStyle name="Normal 3 2 3 5" xfId="300"/>
    <cellStyle name="Normal 3 2 4" xfId="136"/>
    <cellStyle name="Normal 3 2 4 2" xfId="203"/>
    <cellStyle name="Normal 3 2 4 2 2" xfId="237"/>
    <cellStyle name="Normal 3 2 4 2 2 2" xfId="301"/>
    <cellStyle name="Normal 3 2 4 2 2 2 2" xfId="302"/>
    <cellStyle name="Normal 3 2 4 2 2 3" xfId="303"/>
    <cellStyle name="Normal 3 2 4 2 3" xfId="304"/>
    <cellStyle name="Normal 3 2 4 2 3 2" xfId="305"/>
    <cellStyle name="Normal 3 2 4 2 4" xfId="306"/>
    <cellStyle name="Normal 3 2 4 3" xfId="220"/>
    <cellStyle name="Normal 3 2 4 3 2" xfId="307"/>
    <cellStyle name="Normal 3 2 4 3 2 2" xfId="308"/>
    <cellStyle name="Normal 3 2 4 3 3" xfId="309"/>
    <cellStyle name="Normal 3 2 4 4" xfId="310"/>
    <cellStyle name="Normal 3 2 4 4 2" xfId="311"/>
    <cellStyle name="Normal 3 2 4 5" xfId="312"/>
    <cellStyle name="Normal 3 2 5" xfId="137"/>
    <cellStyle name="Normal 3 2 5 2" xfId="204"/>
    <cellStyle name="Normal 3 2 5 2 2" xfId="238"/>
    <cellStyle name="Normal 3 2 5 2 2 2" xfId="313"/>
    <cellStyle name="Normal 3 2 5 2 2 2 2" xfId="314"/>
    <cellStyle name="Normal 3 2 5 2 2 3" xfId="315"/>
    <cellStyle name="Normal 3 2 5 2 3" xfId="316"/>
    <cellStyle name="Normal 3 2 5 2 3 2" xfId="317"/>
    <cellStyle name="Normal 3 2 5 2 4" xfId="318"/>
    <cellStyle name="Normal 3 2 5 3" xfId="221"/>
    <cellStyle name="Normal 3 2 5 3 2" xfId="319"/>
    <cellStyle name="Normal 3 2 5 3 2 2" xfId="320"/>
    <cellStyle name="Normal 3 2 5 3 3" xfId="321"/>
    <cellStyle name="Normal 3 2 5 4" xfId="322"/>
    <cellStyle name="Normal 3 2 5 4 2" xfId="323"/>
    <cellStyle name="Normal 3 2 5 5" xfId="324"/>
    <cellStyle name="Normal 3 2 6" xfId="138"/>
    <cellStyle name="Normal 3 2 6 2" xfId="205"/>
    <cellStyle name="Normal 3 2 6 2 2" xfId="239"/>
    <cellStyle name="Normal 3 2 6 2 2 2" xfId="325"/>
    <cellStyle name="Normal 3 2 6 2 2 2 2" xfId="326"/>
    <cellStyle name="Normal 3 2 6 2 2 3" xfId="327"/>
    <cellStyle name="Normal 3 2 6 2 3" xfId="328"/>
    <cellStyle name="Normal 3 2 6 2 3 2" xfId="329"/>
    <cellStyle name="Normal 3 2 6 2 4" xfId="330"/>
    <cellStyle name="Normal 3 2 6 3" xfId="222"/>
    <cellStyle name="Normal 3 2 6 3 2" xfId="331"/>
    <cellStyle name="Normal 3 2 6 3 2 2" xfId="332"/>
    <cellStyle name="Normal 3 2 6 3 3" xfId="333"/>
    <cellStyle name="Normal 3 2 6 4" xfId="334"/>
    <cellStyle name="Normal 3 2 6 4 2" xfId="335"/>
    <cellStyle name="Normal 3 2 6 5" xfId="336"/>
    <cellStyle name="Normal 3 2 7" xfId="139"/>
    <cellStyle name="Normal 3 2 7 2" xfId="206"/>
    <cellStyle name="Normal 3 2 7 2 2" xfId="240"/>
    <cellStyle name="Normal 3 2 7 2 2 2" xfId="337"/>
    <cellStyle name="Normal 3 2 7 2 2 2 2" xfId="338"/>
    <cellStyle name="Normal 3 2 7 2 2 3" xfId="339"/>
    <cellStyle name="Normal 3 2 7 2 3" xfId="340"/>
    <cellStyle name="Normal 3 2 7 2 3 2" xfId="341"/>
    <cellStyle name="Normal 3 2 7 2 4" xfId="342"/>
    <cellStyle name="Normal 3 2 7 3" xfId="223"/>
    <cellStyle name="Normal 3 2 7 3 2" xfId="343"/>
    <cellStyle name="Normal 3 2 7 3 2 2" xfId="344"/>
    <cellStyle name="Normal 3 2 7 3 3" xfId="345"/>
    <cellStyle name="Normal 3 2 7 4" xfId="346"/>
    <cellStyle name="Normal 3 2 7 4 2" xfId="347"/>
    <cellStyle name="Normal 3 2 7 5" xfId="348"/>
    <cellStyle name="Normal 3 2 8" xfId="140"/>
    <cellStyle name="Normal 3 2 8 2" xfId="207"/>
    <cellStyle name="Normal 3 2 8 2 2" xfId="241"/>
    <cellStyle name="Normal 3 2 8 2 2 2" xfId="349"/>
    <cellStyle name="Normal 3 2 8 2 2 2 2" xfId="350"/>
    <cellStyle name="Normal 3 2 8 2 2 3" xfId="351"/>
    <cellStyle name="Normal 3 2 8 2 3" xfId="352"/>
    <cellStyle name="Normal 3 2 8 2 3 2" xfId="353"/>
    <cellStyle name="Normal 3 2 8 2 4" xfId="354"/>
    <cellStyle name="Normal 3 2 8 3" xfId="224"/>
    <cellStyle name="Normal 3 2 8 3 2" xfId="355"/>
    <cellStyle name="Normal 3 2 8 3 2 2" xfId="356"/>
    <cellStyle name="Normal 3 2 8 3 3" xfId="357"/>
    <cellStyle name="Normal 3 2 8 4" xfId="358"/>
    <cellStyle name="Normal 3 2 8 4 2" xfId="359"/>
    <cellStyle name="Normal 3 2 8 5" xfId="360"/>
    <cellStyle name="Normal 3 2 9" xfId="200"/>
    <cellStyle name="Normal 3 2 9 2" xfId="234"/>
    <cellStyle name="Normal 3 2 9 2 2" xfId="361"/>
    <cellStyle name="Normal 3 2 9 2 2 2" xfId="362"/>
    <cellStyle name="Normal 3 2 9 2 3" xfId="363"/>
    <cellStyle name="Normal 3 2 9 3" xfId="364"/>
    <cellStyle name="Normal 3 2 9 3 2" xfId="365"/>
    <cellStyle name="Normal 3 2 9 4" xfId="366"/>
    <cellStyle name="Normal 3 3" xfId="141"/>
    <cellStyle name="Normal 3 3 2" xfId="208"/>
    <cellStyle name="Normal 3 3 2 2" xfId="242"/>
    <cellStyle name="Normal 3 3 2 2 2" xfId="367"/>
    <cellStyle name="Normal 3 3 2 2 2 2" xfId="368"/>
    <cellStyle name="Normal 3 3 2 2 3" xfId="369"/>
    <cellStyle name="Normal 3 3 2 3" xfId="370"/>
    <cellStyle name="Normal 3 3 2 3 2" xfId="371"/>
    <cellStyle name="Normal 3 3 2 4" xfId="372"/>
    <cellStyle name="Normal 3 3 3" xfId="225"/>
    <cellStyle name="Normal 3 3 3 2" xfId="373"/>
    <cellStyle name="Normal 3 3 3 2 2" xfId="374"/>
    <cellStyle name="Normal 3 3 3 3" xfId="375"/>
    <cellStyle name="Normal 3 3 4" xfId="376"/>
    <cellStyle name="Normal 3 3 4 2" xfId="377"/>
    <cellStyle name="Normal 3 3 5" xfId="378"/>
    <cellStyle name="Normal 3 4" xfId="142"/>
    <cellStyle name="Normal 3 4 2" xfId="209"/>
    <cellStyle name="Normal 3 4 2 2" xfId="243"/>
    <cellStyle name="Normal 3 4 2 2 2" xfId="379"/>
    <cellStyle name="Normal 3 4 2 2 2 2" xfId="380"/>
    <cellStyle name="Normal 3 4 2 2 3" xfId="381"/>
    <cellStyle name="Normal 3 4 2 3" xfId="382"/>
    <cellStyle name="Normal 3 4 2 3 2" xfId="383"/>
    <cellStyle name="Normal 3 4 2 4" xfId="384"/>
    <cellStyle name="Normal 3 4 3" xfId="226"/>
    <cellStyle name="Normal 3 4 3 2" xfId="385"/>
    <cellStyle name="Normal 3 4 3 2 2" xfId="386"/>
    <cellStyle name="Normal 3 4 3 3" xfId="387"/>
    <cellStyle name="Normal 3 4 4" xfId="388"/>
    <cellStyle name="Normal 3 4 4 2" xfId="389"/>
    <cellStyle name="Normal 3 4 5" xfId="390"/>
    <cellStyle name="Normal 3 5" xfId="143"/>
    <cellStyle name="Normal 3 5 2" xfId="210"/>
    <cellStyle name="Normal 3 5 2 2" xfId="244"/>
    <cellStyle name="Normal 3 5 2 2 2" xfId="391"/>
    <cellStyle name="Normal 3 5 2 2 2 2" xfId="392"/>
    <cellStyle name="Normal 3 5 2 2 3" xfId="393"/>
    <cellStyle name="Normal 3 5 2 3" xfId="394"/>
    <cellStyle name="Normal 3 5 2 3 2" xfId="395"/>
    <cellStyle name="Normal 3 5 2 4" xfId="396"/>
    <cellStyle name="Normal 3 5 3" xfId="227"/>
    <cellStyle name="Normal 3 5 3 2" xfId="397"/>
    <cellStyle name="Normal 3 5 3 2 2" xfId="398"/>
    <cellStyle name="Normal 3 5 3 3" xfId="399"/>
    <cellStyle name="Normal 3 5 4" xfId="400"/>
    <cellStyle name="Normal 3 5 4 2" xfId="401"/>
    <cellStyle name="Normal 3 5 5" xfId="402"/>
    <cellStyle name="Normal 3 6" xfId="144"/>
    <cellStyle name="Normal 3 6 2" xfId="211"/>
    <cellStyle name="Normal 3 6 2 2" xfId="245"/>
    <cellStyle name="Normal 3 6 2 2 2" xfId="403"/>
    <cellStyle name="Normal 3 6 2 2 2 2" xfId="404"/>
    <cellStyle name="Normal 3 6 2 2 3" xfId="405"/>
    <cellStyle name="Normal 3 6 2 3" xfId="406"/>
    <cellStyle name="Normal 3 6 2 3 2" xfId="407"/>
    <cellStyle name="Normal 3 6 2 4" xfId="408"/>
    <cellStyle name="Normal 3 6 3" xfId="228"/>
    <cellStyle name="Normal 3 6 3 2" xfId="409"/>
    <cellStyle name="Normal 3 6 3 2 2" xfId="410"/>
    <cellStyle name="Normal 3 6 3 3" xfId="411"/>
    <cellStyle name="Normal 3 6 4" xfId="412"/>
    <cellStyle name="Normal 3 6 4 2" xfId="413"/>
    <cellStyle name="Normal 3 6 5" xfId="414"/>
    <cellStyle name="Normal 3 7" xfId="145"/>
    <cellStyle name="Normal 3 7 2" xfId="212"/>
    <cellStyle name="Normal 3 7 2 2" xfId="246"/>
    <cellStyle name="Normal 3 7 2 2 2" xfId="415"/>
    <cellStyle name="Normal 3 7 2 2 2 2" xfId="416"/>
    <cellStyle name="Normal 3 7 2 2 3" xfId="417"/>
    <cellStyle name="Normal 3 7 2 3" xfId="418"/>
    <cellStyle name="Normal 3 7 2 3 2" xfId="419"/>
    <cellStyle name="Normal 3 7 2 4" xfId="420"/>
    <cellStyle name="Normal 3 7 3" xfId="229"/>
    <cellStyle name="Normal 3 7 3 2" xfId="421"/>
    <cellStyle name="Normal 3 7 3 2 2" xfId="422"/>
    <cellStyle name="Normal 3 7 3 3" xfId="423"/>
    <cellStyle name="Normal 3 7 4" xfId="424"/>
    <cellStyle name="Normal 3 7 4 2" xfId="425"/>
    <cellStyle name="Normal 3 7 5" xfId="426"/>
    <cellStyle name="Normal 3 8" xfId="146"/>
    <cellStyle name="Normal 3 8 2" xfId="213"/>
    <cellStyle name="Normal 3 8 2 2" xfId="247"/>
    <cellStyle name="Normal 3 8 2 2 2" xfId="427"/>
    <cellStyle name="Normal 3 8 2 2 2 2" xfId="428"/>
    <cellStyle name="Normal 3 8 2 2 3" xfId="429"/>
    <cellStyle name="Normal 3 8 2 3" xfId="430"/>
    <cellStyle name="Normal 3 8 2 3 2" xfId="431"/>
    <cellStyle name="Normal 3 8 2 4" xfId="432"/>
    <cellStyle name="Normal 3 8 3" xfId="230"/>
    <cellStyle name="Normal 3 8 3 2" xfId="433"/>
    <cellStyle name="Normal 3 8 3 2 2" xfId="434"/>
    <cellStyle name="Normal 3 8 3 3" xfId="435"/>
    <cellStyle name="Normal 3 8 4" xfId="436"/>
    <cellStyle name="Normal 3 8 4 2" xfId="437"/>
    <cellStyle name="Normal 3 8 5" xfId="438"/>
    <cellStyle name="Normal 3 9" xfId="147"/>
    <cellStyle name="Normal 3 9 2" xfId="214"/>
    <cellStyle name="Normal 3 9 2 2" xfId="248"/>
    <cellStyle name="Normal 3 9 2 2 2" xfId="439"/>
    <cellStyle name="Normal 3 9 2 2 2 2" xfId="440"/>
    <cellStyle name="Normal 3 9 2 2 3" xfId="441"/>
    <cellStyle name="Normal 3 9 2 3" xfId="442"/>
    <cellStyle name="Normal 3 9 2 3 2" xfId="443"/>
    <cellStyle name="Normal 3 9 2 4" xfId="444"/>
    <cellStyle name="Normal 3 9 3" xfId="231"/>
    <cellStyle name="Normal 3 9 3 2" xfId="445"/>
    <cellStyle name="Normal 3 9 3 2 2" xfId="446"/>
    <cellStyle name="Normal 3 9 3 3" xfId="447"/>
    <cellStyle name="Normal 3 9 4" xfId="448"/>
    <cellStyle name="Normal 3 9 4 2" xfId="449"/>
    <cellStyle name="Normal 3 9 5" xfId="450"/>
    <cellStyle name="Normal 4" xfId="148"/>
    <cellStyle name="Normal 4 2" xfId="215"/>
    <cellStyle name="Normal 4 2 2" xfId="249"/>
    <cellStyle name="Normal 4 2 2 2" xfId="451"/>
    <cellStyle name="Normal 4 2 2 2 2" xfId="452"/>
    <cellStyle name="Normal 4 2 2 3" xfId="453"/>
    <cellStyle name="Normal 4 2 3" xfId="454"/>
    <cellStyle name="Normal 4 2 3 2" xfId="455"/>
    <cellStyle name="Normal 4 2 4" xfId="456"/>
    <cellStyle name="Normal 4 3" xfId="232"/>
    <cellStyle name="Normal 4 3 2" xfId="457"/>
    <cellStyle name="Normal 4 3 2 2" xfId="458"/>
    <cellStyle name="Normal 4 3 3" xfId="459"/>
    <cellStyle name="Normal 4 4" xfId="460"/>
    <cellStyle name="Normal 4 4 2" xfId="461"/>
    <cellStyle name="Normal 4 5" xfId="462"/>
    <cellStyle name="Normal 5" xfId="149"/>
    <cellStyle name="Normal 6" xfId="463"/>
    <cellStyle name="Normal 6 2" xfId="464"/>
    <cellStyle name="Normal_Tables" xfId="252"/>
    <cellStyle name="Note" xfId="150" builtinId="10" customBuiltin="1"/>
    <cellStyle name="Note 2" xfId="151"/>
    <cellStyle name="Note 3" xfId="152"/>
    <cellStyle name="Note 4" xfId="153"/>
    <cellStyle name="Note 5" xfId="154"/>
    <cellStyle name="Note 6" xfId="155"/>
    <cellStyle name="Note 7" xfId="156"/>
    <cellStyle name="Note 8" xfId="157"/>
    <cellStyle name="Note 9" xfId="158"/>
    <cellStyle name="Output" xfId="159" builtinId="21" customBuiltin="1"/>
    <cellStyle name="Output 2" xfId="160"/>
    <cellStyle name="Output 3" xfId="161"/>
    <cellStyle name="Output 4" xfId="162"/>
    <cellStyle name="Output 5" xfId="163"/>
    <cellStyle name="Output 6" xfId="164"/>
    <cellStyle name="Output 7" xfId="165"/>
    <cellStyle name="Output 8" xfId="166"/>
    <cellStyle name="Output 9" xfId="167"/>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2" xfId="189"/>
    <cellStyle name="Total 3" xfId="190"/>
    <cellStyle name="Total 4" xfId="191"/>
    <cellStyle name="Total 5" xfId="192"/>
    <cellStyle name="Total 6" xfId="193"/>
    <cellStyle name="Total 7" xfId="194"/>
    <cellStyle name="Total 8" xfId="195"/>
    <cellStyle name="Total 9" xfId="196"/>
    <cellStyle name="Warning Text" xfId="197" builtinId="11" customBuiltin="1"/>
    <cellStyle name="Warning Text 2" xfId="198"/>
  </cellStyles>
  <dxfs count="206">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border outline="0">
        <top style="medium">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bottom/>
        <vertical/>
        <horizontal/>
      </border>
    </dxf>
    <dxf>
      <border outline="0">
        <top style="medium">
          <color indexed="64"/>
        </top>
        <bottom style="thin">
          <color indexed="64"/>
        </bottom>
      </border>
    </dxf>
    <dxf>
      <fill>
        <patternFill patternType="none">
          <fgColor indexed="64"/>
          <bgColor indexed="65"/>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fill>
        <patternFill patternType="none">
          <fgColor indexed="64"/>
          <bgColor indexed="65"/>
        </patternFill>
      </fill>
      <alignment horizontal="center" vertical="top" textRotation="0" wrapText="0" indent="0" justifyLastLine="0" shrinkToFit="0" readingOrder="0"/>
    </dxf>
    <dxf>
      <numFmt numFmtId="10" formatCode="&quot;$&quot;#,##0_);[Red]\(&quot;$&quot;#,##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medium">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center" vertical="top" textRotation="0" wrapText="0" indent="0" justifyLastLine="0" shrinkToFit="0" readingOrder="0"/>
    </dxf>
    <dxf>
      <numFmt numFmtId="166" formatCode="_(* #,##0_);_(* \(#,##0\);_(* &quot;-&quot;??_);_(@_)"/>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medium">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1" justifyLastLine="0" shrinkToFit="0" readingOrder="0"/>
      <protection locked="1" hidden="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1" justifyLastLine="0" shrinkToFit="0" readingOrder="0"/>
      <protection locked="1"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rgb="FF494949"/>
        </patternFill>
      </fill>
      <protection locked="0" hidden="0"/>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bottom/>
        <vertical/>
        <horizontal/>
      </border>
    </dxf>
    <dxf>
      <fill>
        <patternFill patternType="none">
          <fgColor indexed="64"/>
          <bgColor indexed="65"/>
        </patternFill>
      </fill>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62"/>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vertical/>
        <horizontal/>
      </border>
      <protection locked="0"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0" tint="-0.14999847407452621"/>
        </patternFill>
      </fill>
      <alignment horizontal="general" vertical="top" textRotation="0" wrapText="0"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scheme val="none"/>
      </font>
      <numFmt numFmtId="0" formatCode="General"/>
      <fill>
        <patternFill patternType="solid">
          <fgColor indexed="64"/>
          <bgColor theme="4" tint="0.59999389629810485"/>
        </patternFill>
      </fill>
      <alignment horizontal="general" vertical="bottom" textRotation="0" wrapText="1" indent="0" justifyLastLine="0" shrinkToFit="0" readingOrder="0"/>
      <protection locked="0" hidden="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205"/>
      <tableStyleElement type="secondRowStripe" dxfId="204"/>
      <tableStyleElement type="firstColumnStripe" dxfId="203"/>
      <tableStyleElement type="secondColumnStripe" dxfId="202"/>
    </tableStyle>
  </tableStyles>
  <colors>
    <mruColors>
      <color rgb="FF809F50"/>
      <color rgb="FF0033CC"/>
      <color rgb="FF494949"/>
      <color rgb="FF879F50"/>
      <color rgb="FF808080"/>
      <color rgb="FF969696"/>
      <color rgb="FF009900"/>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1492250</xdr:colOff>
          <xdr:row>24</xdr:row>
          <xdr:rowOff>6350</xdr:rowOff>
        </xdr:from>
        <xdr:to>
          <xdr:col>1</xdr:col>
          <xdr:colOff>3994150</xdr:colOff>
          <xdr:row>25</xdr:row>
          <xdr:rowOff>6350</xdr:rowOff>
        </xdr:to>
        <xdr:sp macro="" textlink="">
          <xdr:nvSpPr>
            <xdr:cNvPr id="10241" name="Button 1" descr="Copy to HIOS Template button"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FF"/>
                  </a:solidFill>
                  <a:latin typeface="Arial"/>
                  <a:cs typeface="Arial"/>
                </a:rPr>
                <a:t>Copy from Calculator to HIOS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5149850</xdr:colOff>
          <xdr:row>24</xdr:row>
          <xdr:rowOff>6350</xdr:rowOff>
        </xdr:from>
        <xdr:to>
          <xdr:col>1</xdr:col>
          <xdr:colOff>7550150</xdr:colOff>
          <xdr:row>25</xdr:row>
          <xdr:rowOff>12700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Copy from HIOS Template to Calculator</a:t>
              </a:r>
            </a:p>
          </xdr:txBody>
        </xdr:sp>
        <xdr:clientData fPrintsWithSheet="0"/>
      </xdr:twoCellAnchor>
    </mc:Choice>
    <mc:Fallback/>
  </mc:AlternateContent>
</xdr:wsDr>
</file>

<file path=xl/tables/table1.xml><?xml version="1.0" encoding="utf-8"?>
<table xmlns="http://schemas.openxmlformats.org/spreadsheetml/2006/main" id="3" name="FormulaReference" displayName="FormulaReference" ref="A2:B37" totalsRowShown="0" headerRowDxfId="201" tableBorderDxfId="200" headerRowCellStyle="Normal 2 2">
  <tableColumns count="2">
    <tableColumn id="1" name="2019 Form Line" dataDxfId="199" dataCellStyle="Normal 2 2"/>
    <tableColumn id="2" name="2019 Form Calculation References" dataDxfId="198" dataCellStyle="Normal 2 2"/>
  </tableColumns>
  <tableStyleInfo name="TableStyleLight9" showFirstColumn="0" showLastColumn="0" showRowStripes="1" showColumnStripes="0"/>
  <extLst>
    <ext xmlns:x14="http://schemas.microsoft.com/office/spreadsheetml/2009/9/main" uri="{504A1905-F514-4f6f-8877-14C23A59335A}">
      <x14:table altText="Formula Reference" altTextSummary="Table containing description of formulas for all calculated lines."/>
    </ext>
  </extLst>
</table>
</file>

<file path=xl/tables/table10.xml><?xml version="1.0" encoding="utf-8"?>
<table xmlns="http://schemas.openxmlformats.org/spreadsheetml/2006/main" id="12" name="Part5AssumedReinsurance" displayName="Part5AssumedReinsurance" ref="B35:C46" totalsRowShown="0" headerRowDxfId="105" tableBorderDxfId="104">
  <autoFilter ref="B35:C46">
    <filterColumn colId="0" hiddenButton="1"/>
    <filterColumn colId="1" hiddenButton="1"/>
  </autoFilter>
  <tableColumns count="2">
    <tableColumn id="1" name="Name of Entity with whom Agreement was made" dataDxfId="103"/>
    <tableColumn id="2" name="Effective Date of Novation" dataDxfId="102"/>
  </tableColumns>
  <tableStyleInfo name="Table Style 1" showFirstColumn="0" showLastColumn="0" showRowStripes="1" showColumnStripes="0"/>
  <extLst>
    <ext xmlns:x14="http://schemas.microsoft.com/office/spreadsheetml/2009/9/main" uri="{504A1905-F514-4f6f-8877-14C23A59335A}">
      <x14:table altText="MLR Form Part 5.4" altTextSummary="Table containing names and dates of entities from which the issuer assumed health insurance business."/>
    </ext>
  </extLst>
</table>
</file>

<file path=xl/tables/table11.xml><?xml version="1.0" encoding="utf-8"?>
<table xmlns="http://schemas.openxmlformats.org/spreadsheetml/2006/main" id="13" name="Part5CededReinsurance" displayName="Part5CededReinsurance" ref="B49:C59" totalsRowShown="0" headerRowDxfId="101" tableBorderDxfId="100">
  <autoFilter ref="B49:C59">
    <filterColumn colId="0" hiddenButton="1"/>
    <filterColumn colId="1" hiddenButton="1"/>
  </autoFilter>
  <tableColumns count="2">
    <tableColumn id="1" name="Name of Entity to whom business was sold or transferred" dataDxfId="99"/>
    <tableColumn id="2" name="Effective Date of sale or transfer" dataDxfId="98"/>
  </tableColumns>
  <tableStyleInfo name="Table Style 1" showFirstColumn="0" showLastColumn="0" showRowStripes="1" showColumnStripes="0"/>
  <extLst>
    <ext xmlns:x14="http://schemas.microsoft.com/office/spreadsheetml/2009/9/main" uri="{504A1905-F514-4f6f-8877-14C23A59335A}">
      <x14:table altText="MLR Form Part 5.5" altTextSummary="Table containing names and dates of entities to which the issuer transferred health insurance business."/>
    </ext>
  </extLst>
</table>
</file>

<file path=xl/tables/table12.xml><?xml version="1.0" encoding="utf-8"?>
<table xmlns="http://schemas.openxmlformats.org/spreadsheetml/2006/main" id="14" name="PY2MLRFormExtract" displayName="PY2MLRFormExtract" ref="B3:AL15" totalsRowShown="0" headerRowDxfId="80" tableBorderDxfId="79" headerRowCellStyle="Heading 4">
  <autoFilter ref="B3:AL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name="2017 MLR Form"/>
    <tableColumn id="2" name="1_x000a_Health Insurance Coverage_x000a_INDIVIDUAL_x000a_PY2"/>
    <tableColumn id="3" name="2_x000a_Health Insurance Coverage_x000a_INDIVIDUAL_x000a_PY1"/>
    <tableColumn id="4" name="3_x000a_Health Insurance Coverage_x000a_INDIVIDUAL_x000a_CY"/>
    <tableColumn id="5" name="4_x000a_Health Insurance Coverage_x000a_INDIVIDUAL_x000a_Total "/>
    <tableColumn id="6" name="5_x000a_Health Insurance Coverage_x000a_SMALL GROUP_x000a_PY2"/>
    <tableColumn id="7" name="6_x000a_Health Insurance Coverage_x000a_SMALL GROUP_x000a_PY1"/>
    <tableColumn id="8" name="7_x000a_Health Insurance Coverage_x000a_SMALL GROUP_x000a_CY"/>
    <tableColumn id="9" name="8_x000a_Health Insurance Coverage_x000a_SMALL GROUP_x000a_Total"/>
    <tableColumn id="10" name="9_x000a_Health Insurance Coverage_x000a_LARGE GROUP_x000a_PY2"/>
    <tableColumn id="11" name="10_x000a_Health Insurance Coverage_x000a_LARGE GROUP_x000a_PY1"/>
    <tableColumn id="12" name="11_x000a_Health Insurance Coverage_x000a_LARGE GROUP_x000a_CY"/>
    <tableColumn id="13" name="12_x000a_Health Insurance Coverage_x000a_LARGE GROUP_x000a_Total"/>
    <tableColumn id="14" name="13_x000a_Mini-Med Plans_x000a_INDIVIDUAL_x000a_PY2"/>
    <tableColumn id="15" name="14_x000a_Mini-Med Plans_x000a_INDIVIDUAL_x000a_PY1"/>
    <tableColumn id="16" name="15_x000a_Mini-Med Plans_x000a_INDIVIDUAL_x000a_CY"/>
    <tableColumn id="17" name="16_x000a_Mini-Med Plans_x000a_INDIVIDUAL_x000a_Total "/>
    <tableColumn id="18" name="17_x000a_Mini-Med Plans_x000a_SMALL GROUP_x000a_PY2"/>
    <tableColumn id="19" name="18_x000a_Mini-Med Plans_x000a_SMALL GROUP_x000a_PY1"/>
    <tableColumn id="20" name="19_x000a_Mini-Med Plans_x000a_SMALL GROUP_x000a_CY"/>
    <tableColumn id="21" name="20_x000a_Mini-Med Plans_x000a_SMALL GROUP_x000a_Total"/>
    <tableColumn id="22" name="21_x000a_Mini-Med Plans_x000a_LARGE GROUP_x000a_PY2"/>
    <tableColumn id="23" name="22_x000a_Mini-Med Plans_x000a_LARGE GROUP_x000a_PY1"/>
    <tableColumn id="24" name="23_x000a_Mini-Med Plans_x000a_LARGE GROUP_x000a_CY"/>
    <tableColumn id="25" name="24_x000a_Mini-Med Plans_x000a_LARGE GROUP_x000a_Total"/>
    <tableColumn id="26" name="25_x000a_Expatriate Plans_x000a_SMALL GROUP_x000a_PY2"/>
    <tableColumn id="27" name="26_x000a_Expatriate Plans_x000a_SMALL GROUP_x000a_PY1"/>
    <tableColumn id="28" name="27_x000a_Expatriate Plans_x000a_SMALL GROUP_x000a_CY"/>
    <tableColumn id="29" name="28_x000a_Expatriate Plans_x000a_SMALL GROUP_x000a_Total "/>
    <tableColumn id="30" name="29_x000a_Expatriate Plans_x000a_LARGE GROUP_x000a_PY2"/>
    <tableColumn id="31" name="30_x000a_Expatriate Plans_x000a_LARGE GROUP_x000a_PY1"/>
    <tableColumn id="32" name="31_x000a_Expatriate Plans_x000a_LARGE GROUP_x000a_CY"/>
    <tableColumn id="33" name="32_x000a_Expatriate Plans_x000a_LARGE GROUP_x000a_Total"/>
    <tableColumn id="34" name="33_x000a_Student Health Plans_x000a_INDIVIDUAL_x000a_PY2"/>
    <tableColumn id="35" name="34_x000a_Student Health Plans_x000a_INDIVIDUAL_x000a_PY1"/>
    <tableColumn id="36" name="35_x000a_Student Health Plans_x000a_INDIVIDUAL_x000a_CY"/>
    <tableColumn id="37" name="36_x000a_Student Health Plans_x000a_INDIVIDUAL_x000a_Total"/>
  </tableColumns>
  <tableStyleInfo name="Table Style 1" showFirstColumn="0" showLastColumn="0" showRowStripes="1" showColumnStripes="0"/>
  <extLst>
    <ext xmlns:x14="http://schemas.microsoft.com/office/spreadsheetml/2009/9/main" uri="{504A1905-F514-4f6f-8877-14C23A59335A}">
      <x14:table altText="PY2 Rebate Liability" altTextSummary="Table containing an extract of issuer's MLR data from two years prior."/>
    </ext>
  </extLst>
</table>
</file>

<file path=xl/tables/table13.xml><?xml version="1.0" encoding="utf-8"?>
<table xmlns="http://schemas.openxmlformats.org/spreadsheetml/2006/main" id="15" name="PY1MLRFormExtract" displayName="PY1MLRFormExtract" ref="B18:AL34" totalsRowShown="0" headerRowDxfId="78" tableBorderDxfId="77" headerRowCellStyle="Heading 4">
  <autoFilter ref="B18:AL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name="2018 MLR Form" dataDxfId="76" dataCellStyle="Normal 2 2"/>
    <tableColumn id="2" name="1_x000a_Health Insurance Coverage_x000a_INDIVIDUAL_x000a_PY2" dataDxfId="75" dataCellStyle="Calculation"/>
    <tableColumn id="3" name="2_x000a_Health Insurance Coverage_x000a_INDIVIDUAL_x000a_PY1" dataDxfId="74" dataCellStyle="Input"/>
    <tableColumn id="4" name="3_x000a_Health Insurance Coverage_x000a_INDIVIDUAL_x000a_CY" dataDxfId="73" dataCellStyle="Input"/>
    <tableColumn id="5" name="4_x000a_Health Insurance Coverage_x000a_INDIVIDUAL_x000a_Total " dataDxfId="72"/>
    <tableColumn id="6" name="5_x000a_Health Insurance Coverage_x000a_SMALL GROUP_x000a_PY2" dataDxfId="71" dataCellStyle="Calculation"/>
    <tableColumn id="7" name="6_x000a_Health Insurance Coverage_x000a_SMALL GROUP_x000a_PY1" dataDxfId="70" dataCellStyle="Input"/>
    <tableColumn id="8" name="7_x000a_Health Insurance Coverage_x000a_SMALL GROUP_x000a_CY" dataDxfId="69" dataCellStyle="Input"/>
    <tableColumn id="9" name="8_x000a_Health Insurance Coverage_x000a_SMALL GROUP_x000a_Total" dataDxfId="68"/>
    <tableColumn id="10" name="9_x000a_Health Insurance Coverage_x000a_LARGE GROUP_x000a_PY2" dataDxfId="67" dataCellStyle="Calculation"/>
    <tableColumn id="11" name="10_x000a_Health Insurance Coverage_x000a_LARGE GROUP_x000a_PY1" dataDxfId="66" dataCellStyle="Input"/>
    <tableColumn id="12" name="11_x000a_Health Insurance Coverage_x000a_LARGE GROUP_x000a_CY" dataDxfId="65" dataCellStyle="Input"/>
    <tableColumn id="13" name="12_x000a_Health Insurance Coverage_x000a_LARGE GROUP_x000a_Total" dataDxfId="64"/>
    <tableColumn id="14" name="13_x000a_Mini-Med Plans_x000a_INDIVIDUAL_x000a_PY2" dataDxfId="63" dataCellStyle="Calculation"/>
    <tableColumn id="15" name="14_x000a_Mini-Med Plans_x000a_INDIVIDUAL_x000a_PY1" dataDxfId="62" dataCellStyle="Input"/>
    <tableColumn id="16" name="15_x000a_Mini-Med Plans_x000a_INDIVIDUAL_x000a_CY" dataDxfId="61" dataCellStyle="Input"/>
    <tableColumn id="17" name="16_x000a_Mini-Med Plans_x000a_INDIVIDUAL_x000a_Total " dataDxfId="60"/>
    <tableColumn id="18" name="17_x000a_Mini-Med Plans_x000a_SMALL GROUP_x000a_PY2" dataDxfId="59" dataCellStyle="Calculation"/>
    <tableColumn id="19" name="18_x000a_Mini-Med Plans_x000a_SMALL GROUP_x000a_PY1" dataDxfId="58" dataCellStyle="Input"/>
    <tableColumn id="20" name="19_x000a_Mini-Med Plans_x000a_SMALL GROUP_x000a_CY" dataDxfId="57" dataCellStyle="Input"/>
    <tableColumn id="21" name="20_x000a_Mini-Med Plans_x000a_SMALL GROUP_x000a_Total" dataDxfId="56"/>
    <tableColumn id="22" name="21_x000a_Mini-Med Plans_x000a_LARGE GROUP_x000a_PY2" dataDxfId="55" dataCellStyle="Calculation"/>
    <tableColumn id="23" name="22_x000a_Mini-Med Plans_x000a_LARGE GROUP_x000a_PY1" dataDxfId="54" dataCellStyle="Input"/>
    <tableColumn id="24" name="23_x000a_Mini-Med Plans_x000a_LARGE GROUP_x000a_CY" dataDxfId="53" dataCellStyle="Input"/>
    <tableColumn id="25" name="24_x000a_Mini-Med Plans_x000a_LARGE GROUP_x000a_Total" dataDxfId="52"/>
    <tableColumn id="26" name="25_x000a_Expatriate Plans_x000a_SMALL GROUP_x000a_PY2" dataDxfId="51"/>
    <tableColumn id="27" name="26_x000a_Expatriate Plans_x000a_SMALL GROUP_x000a_PY1" dataDxfId="50"/>
    <tableColumn id="28" name="27_x000a_Expatriate Plans_x000a_SMALL GROUP_x000a_CY" dataDxfId="49"/>
    <tableColumn id="29" name="28_x000a_Expatriate Plans_x000a_SMALL GROUP_x000a_Total " dataDxfId="48"/>
    <tableColumn id="30" name="29_x000a_Expatriate Plans_x000a_LARGE GROUP_x000a_PY2" dataDxfId="47"/>
    <tableColumn id="31" name="30_x000a_Expatriate Plans_x000a_LARGE GROUP_x000a_PY1" dataDxfId="46"/>
    <tableColumn id="32" name="31_x000a_Expatriate Plans_x000a_LARGE GROUP_x000a_CY" dataDxfId="45"/>
    <tableColumn id="33" name="32_x000a_Expatriate Plans_x000a_LARGE GROUP_x000a_Total" dataDxfId="44"/>
    <tableColumn id="34" name="33_x000a_Student Health Plans_x000a_INDIVIDUAL_x000a_PY2" dataDxfId="43" dataCellStyle="Calculation"/>
    <tableColumn id="35" name="34_x000a_Student Health Plans_x000a_INDIVIDUAL_x000a_PY1" dataDxfId="42" dataCellStyle="Input"/>
    <tableColumn id="36" name="35_x000a_Student Health Plans_x000a_INDIVIDUAL_x000a_CY" dataDxfId="41" dataCellStyle="Input"/>
    <tableColumn id="37" name="36_x000a_Student Health Plans_x000a_INDIVIDUAL_x000a_Total" dataDxfId="40"/>
  </tableColumns>
  <tableStyleInfo name="Table Style 1" showFirstColumn="0" showLastColumn="0" showRowStripes="1" showColumnStripes="0"/>
  <extLst>
    <ext xmlns:x14="http://schemas.microsoft.com/office/spreadsheetml/2009/9/main" uri="{504A1905-F514-4f6f-8877-14C23A59335A}">
      <x14:table altText="PY1 Rebate Liability" altTextSummary="Table containing an extract of issuers MLR data from one year prior."/>
    </ext>
  </extLst>
</table>
</file>

<file path=xl/tables/table14.xml><?xml version="1.0" encoding="utf-8"?>
<table xmlns="http://schemas.openxmlformats.org/spreadsheetml/2006/main" id="16" name="BaseCredibilityFactors" displayName="BaseCredibilityFactors" ref="A3:B11" totalsRowShown="0" headerRowDxfId="39" headerRowBorderDxfId="38" tableBorderDxfId="37" headerRowCellStyle="Heading 2 2">
  <autoFilter ref="A3:B11">
    <filterColumn colId="0" hiddenButton="1"/>
    <filterColumn colId="1" hiddenButton="1"/>
  </autoFilter>
  <tableColumns count="2">
    <tableColumn id="1" name="Life Years" dataDxfId="36" dataCellStyle="Comma 2 2 2"/>
    <tableColumn id="2" name="Base credibility factor" dataDxfId="35" dataCellStyle="Percent 2 2 2"/>
  </tableColumns>
  <tableStyleInfo name="Table Style 1" showFirstColumn="0" showLastColumn="0" showRowStripes="1" showColumnStripes="0"/>
  <extLst>
    <ext xmlns:x14="http://schemas.microsoft.com/office/spreadsheetml/2009/9/main" uri="{504A1905-F514-4f6f-8877-14C23A59335A}">
      <x14:table altText="Reference Table 1" altTextSummary="Table containing base credibility factors."/>
    </ext>
  </extLst>
</table>
</file>

<file path=xl/tables/table15.xml><?xml version="1.0" encoding="utf-8"?>
<table xmlns="http://schemas.openxmlformats.org/spreadsheetml/2006/main" id="17" name="DeductibleFactors" displayName="DeductibleFactors" ref="A16:B20" totalsRowShown="0" headerRowDxfId="34" headerRowBorderDxfId="33" tableBorderDxfId="32" headerRowCellStyle="Heading 2 2">
  <autoFilter ref="A16:B20">
    <filterColumn colId="0" hiddenButton="1"/>
    <filterColumn colId="1" hiddenButton="1"/>
  </autoFilter>
  <tableColumns count="2">
    <tableColumn id="1" name="Average Health Plan Deductible" dataDxfId="31" dataCellStyle="Normal 2 2"/>
    <tableColumn id="2" name="Deductible factor" dataDxfId="30" dataCellStyle="Normal 2 2"/>
  </tableColumns>
  <tableStyleInfo name="Table Style 1" showFirstColumn="0" showLastColumn="0" showRowStripes="1" showColumnStripes="0"/>
  <extLst>
    <ext xmlns:x14="http://schemas.microsoft.com/office/spreadsheetml/2009/9/main" uri="{504A1905-F514-4f6f-8877-14C23A59335A}">
      <x14:table altText="Reference Table 2" altTextSummary="Table containing deductible factors."/>
    </ext>
  </extLst>
</table>
</file>

<file path=xl/tables/table16.xml><?xml version="1.0" encoding="utf-8"?>
<table xmlns="http://schemas.openxmlformats.org/spreadsheetml/2006/main" id="18" name="StateMLRStandards" displayName="StateMLRStandards" ref="D2:T61" totalsRowShown="0" headerRowDxfId="29" dataDxfId="28" tableBorderDxfId="27" headerRowCellStyle="Heading 1" dataCellStyle="Percent">
  <autoFilter ref="D2:T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State or Territory Name" dataDxfId="26" dataCellStyle="Normal_Tables"/>
    <tableColumn id="2" name="2018, 2019_x000a_Individual" dataDxfId="25" dataCellStyle="Percent"/>
    <tableColumn id="3" name="2018, 2019_x000a_Small Group" dataDxfId="24" dataCellStyle="Percent"/>
    <tableColumn id="4" name="2017_x000a_Individual" dataDxfId="23" dataCellStyle="Percent"/>
    <tableColumn id="5" name="2017_x000a_Small Group" dataDxfId="22" dataCellStyle="Percent"/>
    <tableColumn id="6" name="2016_x000a_Individual" dataDxfId="21" dataCellStyle="Percent"/>
    <tableColumn id="7" name="2016_x000a_Small Group" dataDxfId="20" dataCellStyle="Percent"/>
    <tableColumn id="8" name="2015_x000a_Individual" dataDxfId="19" dataCellStyle="Percent"/>
    <tableColumn id="9" name="2015_x000a_Small Group" dataDxfId="18" dataCellStyle="Percent"/>
    <tableColumn id="10" name="2014_x000a_Individual" dataDxfId="17" dataCellStyle="Percent"/>
    <tableColumn id="11" name="2014_x000a_Small Group" dataDxfId="16" dataCellStyle="Percent"/>
    <tableColumn id="12" name="2013_x000a_Individual" dataDxfId="15" dataCellStyle="Percent"/>
    <tableColumn id="13" name="2013_x000a_Small Group" dataDxfId="14" dataCellStyle="Percent"/>
    <tableColumn id="14" name="2012_x000a_Individual" dataDxfId="13" dataCellStyle="Percent"/>
    <tableColumn id="15" name="2012_x000a_Small Group" dataDxfId="12" dataCellStyle="Percent"/>
    <tableColumn id="16" name="2011_x000a_Individual" dataDxfId="11" dataCellStyle="Percent"/>
    <tableColumn id="17" name="2011_x000a_Small Group" dataDxfId="10" dataCellStyle="Percent"/>
  </tableColumns>
  <tableStyleInfo name="Table Style 1" showFirstColumn="0" showLastColumn="0" showRowStripes="1" showColumnStripes="0"/>
  <extLst>
    <ext xmlns:x14="http://schemas.microsoft.com/office/spreadsheetml/2009/9/main" uri="{504A1905-F514-4f6f-8877-14C23A59335A}">
      <x14:table altText="Reference Table 3" altTextSummary="Table containing state names and applicable MLR standards by year."/>
    </ext>
  </extLst>
</table>
</file>

<file path=xl/tables/table17.xml><?xml version="1.0" encoding="utf-8"?>
<table xmlns="http://schemas.openxmlformats.org/spreadsheetml/2006/main" id="19" name="Years" displayName="Years" ref="V2:V52" totalsRowShown="0" headerRowDxfId="9" dataDxfId="7" headerRowBorderDxfId="8" tableBorderDxfId="6" headerRowCellStyle="Heading 1" dataCellStyle="Normal 2 2">
  <autoFilter ref="V2:V52">
    <filterColumn colId="0" hiddenButton="1"/>
  </autoFilter>
  <tableColumns count="1">
    <tableColumn id="1" name="Table 4 - Reporting Years" dataDxfId="5" dataCellStyle="Normal 2 2"/>
  </tableColumns>
  <tableStyleInfo name="Table Style 1" showFirstColumn="0" showLastColumn="0" showRowStripes="1" showColumnStripes="0"/>
  <extLst>
    <ext xmlns:x14="http://schemas.microsoft.com/office/spreadsheetml/2009/9/main" uri="{504A1905-F514-4f6f-8877-14C23A59335A}">
      <x14:table altText="Reference Table 4" altTextSummary="Table containing reporting years."/>
    </ext>
  </extLst>
</table>
</file>

<file path=xl/tables/table18.xml><?xml version="1.0" encoding="utf-8"?>
<table xmlns="http://schemas.openxmlformats.org/spreadsheetml/2006/main" id="20" name="YesNo" displayName="YesNo" ref="X2:X4" totalsRowShown="0" headerRowDxfId="4" dataDxfId="2" headerRowBorderDxfId="3" tableBorderDxfId="1" headerRowCellStyle="Heading 1" dataCellStyle="Normal 2 2">
  <autoFilter ref="X2:X4">
    <filterColumn colId="0" hiddenButton="1"/>
  </autoFilter>
  <tableColumns count="1">
    <tableColumn id="1" name="Table 5 - Yes/No" dataDxfId="0" dataCellStyle="Normal 2 2"/>
  </tableColumns>
  <tableStyleInfo name="Table Style 1" showFirstColumn="0" showLastColumn="0" showRowStripes="1" showColumnStripes="0"/>
  <extLst>
    <ext xmlns:x14="http://schemas.microsoft.com/office/spreadsheetml/2009/9/main" uri="{504A1905-F514-4f6f-8877-14C23A59335A}">
      <x14:table altText="Reference Table 5" altTextSummary="Table containing yes/now values to facilitate drop-down menus on the company information tab."/>
    </ext>
  </extLst>
</table>
</file>

<file path=xl/tables/table2.xml><?xml version="1.0" encoding="utf-8"?>
<table xmlns="http://schemas.openxmlformats.org/spreadsheetml/2006/main" id="4" name="CompanyInformation" displayName="CompanyInformation" ref="B3:C19" totalsRowShown="0" tableBorderDxfId="197">
  <autoFilter ref="B3:C19">
    <filterColumn colId="0" hiddenButton="1"/>
    <filterColumn colId="1" hiddenButton="1"/>
  </autoFilter>
  <tableColumns count="2">
    <tableColumn id="1" name="Line Description" dataDxfId="196" dataCellStyle="Normal 2 2"/>
    <tableColumn id="2" name="Value" dataDxfId="195" dataCellStyle="Input 2"/>
  </tableColumns>
  <tableStyleInfo name="Table Style 1" showFirstColumn="0" showLastColumn="0" showRowStripes="1" showColumnStripes="0"/>
  <extLst>
    <ext xmlns:x14="http://schemas.microsoft.com/office/spreadsheetml/2009/9/main" uri="{504A1905-F514-4f6f-8877-14C23A59335A}">
      <x14:table altText="Company Information" altTextSummary="Table containing company identifying information."/>
    </ext>
  </extLst>
</table>
</file>

<file path=xl/tables/table3.xml><?xml version="1.0" encoding="utf-8"?>
<table xmlns="http://schemas.openxmlformats.org/spreadsheetml/2006/main" id="5" name="Part1" displayName="Part1" ref="B3:AU62" totalsRowShown="0" headerRowDxfId="194" tableBorderDxfId="193" headerRowCellStyle="Heading 4">
  <autoFilter ref="B3:AU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autoFilter>
  <tableColumns count="46">
    <tableColumn id="1" name="Line Description" dataDxfId="192"/>
    <tableColumn id="2" name="SHCE" dataDxfId="191"/>
    <tableColumn id="3" name="1_x000a_Health Insurance_x000a_INDIVIDUAL_x000a_Total as of 12/31/19"/>
    <tableColumn id="4" name="2_x000a_Health Insurance_x000a_INDIVIDUAL_x000a_Total as of 3/31/20"/>
    <tableColumn id="5" name="3_x000a_Health Insurance_x000a_INDIVIDUAL_x000a_Dual Contracts_x000a_(Included in Total as of 3/31/20)"/>
    <tableColumn id="6" name="4_x000a_Health Insurance_x000a_INDIVIDUAL_x000a_Deferred PY1_x000a_(Add)"/>
    <tableColumn id="7" name="5_x000a_Health Insurance_x000a_INDIVIDUAL_x000a_Deferred CY_x000a_(Subtract)"/>
    <tableColumn id="8" name="6_x000a_Health Insurance_x000a_SMALL GROUP_x000a_Total as of 12/31/19"/>
    <tableColumn id="9" name="7_x000a_Health Insurance_x000a_SMALL GROUP_x000a_Total as of 3/31/20"/>
    <tableColumn id="10" name="8_x000a_Health Insurance_x000a_SMALL GROUP_x000a_Dual Contracts_x000a_(Included in Total as of 3/31/20)"/>
    <tableColumn id="11" name="9_x000a_Health Insurance_x000a_SMALL GROUP_x000a_Deferred PY1_x000a_(Add)"/>
    <tableColumn id="12" name="10_x000a_Health Insurance_x000a_SMALL GROUP_x000a_Deferred CY_x000a_(Subtract)"/>
    <tableColumn id="13" name="11_x000a_Health Insurance_x000a_LARGE GROUP_x000a_Total as of 12/31/19"/>
    <tableColumn id="14" name="12_x000a_Health Insurance_x000a_LARGE GROUP_x000a_Total as of 3/31/20"/>
    <tableColumn id="15" name="13_x000a_Health Insurance_x000a_LARGE GROUP_x000a_Dual Contracts_x000a_(Included in Total as of 3/31/20)"/>
    <tableColumn id="16" name="14_x000a_Health Insurance_x000a_LARGE GROUP_x000a_Deferred PY1_x000a_(Add)"/>
    <tableColumn id="17" name="15_x000a_Health Insurance_x000a_LARGE GROUP_x000a_Deferred CY_x000a_(Subtract)"/>
    <tableColumn id="18" name="16_x000a_Mini-Med_x000a_INDIVIDUAL_x000a_Total as of 12/31/19"/>
    <tableColumn id="19" name="17_x000a_Mini-Med_x000a_INDIVIDUAL_x000a_Total as of 3/31/20"/>
    <tableColumn id="20" name="18_x000a_Mini-Med_x000a_INDIVIDUAL_x000a_Dual Contracts_x000a_(Included in Total as of 3/31/20)"/>
    <tableColumn id="21" name="19_x000a_Mini-Med_x000a_SMALL GROUP_x000a_Total as of 12/31/19"/>
    <tableColumn id="22" name="20_x000a_Mini-Med_x000a_SMALL GROUP_x000a_Total as of 3/31/20"/>
    <tableColumn id="23" name="21_x000a_Mini-Med_x000a_SMALL GROUP_x000a_Dual Contracts_x000a_(Included in Total as of 3/31/20)"/>
    <tableColumn id="24" name="22_x000a_Mini-Med_x000a_LARGE GROUP_x000a_Total as of 12/31/19"/>
    <tableColumn id="25" name="23_x000a_Mini-Med_x000a_LARGE GROUP_x000a_Total as of 3/31/20"/>
    <tableColumn id="26" name="24_x000a_Mini-Med_x000a_LARGE GROUP_x000a_Dual Contracts_x000a_(Included in Total as of 3/31/20)"/>
    <tableColumn id="27" name="25_x000a_Expat_x000a_SMALL GROUP_x000a_Total as of 12/31/19"/>
    <tableColumn id="28" name="26_x000a_Expat_x000a_SMALL GROUP_x000a_Total as of 3/31/20" dataDxfId="190"/>
    <tableColumn id="29" name="27_x000a_Expat_x000a_SMALL GROUP_x000a_Dual Contracts_x000a_(Included in Total as of 3/31/20)" dataDxfId="189"/>
    <tableColumn id="30" name="28_x000a_Expat_x000a_SMALL GROUP_x000a_Deferred PY1_x000a_(Add)" dataDxfId="188"/>
    <tableColumn id="31" name="29_x000a_Expat_x000a_SMALL GROUP_x000a_Deferred CY_x000a_(Subtract)" dataDxfId="187"/>
    <tableColumn id="32" name="30_x000a_Expat_x000a_LARGE GROUP_x000a_Total as of 12/31/19"/>
    <tableColumn id="33" name="31_x000a_Expat_x000a_LARGE GROUP_x000a_Total as of 3/31/20" dataDxfId="186"/>
    <tableColumn id="34" name="32_x000a_Expat_x000a_LARGE GROUP_x000a_Dual Contracts_x000a_(Included in Total as of 3/31/20)" dataDxfId="185"/>
    <tableColumn id="35" name="33_x000a_Expat_x000a_LARGE GROUP_x000a_Deferred PY1_x000a_(Add)" dataDxfId="184"/>
    <tableColumn id="36" name="34_x000a_Expat_x000a_LARGE GROUP_x000a_Deferred CY_x000a_(Subtract)" dataDxfId="183"/>
    <tableColumn id="37" name="35_x000a_Student Health_x000a_INDIVIDUAL_x000a_Total as of 12/31/19"/>
    <tableColumn id="38" name="36_x000a_Student Health_x000a_INDIVIDUAL_x000a_Total as of 3/31/20"/>
    <tableColumn id="39" name="37_x000a_Student Health_x000a_INDIVIDUAL_x000a_Dual Contracts_x000a_(Included in Total as of 3/31/20)"/>
    <tableColumn id="40" name="38_x000a_Student Health_x000a_INDIVIDUAL_x000a_Deferred PY1_x000a_(Add)"/>
    <tableColumn id="41" name="39_x000a_Student Health_x000a_INDIVIDUAL_x000a_Deferred CY_x000a_(Subtract)"/>
    <tableColumn id="42" name="40_x000a_Government Program Plans _x000a_Total as of 12/31/19"/>
    <tableColumn id="43" name="41_x000a_Other Health Business _x000a_Total as of 12/31/19"/>
    <tableColumn id="44" name="42_x000a_Medicare MLR Business_x000a_Total as of 12/31/19"/>
    <tableColumn id="45" name="43_x000a_Uninsured Plans_x000a_Total as of 12/31/19"/>
    <tableColumn id="46" name="44_x000a_Grand Total_x000a_Total as of 12/31/19" dataDxfId="182"/>
  </tableColumns>
  <tableStyleInfo name="Table Style 1" showFirstColumn="0" showLastColumn="0" showRowStripes="1" showColumnStripes="0"/>
  <extLst>
    <ext xmlns:x14="http://schemas.microsoft.com/office/spreadsheetml/2009/9/main" uri="{504A1905-F514-4f6f-8877-14C23A59335A}">
      <x14:table altText="MLR Form Part 1" altTextSummary="Table containing summary of issuer's MLR data."/>
    </ext>
  </extLst>
</table>
</file>

<file path=xl/tables/table4.xml><?xml version="1.0" encoding="utf-8"?>
<table xmlns="http://schemas.openxmlformats.org/spreadsheetml/2006/main" id="6" name="Part2" displayName="Part2" ref="B3:AU59" totalsRowShown="0" headerRowDxfId="181" tableBorderDxfId="180" headerRowCellStyle="Heading 4">
  <autoFilter ref="B3:AU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autoFilter>
  <tableColumns count="46">
    <tableColumn id="1" name="Line Description"/>
    <tableColumn id="2" name="SHCE" dataDxfId="179"/>
    <tableColumn id="3" name="1_x000a_Health Insurance_x000a_INDIVIDUAL_x000a_Total as of 12/31/19" dataDxfId="178" dataCellStyle="Input"/>
    <tableColumn id="4" name="2_x000a_Health Insurance_x000a_INDIVIDUAL_x000a_Total as of 3/31/20" dataDxfId="177" dataCellStyle="Input"/>
    <tableColumn id="5" name="3_x000a_Health Insurance_x000a_INDIVIDUAL_x000a_Dual Contracts_x000a_(Included in Total as of 3/31/20)" dataDxfId="176" dataCellStyle="Input"/>
    <tableColumn id="6" name="4_x000a_Health Insurance_x000a_INDIVIDUAL_x000a_Deferred PY1_x000a_(Add)" dataDxfId="175" dataCellStyle="Input"/>
    <tableColumn id="7" name="5_x000a_Health Insurance_x000a_INDIVIDUAL_x000a_Deferred CY_x000a_(Subtract)" dataDxfId="174" dataCellStyle="Input"/>
    <tableColumn id="8" name="6_x000a_Health Insurance_x000a_SMALL GROUP_x000a_Total as of 12/31/19"/>
    <tableColumn id="9" name="7_x000a_Health Insurance_x000a_SMALL GROUP_x000a_Total as of 3/31/20"/>
    <tableColumn id="10" name="8_x000a_Health Insurance_x000a_SMALL GROUP_x000a_Dual Contracts_x000a_(Included in Total as of 3/31/20)"/>
    <tableColumn id="11" name="9_x000a_Health Insurance_x000a_SMALL GROUP_x000a_Deferred PY1_x000a_(Add)"/>
    <tableColumn id="12" name="10_x000a_Health Insurance_x000a_SMALL GROUP_x000a_Deferred CY_x000a_(Subtract)"/>
    <tableColumn id="13" name="11_x000a_Health Insurance_x000a_LARGE GROUP_x000a_Total as of 12/31/19"/>
    <tableColumn id="14" name="12_x000a_Health Insurance_x000a_LARGE GROUP_x000a_Total as of 3/31/20"/>
    <tableColumn id="15" name="13_x000a_Health Insurance_x000a_LARGE GROUP_x000a_Dual Contracts_x000a_(Included in Total as of 3/31/20)"/>
    <tableColumn id="16" name="14_x000a_Health Insurance_x000a_LARGE GROUP_x000a_Deferred PY1_x000a_(Add)"/>
    <tableColumn id="17" name="15_x000a_Health Insurance_x000a_LARGE GROUP_x000a_Deferred CY_x000a_(Subtract)"/>
    <tableColumn id="18" name="16_x000a_Mini-Med_x000a_INDIVIDUAL_x000a_Total as of 12/31/19"/>
    <tableColumn id="19" name="17_x000a_Mini-Med_x000a_INDIVIDUAL_x000a_Total as of 3/31/20"/>
    <tableColumn id="20" name="18_x000a_Mini-Med_x000a_INDIVIDUAL_x000a_Dual Contracts_x000a_(Included in Total as of 3/31/20)"/>
    <tableColumn id="21" name="19_x000a_Mini-Med_x000a_SMALL GROUP_x000a_Total as of 12/31/19"/>
    <tableColumn id="22" name="20_x000a_Mini-Med_x000a_SMALL GROUP_x000a_Total as of 3/31/20"/>
    <tableColumn id="23" name="21_x000a_Mini-Med_x000a_SMALL GROUP_x000a_Dual Contracts_x000a_(Included in Total as of 3/31/20)"/>
    <tableColumn id="24" name="22_x000a_Mini-Med_x000a_LARGE GROUP_x000a_Total as of 12/31/19"/>
    <tableColumn id="25" name="23_x000a_Mini-Med_x000a_LARGE GROUP_x000a_Total as of 3/31/20"/>
    <tableColumn id="26" name="24_x000a_Mini-Med_x000a_LARGE GROUP_x000a_Dual Contracts_x000a_(Included in Total as of 3/31/20)"/>
    <tableColumn id="27" name="25_x000a_Expat_x000a_SMALL GROUP_x000a_Total as of 12/31/19"/>
    <tableColumn id="28" name="26_x000a_Expat_x000a_SMALL GROUP_x000a_Total as of 3/31/20" dataDxfId="173"/>
    <tableColumn id="29" name="27_x000a_Expat_x000a_SMALL GROUP_x000a_Dual Contracts_x000a_(Included in Total as of 3/31/20)" dataDxfId="172"/>
    <tableColumn id="30" name="28_x000a_Expat_x000a_SMALL GROUP_x000a_Deferred PY1_x000a_(Add)" dataDxfId="171"/>
    <tableColumn id="31" name="29_x000a_Expat_x000a_SMALL GROUP_x000a_Deferred CY_x000a_(Subtract)" dataDxfId="170"/>
    <tableColumn id="32" name="30_x000a_Expat_x000a_LARGE GROUP_x000a_Total as of 12/31/19"/>
    <tableColumn id="33" name="31_x000a_Expat_x000a_LARGE GROUP_x000a_Total as of 3/31/20" dataDxfId="169"/>
    <tableColumn id="34" name="32_x000a_Expat_x000a_LARGE GROUP_x000a_Dual Contracts_x000a_(Included in Total as of 3/31/20)" dataDxfId="168"/>
    <tableColumn id="35" name="33_x000a_Expat_x000a_LARGE GROUP_x000a_Deferred PY1_x000a_(Add)" dataDxfId="167"/>
    <tableColumn id="36" name="34_x000a_Expat_x000a_LARGE GROUP_x000a_Deferred CY_x000a_(Subtract)" dataDxfId="166"/>
    <tableColumn id="37" name="35_x000a_Student Health_x000a_INDIVIDUAL_x000a_Total as of 12/31/19"/>
    <tableColumn id="38" name="36_x000a_Student Health_x000a_INDIVIDUAL_x000a_Total as of 3/31/20"/>
    <tableColumn id="39" name="37_x000a_Student Health_x000a_INDIVIDUAL_x000a_Dual Contracts_x000a_(Included in Total as of 3/31/20)"/>
    <tableColumn id="40" name="38_x000a_Student Health_x000a_INDIVIDUAL_x000a_Deferred PY1_x000a_(Add)"/>
    <tableColumn id="41" name="39_x000a_Student Health_x000a_INDIVIDUAL_x000a_Deferred CY_x000a_(Subtract)"/>
    <tableColumn id="42" name="40_x000a_Government Program Plans _x000a_Total as of 12/31/19"/>
    <tableColumn id="43" name="41_x000a_Other Health Business _x000a_Total as of 12/31/19"/>
    <tableColumn id="44" name="42_x000a_Medicare MLR Business_x000a_Total as of 12/31/19"/>
    <tableColumn id="45" name="43_x000a_Uninsured Plans_x000a_Total as of 12/31/19"/>
    <tableColumn id="46" name="44_x000a_Grand Total_x000a_Total as of 12/31/19" dataDxfId="165"/>
  </tableColumns>
  <tableStyleInfo name="Table Style 1" showFirstColumn="0" showLastColumn="0" showRowStripes="1" showColumnStripes="0"/>
  <extLst>
    <ext xmlns:x14="http://schemas.microsoft.com/office/spreadsheetml/2009/9/main" uri="{504A1905-F514-4f6f-8877-14C23A59335A}">
      <x14:table altText="MLR Form Part 2" altTextSummary="Table containing issuer's detailed premium and claims data."/>
    </ext>
  </extLst>
</table>
</file>

<file path=xl/tables/table5.xml><?xml version="1.0" encoding="utf-8"?>
<table xmlns="http://schemas.openxmlformats.org/spreadsheetml/2006/main" id="7" name="Part3" displayName="Part3" ref="B3:AL49" totalsRowShown="0" headerRowDxfId="164" dataDxfId="163" tableBorderDxfId="162" headerRowCellStyle="Heading 4">
  <autoFilter ref="B3:AL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name="Line Description" dataDxfId="161" dataCellStyle="Normal 2 2"/>
    <tableColumn id="2" name="1_x000a_Health Insurance Coverage_x000a_INDIVIDUAL_x000a_PY2" dataDxfId="160"/>
    <tableColumn id="3" name="2_x000a_Health Insurance Coverage_x000a_INDIVIDUAL_x000a_PY1" dataDxfId="159"/>
    <tableColumn id="4" name="3_x000a_Health Insurance Coverage_x000a_INDIVIDUAL_x000a_CY" dataDxfId="158" dataCellStyle="Input"/>
    <tableColumn id="5" name="4_x000a_Health Insurance Coverage_x000a_INDIVIDUAL_x000a_Total " dataDxfId="157"/>
    <tableColumn id="6" name="5_x000a_Health Insurance Coverage_x000a_SMALL GROUP_x000a_PY2" dataDxfId="156"/>
    <tableColumn id="7" name="6_x000a_Health Insurance Coverage_x000a_SMALL GROUP_x000a_PY1" dataDxfId="155"/>
    <tableColumn id="8" name="7_x000a_Health Insurance Coverage_x000a_SMALL GROUP_x000a_CY" dataDxfId="154" dataCellStyle="Input"/>
    <tableColumn id="9" name="8_x000a_Health Insurance Coverage_x000a_SMALL GROUP_x000a_Total" dataDxfId="153"/>
    <tableColumn id="10" name="9_x000a_Health Insurance Coverage_x000a_LARGE GROUP_x000a_PY2" dataDxfId="152"/>
    <tableColumn id="11" name="10_x000a_Health Insurance Coverage_x000a_LARGE GROUP_x000a_PY1" dataDxfId="151"/>
    <tableColumn id="12" name="11_x000a_Health Insurance Coverage_x000a_LARGE GROUP_x000a_CY" dataDxfId="150"/>
    <tableColumn id="13" name="12_x000a_Health Insurance Coverage_x000a_LARGE GROUP_x000a_Total" dataDxfId="149"/>
    <tableColumn id="14" name="13_x000a_Mini-Med Plans_x000a_INDIVIDUAL_x000a_PY2" dataDxfId="148"/>
    <tableColumn id="15" name="14_x000a_Mini-Med Plans_x000a_INDIVIDUAL_x000a_PY1" dataDxfId="147"/>
    <tableColumn id="16" name="15_x000a_Mini-Med Plans_x000a_INDIVIDUAL_x000a_CY" dataDxfId="146" dataCellStyle="Input"/>
    <tableColumn id="17" name="16_x000a_Mini-Med Plans_x000a_INDIVIDUAL_x000a_Total " dataDxfId="145"/>
    <tableColumn id="18" name="17_x000a_Mini-Med Plans_x000a_SMALL GROUP_x000a_PY2" dataDxfId="144"/>
    <tableColumn id="19" name="18_x000a_Mini-Med Plans_x000a_SMALL GROUP_x000a_PY1" dataDxfId="143"/>
    <tableColumn id="20" name="19_x000a_Mini-Med Plans_x000a_SMALL GROUP_x000a_CY" dataDxfId="142" dataCellStyle="Input"/>
    <tableColumn id="21" name="20_x000a_Mini-Med Plans_x000a_SMALL GROUP_x000a_Total" dataDxfId="141"/>
    <tableColumn id="22" name="21_x000a_Mini-Med Plans_x000a_LARGE GROUP_x000a_PY2" dataDxfId="140"/>
    <tableColumn id="23" name="22_x000a_Mini-Med Plans_x000a_LARGE GROUP_x000a_PY1" dataDxfId="139"/>
    <tableColumn id="24" name="23_x000a_Mini-Med Plans_x000a_LARGE GROUP_x000a_CY" dataDxfId="138"/>
    <tableColumn id="25" name="24_x000a_Mini-Med Plans_x000a_LARGE GROUP_x000a_Total" dataDxfId="137"/>
    <tableColumn id="26" name="25_x000a_Expatriate Plans_x000a_SMALL GROUP_x000a_PY2" dataDxfId="136"/>
    <tableColumn id="27" name="26_x000a_Expatriate Plans_x000a_SMALL GROUP_x000a_PY1" dataDxfId="135"/>
    <tableColumn id="28" name="27_x000a_Expatriate Plans_x000a_SMALL GROUP_x000a_CY" dataDxfId="134"/>
    <tableColumn id="29" name="28_x000a_Expatriate Plans_x000a_SMALL GROUP_x000a_Total " dataDxfId="133"/>
    <tableColumn id="30" name="29_x000a_Expatriate Plans_x000a_LARGE GROUP_x000a_PY2" dataDxfId="132"/>
    <tableColumn id="31" name="30_x000a_Expatriate Plans_x000a_LARGE GROUP_x000a_PY1" dataDxfId="131"/>
    <tableColumn id="32" name="31_x000a_Expatriate Plans_x000a_LARGE GROUP_x000a_CY" dataDxfId="130"/>
    <tableColumn id="33" name="32_x000a_Expatriate Plans_x000a_LARGE GROUP_x000a_Total" dataDxfId="129"/>
    <tableColumn id="34" name="33_x000a_Student Health Plans_x000a_INDIVIDUAL_x000a_PY2" dataDxfId="128"/>
    <tableColumn id="35" name="34_x000a_Student Health Plans_x000a_INDIVIDUAL_x000a_PY1" dataDxfId="127"/>
    <tableColumn id="36" name="35_x000a_Student Health Plans_x000a_INDIVIDUAL_x000a_CY" dataDxfId="126" dataCellStyle="Input"/>
    <tableColumn id="37" name="36_x000a_Student Health Plans_x000a_INDIVIDUAL_x000a_Total" dataDxfId="125"/>
  </tableColumns>
  <tableStyleInfo name="Table Style 1" showFirstColumn="0" showLastColumn="0" showRowStripes="1" showColumnStripes="0"/>
  <extLst>
    <ext xmlns:x14="http://schemas.microsoft.com/office/spreadsheetml/2009/9/main" uri="{504A1905-F514-4f6f-8877-14C23A59335A}">
      <x14:table altText="MLR Form Part 3" altTextSummary="Table containing issuer's MLR and rebate calculations."/>
    </ext>
  </extLst>
</table>
</file>

<file path=xl/tables/table6.xml><?xml version="1.0" encoding="utf-8"?>
<table xmlns="http://schemas.openxmlformats.org/spreadsheetml/2006/main" id="8" name="Part4" displayName="Part4" ref="B3:K24" totalsRowShown="0" headerRowDxfId="124" tableBorderDxfId="123" headerRowCellStyle="Heading 4">
  <autoFilter ref="B3:K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Line Description"/>
    <tableColumn id="2" name="1_x000a_Health Insurance Coverage_x000a_INDIVIDUAL"/>
    <tableColumn id="3" name="2_x000a_Health Insurance Coverage_x000a_SMALL GROUP"/>
    <tableColumn id="4" name="3_x000a_Health Insurance Coverage_x000a_LARGE GROUP"/>
    <tableColumn id="5" name="4_x000a_Mini-Med Plans_x000a_INDIVIDUAL"/>
    <tableColumn id="6" name="5_x000a_Mini-Med Plans_x000a_SMALL GROUP"/>
    <tableColumn id="7" name="6_x000a_Mini-Med Plans_x000a_LARGE GROUP"/>
    <tableColumn id="8" name="7_x000a_Expatriate Plans_x000a_SMALL GROUP"/>
    <tableColumn id="9" name="8_x000a_Expatriate Plans_x000a_LARGE GROUP"/>
    <tableColumn id="10" name="9_x000a_Student Health Plans_x000a_INDIVIDUAL"/>
  </tableColumns>
  <tableStyleInfo name="Table Style 1" showFirstColumn="0" showLastColumn="0" showRowStripes="1" showColumnStripes="0"/>
  <extLst>
    <ext xmlns:x14="http://schemas.microsoft.com/office/spreadsheetml/2009/9/main" uri="{504A1905-F514-4f6f-8877-14C23A59335A}">
      <x14:table altText="MLR Form Part 4" altTextSummary="Table containing issuer's rebate disbursement data."/>
    </ext>
  </extLst>
</table>
</file>

<file path=xl/tables/table7.xml><?xml version="1.0" encoding="utf-8"?>
<table xmlns="http://schemas.openxmlformats.org/spreadsheetml/2006/main" id="9" name="Part5TaxRate" displayName="Part5TaxRate" ref="B3:C4" totalsRowShown="0" headerRowBorderDxfId="122" tableBorderDxfId="121" totalsRowBorderDxfId="120">
  <autoFilter ref="B3:C4">
    <filterColumn colId="0" hiddenButton="1"/>
    <filterColumn colId="1" hiddenButton="1"/>
  </autoFilter>
  <tableColumns count="2">
    <tableColumn id="1" name="Line Description" dataDxfId="119"/>
    <tableColumn id="2" name="Tax Rate" dataDxfId="118"/>
  </tableColumns>
  <tableStyleInfo name="Table Style 1" showFirstColumn="0" showLastColumn="0" showRowStripes="1" showColumnStripes="0"/>
  <extLst>
    <ext xmlns:x14="http://schemas.microsoft.com/office/spreadsheetml/2009/9/main" uri="{504A1905-F514-4f6f-8877-14C23A59335A}">
      <x14:table altText="MLR Form Part 5.1" altTextSummary="Table containing issuer's state premium tax rate."/>
    </ext>
  </extLst>
</table>
</file>

<file path=xl/tables/table8.xml><?xml version="1.0" encoding="utf-8"?>
<table xmlns="http://schemas.openxmlformats.org/spreadsheetml/2006/main" id="10" name="Part5BlendedRateAffiliates" displayName="Part5BlendedRateAffiliates" ref="B7:B18" totalsRowShown="0" headerRowDxfId="117" dataDxfId="115" headerRowBorderDxfId="116" tableBorderDxfId="114" totalsRowBorderDxfId="113">
  <autoFilter ref="B7:B18">
    <filterColumn colId="0" hiddenButton="1"/>
  </autoFilter>
  <tableColumns count="1">
    <tableColumn id="1" name="Name of Affiliate" dataDxfId="112"/>
  </tableColumns>
  <tableStyleInfo name="Table Style 1" showFirstColumn="0" showLastColumn="0" showRowStripes="1" showColumnStripes="0"/>
  <extLst>
    <ext xmlns:x14="http://schemas.microsoft.com/office/spreadsheetml/2009/9/main" uri="{504A1905-F514-4f6f-8877-14C23A59335A}">
      <x14:table altText="MLR Form Part 5.2" altTextSummary="Table containing names of affiliates with whom the issuer shares blended rate products."/>
    </ext>
  </extLst>
</table>
</file>

<file path=xl/tables/table9.xml><?xml version="1.0" encoding="utf-8"?>
<table xmlns="http://schemas.openxmlformats.org/spreadsheetml/2006/main" id="11" name="Part5DualContractAffiliates" displayName="Part5DualContractAffiliates" ref="B21:B32" totalsRowShown="0" headerRowDxfId="111" dataDxfId="109" headerRowBorderDxfId="110" tableBorderDxfId="108" totalsRowBorderDxfId="107">
  <autoFilter ref="B21:B32">
    <filterColumn colId="0" hiddenButton="1"/>
  </autoFilter>
  <tableColumns count="1">
    <tableColumn id="1" name="Name of Affiliate" dataDxfId="106"/>
  </tableColumns>
  <tableStyleInfo name="Table Style 1" showFirstColumn="0" showLastColumn="0" showRowStripes="1" showColumnStripes="0"/>
  <extLst>
    <ext xmlns:x14="http://schemas.microsoft.com/office/spreadsheetml/2009/9/main" uri="{504A1905-F514-4f6f-8877-14C23A59335A}">
      <x14:table altText="MLR Form Part 5.3" altTextSummary="Table containing names of affiliates with whom the issuer has dual contrac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autoPageBreaks="0"/>
  </sheetPr>
  <dimension ref="B1:B29"/>
  <sheetViews>
    <sheetView tabSelected="1" workbookViewId="0">
      <selection activeCell="B7" sqref="B7"/>
    </sheetView>
  </sheetViews>
  <sheetFormatPr defaultColWidth="9" defaultRowHeight="12.5" x14ac:dyDescent="0.25"/>
  <cols>
    <col min="1" max="1" width="1.54296875" style="92" customWidth="1"/>
    <col min="2" max="2" width="135" style="92" customWidth="1"/>
    <col min="3" max="16384" width="9" style="92"/>
  </cols>
  <sheetData>
    <row r="1" spans="2:2" ht="6" customHeight="1" x14ac:dyDescent="0.25">
      <c r="B1" s="91"/>
    </row>
    <row r="2" spans="2:2" ht="13" x14ac:dyDescent="0.25">
      <c r="B2" s="93" t="s">
        <v>525</v>
      </c>
    </row>
    <row r="3" spans="2:2" ht="13" x14ac:dyDescent="0.25">
      <c r="B3" s="242" t="s">
        <v>531</v>
      </c>
    </row>
    <row r="4" spans="2:2" ht="25" x14ac:dyDescent="0.25">
      <c r="B4" s="91" t="s">
        <v>526</v>
      </c>
    </row>
    <row r="5" spans="2:2" ht="25" x14ac:dyDescent="0.25">
      <c r="B5" s="91" t="s">
        <v>527</v>
      </c>
    </row>
    <row r="6" spans="2:2" ht="62.5" x14ac:dyDescent="0.25">
      <c r="B6" s="94" t="s">
        <v>528</v>
      </c>
    </row>
    <row r="7" spans="2:2" ht="5.4" customHeight="1" x14ac:dyDescent="0.25">
      <c r="B7" s="91"/>
    </row>
    <row r="8" spans="2:2" ht="25.5" x14ac:dyDescent="0.25">
      <c r="B8" s="94" t="s">
        <v>482</v>
      </c>
    </row>
    <row r="9" spans="2:2" ht="5.4" customHeight="1" x14ac:dyDescent="0.25">
      <c r="B9" s="91"/>
    </row>
    <row r="10" spans="2:2" ht="13" x14ac:dyDescent="0.25">
      <c r="B10" s="91" t="s">
        <v>382</v>
      </c>
    </row>
    <row r="11" spans="2:2" ht="5.4" customHeight="1" x14ac:dyDescent="0.25">
      <c r="B11" s="91"/>
    </row>
    <row r="12" spans="2:2" ht="13" x14ac:dyDescent="0.25">
      <c r="B12" s="95" t="s">
        <v>355</v>
      </c>
    </row>
    <row r="13" spans="2:2" ht="13.25" customHeight="1" x14ac:dyDescent="0.25">
      <c r="B13" s="96" t="s">
        <v>385</v>
      </c>
    </row>
    <row r="14" spans="2:2" ht="13.25" customHeight="1" x14ac:dyDescent="0.25">
      <c r="B14" s="96" t="s">
        <v>400</v>
      </c>
    </row>
    <row r="15" spans="2:2" ht="13.25" customHeight="1" x14ac:dyDescent="0.25">
      <c r="B15" s="96" t="s">
        <v>386</v>
      </c>
    </row>
    <row r="16" spans="2:2" ht="13.25" customHeight="1" x14ac:dyDescent="0.25">
      <c r="B16" s="97" t="s">
        <v>387</v>
      </c>
    </row>
    <row r="17" spans="2:2" ht="25" x14ac:dyDescent="0.25">
      <c r="B17" s="97" t="s">
        <v>530</v>
      </c>
    </row>
    <row r="18" spans="2:2" ht="5.4" customHeight="1" x14ac:dyDescent="0.25">
      <c r="B18" s="91"/>
    </row>
    <row r="19" spans="2:2" ht="13.25" customHeight="1" x14ac:dyDescent="0.25">
      <c r="B19" s="91" t="s">
        <v>383</v>
      </c>
    </row>
    <row r="20" spans="2:2" ht="30.5" customHeight="1" x14ac:dyDescent="0.25">
      <c r="B20" s="96" t="s">
        <v>401</v>
      </c>
    </row>
    <row r="21" spans="2:2" ht="38" x14ac:dyDescent="0.25">
      <c r="B21" s="96" t="s">
        <v>408</v>
      </c>
    </row>
    <row r="22" spans="2:2" ht="5.9" customHeight="1" x14ac:dyDescent="0.25">
      <c r="B22" s="91"/>
    </row>
    <row r="23" spans="2:2" x14ac:dyDescent="0.25">
      <c r="B23" s="98" t="s">
        <v>406</v>
      </c>
    </row>
    <row r="24" spans="2:2" s="100" customFormat="1" ht="5.9" customHeight="1" x14ac:dyDescent="0.25">
      <c r="B24" s="99"/>
    </row>
    <row r="25" spans="2:2" s="100" customFormat="1" x14ac:dyDescent="0.25">
      <c r="B25" s="99"/>
    </row>
    <row r="26" spans="2:2" x14ac:dyDescent="0.25">
      <c r="B26" s="91"/>
    </row>
    <row r="27" spans="2:2" ht="25.5" x14ac:dyDescent="0.25">
      <c r="B27" s="91" t="s">
        <v>384</v>
      </c>
    </row>
    <row r="28" spans="2:2" x14ac:dyDescent="0.25">
      <c r="B28" s="91"/>
    </row>
    <row r="29" spans="2:2" ht="25" x14ac:dyDescent="0.25">
      <c r="B29" s="91" t="s">
        <v>529</v>
      </c>
    </row>
  </sheetData>
  <dataValidations count="1">
    <dataValidation allowBlank="1" showInputMessage="1" showErrorMessage="1" prompt="Enter the filename (including extension) of the destination HIOS template" sqref="B23"/>
  </dataValidations>
  <pageMargins left="0.2" right="0.2" top="0.35" bottom="0.25" header="0.2" footer="0.2"/>
  <pageSetup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CopyPasteFromCalculator" altText="Copy to HIOS Template button">
                <anchor moveWithCells="1">
                  <from>
                    <xdr:col>1</xdr:col>
                    <xdr:colOff>1492250</xdr:colOff>
                    <xdr:row>24</xdr:row>
                    <xdr:rowOff>6350</xdr:rowOff>
                  </from>
                  <to>
                    <xdr:col>1</xdr:col>
                    <xdr:colOff>3994150</xdr:colOff>
                    <xdr:row>25</xdr:row>
                    <xdr:rowOff>6350</xdr:rowOff>
                  </to>
                </anchor>
              </controlPr>
            </control>
          </mc:Choice>
        </mc:AlternateContent>
        <mc:AlternateContent xmlns:mc="http://schemas.openxmlformats.org/markup-compatibility/2006">
          <mc:Choice Requires="x14">
            <control shapeId="10242" r:id="rId5" name="Button 2">
              <controlPr defaultSize="0" print="0" autoFill="0" autoPict="0" macro="[0]!CopyPasteToCalculator">
                <anchor moveWithCells="1" sizeWithCells="1">
                  <from>
                    <xdr:col>1</xdr:col>
                    <xdr:colOff>5149850</xdr:colOff>
                    <xdr:row>24</xdr:row>
                    <xdr:rowOff>6350</xdr:rowOff>
                  </from>
                  <to>
                    <xdr:col>1</xdr:col>
                    <xdr:colOff>7550150</xdr:colOff>
                    <xdr:row>25</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2.5" zeroHeight="1" x14ac:dyDescent="0.25"/>
  <cols>
    <col min="1" max="1" width="111.453125" style="3" customWidth="1"/>
    <col min="2" max="2" width="9.08984375" style="3" customWidth="1"/>
    <col min="3" max="3" width="45.54296875" style="3" hidden="1" customWidth="1"/>
    <col min="4" max="4" width="7" style="3" hidden="1" customWidth="1"/>
    <col min="5" max="5" width="10.90625" style="3" hidden="1" customWidth="1"/>
    <col min="6" max="6" width="11.54296875" style="3" hidden="1" customWidth="1"/>
    <col min="7" max="7" width="9.08984375" style="3" hidden="1" customWidth="1"/>
    <col min="8" max="8" width="14" style="3" hidden="1" customWidth="1"/>
    <col min="9" max="9" width="13.90625" style="3" hidden="1" customWidth="1"/>
    <col min="10" max="10" width="9.08984375" style="3" hidden="1" customWidth="1"/>
    <col min="11" max="11" width="12.453125" style="3" hidden="1" customWidth="1"/>
    <col min="12" max="12" width="12" style="3" hidden="1" customWidth="1"/>
    <col min="13" max="14" width="0" style="3" hidden="1" customWidth="1"/>
    <col min="15" max="16384" width="9.08984375" style="3" hidden="1"/>
  </cols>
  <sheetData>
    <row r="1" spans="1:14" ht="13" x14ac:dyDescent="0.3">
      <c r="A1" s="71" t="s">
        <v>85</v>
      </c>
    </row>
    <row r="2" spans="1:14" ht="14.5" x14ac:dyDescent="0.25">
      <c r="H2" s="38"/>
      <c r="I2" s="38"/>
    </row>
    <row r="3" spans="1:14" s="41" customFormat="1" ht="112.5" customHeight="1" x14ac:dyDescent="0.25">
      <c r="A3" s="49" t="s">
        <v>402</v>
      </c>
      <c r="B3" s="48"/>
      <c r="C3" s="48"/>
      <c r="D3" s="48"/>
      <c r="E3" s="48"/>
      <c r="F3" s="48"/>
      <c r="G3" s="48"/>
      <c r="H3" s="48"/>
      <c r="I3" s="48"/>
      <c r="J3" s="48"/>
      <c r="K3" s="48"/>
      <c r="L3" s="48"/>
      <c r="M3" s="48"/>
      <c r="N3" s="48"/>
    </row>
    <row r="4" spans="1:14" s="41" customFormat="1" ht="16.5" customHeight="1" x14ac:dyDescent="0.25">
      <c r="A4" s="50"/>
      <c r="B4" s="38"/>
      <c r="C4" s="38"/>
      <c r="D4" s="38"/>
      <c r="E4" s="38"/>
      <c r="F4" s="38"/>
      <c r="G4" s="38"/>
      <c r="H4" s="3"/>
      <c r="I4" s="3"/>
      <c r="J4" s="38"/>
      <c r="K4" s="38"/>
      <c r="L4" s="38"/>
      <c r="M4" s="38"/>
      <c r="N4" s="38"/>
    </row>
    <row r="5" spans="1:14" ht="14.5" x14ac:dyDescent="0.25">
      <c r="A5" s="3" t="s">
        <v>86</v>
      </c>
      <c r="E5" s="38"/>
      <c r="F5" s="38"/>
      <c r="G5" s="38"/>
      <c r="J5" s="38"/>
    </row>
    <row r="6" spans="1:14" ht="14.5" x14ac:dyDescent="0.25">
      <c r="A6" s="3" t="s">
        <v>87</v>
      </c>
      <c r="E6" s="38"/>
      <c r="F6" s="38"/>
      <c r="G6" s="38"/>
      <c r="J6" s="38"/>
    </row>
    <row r="7" spans="1:14" x14ac:dyDescent="0.25"/>
    <row r="8" spans="1:14" x14ac:dyDescent="0.25">
      <c r="A8" s="3" t="s">
        <v>88</v>
      </c>
    </row>
    <row r="9" spans="1:14" x14ac:dyDescent="0.25">
      <c r="A9" s="3" t="s">
        <v>89</v>
      </c>
    </row>
    <row r="10" spans="1:14" x14ac:dyDescent="0.25"/>
  </sheetData>
  <pageMargins left="0.7" right="0.7" top="0.75" bottom="0.75" header="0.3" footer="0.3"/>
  <pageSetup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AK65"/>
  <sheetViews>
    <sheetView zoomScale="80" zoomScaleNormal="80" workbookViewId="0">
      <pane ySplit="2" topLeftCell="A3" activePane="bottomLeft" state="frozen"/>
      <selection pane="bottomLeft" activeCell="A3" sqref="A3"/>
    </sheetView>
  </sheetViews>
  <sheetFormatPr defaultColWidth="0" defaultRowHeight="12.5" zeroHeight="1" x14ac:dyDescent="0.25"/>
  <cols>
    <col min="1" max="1" width="30.08984375" style="31" customWidth="1"/>
    <col min="2" max="2" width="21.6328125" style="31" customWidth="1"/>
    <col min="3" max="3" width="9.08984375" style="31" customWidth="1"/>
    <col min="4" max="4" width="22.81640625" style="33" customWidth="1"/>
    <col min="5" max="20" width="12.08984375" style="33" customWidth="1"/>
    <col min="21" max="21" width="9.08984375" style="31" customWidth="1"/>
    <col min="22" max="22" width="19.81640625" style="31" customWidth="1"/>
    <col min="23" max="23" width="9.08984375" style="31" customWidth="1"/>
    <col min="24" max="24" width="11.81640625" style="31" customWidth="1"/>
    <col min="25" max="25" width="9.08984375" style="31" customWidth="1"/>
    <col min="26" max="37" width="0" style="31" hidden="1" customWidth="1"/>
    <col min="38" max="16384" width="9.08984375" style="31" hidden="1"/>
  </cols>
  <sheetData>
    <row r="1" spans="1:24" ht="16" thickBot="1" x14ac:dyDescent="0.3">
      <c r="A1" s="72"/>
      <c r="B1" s="72"/>
      <c r="D1" s="383" t="s">
        <v>378</v>
      </c>
      <c r="E1" s="384"/>
      <c r="F1" s="384"/>
      <c r="G1" s="384"/>
      <c r="H1" s="384"/>
      <c r="I1" s="384"/>
      <c r="J1" s="384"/>
      <c r="K1" s="384"/>
      <c r="L1" s="384"/>
      <c r="M1" s="384"/>
      <c r="N1" s="384"/>
      <c r="O1" s="384"/>
      <c r="P1" s="384"/>
      <c r="Q1" s="384"/>
      <c r="R1" s="384"/>
      <c r="S1" s="384"/>
      <c r="T1" s="385"/>
      <c r="V1" s="32"/>
      <c r="X1" s="32"/>
    </row>
    <row r="2" spans="1:24" ht="31.5" thickBot="1" x14ac:dyDescent="0.3">
      <c r="A2" s="371" t="s">
        <v>349</v>
      </c>
      <c r="B2" s="372"/>
      <c r="C2" s="73"/>
      <c r="D2" s="377" t="s">
        <v>377</v>
      </c>
      <c r="E2" s="218" t="s">
        <v>542</v>
      </c>
      <c r="F2" s="218" t="s">
        <v>543</v>
      </c>
      <c r="G2" s="218" t="s">
        <v>462</v>
      </c>
      <c r="H2" s="218" t="s">
        <v>463</v>
      </c>
      <c r="I2" s="218" t="s">
        <v>396</v>
      </c>
      <c r="J2" s="218" t="s">
        <v>397</v>
      </c>
      <c r="K2" s="218" t="s">
        <v>390</v>
      </c>
      <c r="L2" s="219" t="s">
        <v>391</v>
      </c>
      <c r="M2" s="218" t="s">
        <v>376</v>
      </c>
      <c r="N2" s="219" t="s">
        <v>381</v>
      </c>
      <c r="O2" s="218" t="s">
        <v>375</v>
      </c>
      <c r="P2" s="218" t="s">
        <v>380</v>
      </c>
      <c r="Q2" s="218" t="s">
        <v>374</v>
      </c>
      <c r="R2" s="219" t="s">
        <v>379</v>
      </c>
      <c r="S2" s="218" t="s">
        <v>398</v>
      </c>
      <c r="T2" s="218" t="s">
        <v>399</v>
      </c>
      <c r="U2" s="73"/>
      <c r="V2" s="386" t="s">
        <v>351</v>
      </c>
      <c r="W2" s="73"/>
      <c r="X2" s="386" t="s">
        <v>352</v>
      </c>
    </row>
    <row r="3" spans="1:24" ht="13.5" thickBot="1" x14ac:dyDescent="0.3">
      <c r="A3" s="367" t="s">
        <v>105</v>
      </c>
      <c r="B3" s="369" t="s">
        <v>106</v>
      </c>
      <c r="C3" s="73"/>
      <c r="D3" s="378" t="s">
        <v>107</v>
      </c>
      <c r="E3" s="86">
        <v>0.8</v>
      </c>
      <c r="F3" s="85">
        <v>0.8</v>
      </c>
      <c r="G3" s="86">
        <v>0.8</v>
      </c>
      <c r="H3" s="85">
        <v>0.8</v>
      </c>
      <c r="I3" s="86">
        <v>0.8</v>
      </c>
      <c r="J3" s="85">
        <v>0.8</v>
      </c>
      <c r="K3" s="86">
        <v>0.8</v>
      </c>
      <c r="L3" s="85">
        <v>0.8</v>
      </c>
      <c r="M3" s="86">
        <v>0.8</v>
      </c>
      <c r="N3" s="85">
        <v>0.8</v>
      </c>
      <c r="O3" s="86">
        <v>0.8</v>
      </c>
      <c r="P3" s="86">
        <v>0.8</v>
      </c>
      <c r="Q3" s="86">
        <v>0.8</v>
      </c>
      <c r="R3" s="85">
        <v>0.8</v>
      </c>
      <c r="S3" s="86">
        <v>0.8</v>
      </c>
      <c r="T3" s="381">
        <v>0.8</v>
      </c>
      <c r="U3" s="73"/>
      <c r="V3" s="387">
        <v>2011</v>
      </c>
      <c r="W3" s="73"/>
      <c r="X3" s="389" t="s">
        <v>108</v>
      </c>
    </row>
    <row r="4" spans="1:24" ht="13" thickTop="1" x14ac:dyDescent="0.25">
      <c r="A4" s="368">
        <v>0</v>
      </c>
      <c r="B4" s="370">
        <v>0</v>
      </c>
      <c r="C4" s="73"/>
      <c r="D4" s="379" t="s">
        <v>109</v>
      </c>
      <c r="E4" s="88">
        <v>0.8</v>
      </c>
      <c r="F4" s="87">
        <v>0.8</v>
      </c>
      <c r="G4" s="88">
        <v>0.8</v>
      </c>
      <c r="H4" s="87">
        <v>0.8</v>
      </c>
      <c r="I4" s="88">
        <v>0.8</v>
      </c>
      <c r="J4" s="87">
        <v>0.8</v>
      </c>
      <c r="K4" s="88">
        <v>0.8</v>
      </c>
      <c r="L4" s="87">
        <v>0.8</v>
      </c>
      <c r="M4" s="88">
        <v>0.8</v>
      </c>
      <c r="N4" s="87">
        <v>0.8</v>
      </c>
      <c r="O4" s="88">
        <v>0.8</v>
      </c>
      <c r="P4" s="88">
        <v>0.8</v>
      </c>
      <c r="Q4" s="88">
        <v>0.8</v>
      </c>
      <c r="R4" s="87">
        <v>0.8</v>
      </c>
      <c r="S4" s="88">
        <v>0.8</v>
      </c>
      <c r="T4" s="88">
        <v>0.8</v>
      </c>
      <c r="U4" s="73"/>
      <c r="V4" s="74">
        <v>2012</v>
      </c>
      <c r="W4" s="73"/>
      <c r="X4" s="388" t="s">
        <v>110</v>
      </c>
    </row>
    <row r="5" spans="1:24" x14ac:dyDescent="0.25">
      <c r="A5" s="368">
        <v>1000</v>
      </c>
      <c r="B5" s="370">
        <v>8.3000000000000004E-2</v>
      </c>
      <c r="C5" s="73"/>
      <c r="D5" s="379" t="s">
        <v>111</v>
      </c>
      <c r="E5" s="88">
        <v>0.8</v>
      </c>
      <c r="F5" s="87">
        <v>0.8</v>
      </c>
      <c r="G5" s="88">
        <v>0.8</v>
      </c>
      <c r="H5" s="87">
        <v>0.8</v>
      </c>
      <c r="I5" s="88">
        <v>0.8</v>
      </c>
      <c r="J5" s="87">
        <v>0.8</v>
      </c>
      <c r="K5" s="88">
        <v>0.8</v>
      </c>
      <c r="L5" s="87">
        <v>0.8</v>
      </c>
      <c r="M5" s="88">
        <v>0.8</v>
      </c>
      <c r="N5" s="87">
        <v>0.8</v>
      </c>
      <c r="O5" s="88">
        <v>0.8</v>
      </c>
      <c r="P5" s="88">
        <v>0.8</v>
      </c>
      <c r="Q5" s="88">
        <v>0.8</v>
      </c>
      <c r="R5" s="87">
        <v>0.8</v>
      </c>
      <c r="S5" s="88">
        <v>0.8</v>
      </c>
      <c r="T5" s="88">
        <v>0.8</v>
      </c>
      <c r="U5" s="73"/>
      <c r="V5" s="74">
        <v>2013</v>
      </c>
      <c r="W5" s="73"/>
      <c r="X5" s="73"/>
    </row>
    <row r="6" spans="1:24" x14ac:dyDescent="0.25">
      <c r="A6" s="368">
        <v>2500</v>
      </c>
      <c r="B6" s="370">
        <v>5.1999999999999998E-2</v>
      </c>
      <c r="C6" s="73"/>
      <c r="D6" s="379" t="s">
        <v>112</v>
      </c>
      <c r="E6" s="88"/>
      <c r="F6" s="87"/>
      <c r="G6" s="88"/>
      <c r="H6" s="87"/>
      <c r="I6" s="88"/>
      <c r="J6" s="87"/>
      <c r="K6" s="88"/>
      <c r="L6" s="87"/>
      <c r="M6" s="88"/>
      <c r="N6" s="87"/>
      <c r="O6" s="88">
        <v>0.8</v>
      </c>
      <c r="P6" s="88">
        <v>0.8</v>
      </c>
      <c r="Q6" s="88">
        <v>0.8</v>
      </c>
      <c r="R6" s="87">
        <v>0.8</v>
      </c>
      <c r="S6" s="88">
        <v>0.8</v>
      </c>
      <c r="T6" s="88">
        <v>0.8</v>
      </c>
      <c r="U6" s="73"/>
      <c r="V6" s="74">
        <v>2014</v>
      </c>
      <c r="W6" s="73"/>
      <c r="X6" s="73"/>
    </row>
    <row r="7" spans="1:24" x14ac:dyDescent="0.25">
      <c r="A7" s="368">
        <v>5000</v>
      </c>
      <c r="B7" s="370">
        <v>3.6999999999999998E-2</v>
      </c>
      <c r="C7" s="73"/>
      <c r="D7" s="379" t="s">
        <v>113</v>
      </c>
      <c r="E7" s="88">
        <v>0.8</v>
      </c>
      <c r="F7" s="87">
        <v>0.8</v>
      </c>
      <c r="G7" s="88">
        <v>0.8</v>
      </c>
      <c r="H7" s="87">
        <v>0.8</v>
      </c>
      <c r="I7" s="88">
        <v>0.8</v>
      </c>
      <c r="J7" s="87">
        <v>0.8</v>
      </c>
      <c r="K7" s="88">
        <v>0.8</v>
      </c>
      <c r="L7" s="87">
        <v>0.8</v>
      </c>
      <c r="M7" s="88">
        <v>0.8</v>
      </c>
      <c r="N7" s="87">
        <v>0.8</v>
      </c>
      <c r="O7" s="88">
        <v>0.8</v>
      </c>
      <c r="P7" s="88">
        <v>0.8</v>
      </c>
      <c r="Q7" s="88">
        <v>0.8</v>
      </c>
      <c r="R7" s="87">
        <v>0.8</v>
      </c>
      <c r="S7" s="88">
        <v>0.8</v>
      </c>
      <c r="T7" s="88">
        <v>0.8</v>
      </c>
      <c r="U7" s="73"/>
      <c r="V7" s="74">
        <v>2015</v>
      </c>
      <c r="W7" s="73"/>
      <c r="X7" s="73"/>
    </row>
    <row r="8" spans="1:24" x14ac:dyDescent="0.25">
      <c r="A8" s="368">
        <v>10000</v>
      </c>
      <c r="B8" s="370">
        <v>2.5999999999999999E-2</v>
      </c>
      <c r="C8" s="73"/>
      <c r="D8" s="379" t="s">
        <v>114</v>
      </c>
      <c r="E8" s="88">
        <v>0.8</v>
      </c>
      <c r="F8" s="87">
        <v>0.8</v>
      </c>
      <c r="G8" s="88">
        <v>0.8</v>
      </c>
      <c r="H8" s="87">
        <v>0.8</v>
      </c>
      <c r="I8" s="88">
        <v>0.8</v>
      </c>
      <c r="J8" s="87">
        <v>0.8</v>
      </c>
      <c r="K8" s="88">
        <v>0.8</v>
      </c>
      <c r="L8" s="87">
        <v>0.8</v>
      </c>
      <c r="M8" s="88">
        <v>0.8</v>
      </c>
      <c r="N8" s="87">
        <v>0.8</v>
      </c>
      <c r="O8" s="88">
        <v>0.8</v>
      </c>
      <c r="P8" s="88">
        <v>0.8</v>
      </c>
      <c r="Q8" s="88">
        <v>0.8</v>
      </c>
      <c r="R8" s="87">
        <v>0.8</v>
      </c>
      <c r="S8" s="88">
        <v>0.8</v>
      </c>
      <c r="T8" s="88">
        <v>0.8</v>
      </c>
      <c r="U8" s="73"/>
      <c r="V8" s="74">
        <v>2016</v>
      </c>
      <c r="W8" s="73"/>
      <c r="X8" s="73"/>
    </row>
    <row r="9" spans="1:24" x14ac:dyDescent="0.25">
      <c r="A9" s="368">
        <v>25000</v>
      </c>
      <c r="B9" s="370">
        <v>1.6E-2</v>
      </c>
      <c r="C9" s="73"/>
      <c r="D9" s="379" t="s">
        <v>115</v>
      </c>
      <c r="E9" s="88"/>
      <c r="F9" s="87"/>
      <c r="G9" s="88"/>
      <c r="H9" s="87"/>
      <c r="I9" s="88"/>
      <c r="J9" s="87"/>
      <c r="K9" s="88"/>
      <c r="L9" s="87"/>
      <c r="M9" s="88"/>
      <c r="N9" s="87"/>
      <c r="O9" s="88"/>
      <c r="P9" s="88"/>
      <c r="Q9" s="88"/>
      <c r="R9" s="87"/>
      <c r="S9" s="88"/>
      <c r="T9" s="88"/>
      <c r="U9" s="73"/>
      <c r="V9" s="74">
        <v>2017</v>
      </c>
      <c r="W9" s="73"/>
      <c r="X9" s="73"/>
    </row>
    <row r="10" spans="1:24" x14ac:dyDescent="0.25">
      <c r="A10" s="368">
        <v>50000</v>
      </c>
      <c r="B10" s="370">
        <v>1.2E-2</v>
      </c>
      <c r="C10" s="73"/>
      <c r="D10" s="379" t="s">
        <v>116</v>
      </c>
      <c r="E10" s="88">
        <v>0.8</v>
      </c>
      <c r="F10" s="87">
        <v>0.8</v>
      </c>
      <c r="G10" s="88">
        <v>0.8</v>
      </c>
      <c r="H10" s="87">
        <v>0.8</v>
      </c>
      <c r="I10" s="88">
        <v>0.8</v>
      </c>
      <c r="J10" s="87">
        <v>0.8</v>
      </c>
      <c r="K10" s="88">
        <v>0.8</v>
      </c>
      <c r="L10" s="87">
        <v>0.8</v>
      </c>
      <c r="M10" s="88">
        <v>0.8</v>
      </c>
      <c r="N10" s="87">
        <v>0.8</v>
      </c>
      <c r="O10" s="88">
        <v>0.8</v>
      </c>
      <c r="P10" s="88">
        <v>0.8</v>
      </c>
      <c r="Q10" s="88">
        <v>0.8</v>
      </c>
      <c r="R10" s="87">
        <v>0.8</v>
      </c>
      <c r="S10" s="88">
        <v>0.8</v>
      </c>
      <c r="T10" s="88">
        <v>0.8</v>
      </c>
      <c r="U10" s="73"/>
      <c r="V10" s="74">
        <v>2018</v>
      </c>
      <c r="W10" s="73"/>
      <c r="X10" s="73"/>
    </row>
    <row r="11" spans="1:24" x14ac:dyDescent="0.25">
      <c r="A11" s="368">
        <v>75000</v>
      </c>
      <c r="B11" s="370">
        <v>0</v>
      </c>
      <c r="C11" s="73"/>
      <c r="D11" s="379" t="s">
        <v>117</v>
      </c>
      <c r="E11" s="88">
        <v>0.8</v>
      </c>
      <c r="F11" s="87">
        <v>0.8</v>
      </c>
      <c r="G11" s="88">
        <v>0.8</v>
      </c>
      <c r="H11" s="87">
        <v>0.8</v>
      </c>
      <c r="I11" s="88">
        <v>0.8</v>
      </c>
      <c r="J11" s="87">
        <v>0.8</v>
      </c>
      <c r="K11" s="88">
        <v>0.8</v>
      </c>
      <c r="L11" s="87">
        <v>0.8</v>
      </c>
      <c r="M11" s="88">
        <v>0.8</v>
      </c>
      <c r="N11" s="87">
        <v>0.8</v>
      </c>
      <c r="O11" s="88">
        <v>0.8</v>
      </c>
      <c r="P11" s="88">
        <v>0.8</v>
      </c>
      <c r="Q11" s="88">
        <v>0.8</v>
      </c>
      <c r="R11" s="87">
        <v>0.8</v>
      </c>
      <c r="S11" s="88">
        <v>0.8</v>
      </c>
      <c r="T11" s="88">
        <v>0.8</v>
      </c>
      <c r="U11" s="73"/>
      <c r="V11" s="74">
        <v>2019</v>
      </c>
      <c r="W11" s="73"/>
      <c r="X11" s="73"/>
    </row>
    <row r="12" spans="1:24" x14ac:dyDescent="0.25">
      <c r="A12" s="73"/>
      <c r="B12" s="73"/>
      <c r="C12" s="73"/>
      <c r="D12" s="379" t="s">
        <v>118</v>
      </c>
      <c r="E12" s="88">
        <v>0.8</v>
      </c>
      <c r="F12" s="87">
        <v>0.8</v>
      </c>
      <c r="G12" s="88">
        <v>0.8</v>
      </c>
      <c r="H12" s="87">
        <v>0.8</v>
      </c>
      <c r="I12" s="88">
        <v>0.8</v>
      </c>
      <c r="J12" s="87">
        <v>0.8</v>
      </c>
      <c r="K12" s="88">
        <v>0.8</v>
      </c>
      <c r="L12" s="87">
        <v>0.8</v>
      </c>
      <c r="M12" s="88">
        <v>0.8</v>
      </c>
      <c r="N12" s="87">
        <v>0.8</v>
      </c>
      <c r="O12" s="88">
        <v>0.8</v>
      </c>
      <c r="P12" s="88">
        <v>0.8</v>
      </c>
      <c r="Q12" s="88">
        <v>0.8</v>
      </c>
      <c r="R12" s="87">
        <v>0.8</v>
      </c>
      <c r="S12" s="88">
        <v>0.8</v>
      </c>
      <c r="T12" s="88">
        <v>0.8</v>
      </c>
      <c r="U12" s="73"/>
      <c r="V12" s="74">
        <v>2020</v>
      </c>
      <c r="W12" s="73"/>
      <c r="X12" s="73"/>
    </row>
    <row r="13" spans="1:24" x14ac:dyDescent="0.25">
      <c r="A13" s="73"/>
      <c r="B13" s="73"/>
      <c r="C13" s="73"/>
      <c r="D13" s="379" t="s">
        <v>119</v>
      </c>
      <c r="E13" s="88">
        <v>0.8</v>
      </c>
      <c r="F13" s="87">
        <v>0.8</v>
      </c>
      <c r="G13" s="88">
        <v>0.8</v>
      </c>
      <c r="H13" s="87">
        <v>0.8</v>
      </c>
      <c r="I13" s="88">
        <v>0.8</v>
      </c>
      <c r="J13" s="87">
        <v>0.8</v>
      </c>
      <c r="K13" s="88">
        <v>0.8</v>
      </c>
      <c r="L13" s="87">
        <v>0.8</v>
      </c>
      <c r="M13" s="88">
        <v>0.8</v>
      </c>
      <c r="N13" s="87">
        <v>0.8</v>
      </c>
      <c r="O13" s="88">
        <v>0.8</v>
      </c>
      <c r="P13" s="88">
        <v>0.8</v>
      </c>
      <c r="Q13" s="88">
        <v>0.8</v>
      </c>
      <c r="R13" s="87">
        <v>0.8</v>
      </c>
      <c r="S13" s="88">
        <v>0.8</v>
      </c>
      <c r="T13" s="88">
        <v>0.8</v>
      </c>
      <c r="U13" s="73"/>
      <c r="V13" s="74">
        <v>2021</v>
      </c>
      <c r="W13" s="73"/>
      <c r="X13" s="73"/>
    </row>
    <row r="14" spans="1:24" ht="13" thickBot="1" x14ac:dyDescent="0.3">
      <c r="A14" s="73"/>
      <c r="B14" s="73"/>
      <c r="C14" s="73"/>
      <c r="D14" s="379" t="s">
        <v>120</v>
      </c>
      <c r="E14" s="88">
        <v>0.8</v>
      </c>
      <c r="F14" s="87">
        <v>0.8</v>
      </c>
      <c r="G14" s="88">
        <v>0.8</v>
      </c>
      <c r="H14" s="87">
        <v>0.8</v>
      </c>
      <c r="I14" s="88">
        <v>0.8</v>
      </c>
      <c r="J14" s="87">
        <v>0.8</v>
      </c>
      <c r="K14" s="88">
        <v>0.8</v>
      </c>
      <c r="L14" s="87">
        <v>0.8</v>
      </c>
      <c r="M14" s="88">
        <v>0.8</v>
      </c>
      <c r="N14" s="87">
        <v>0.8</v>
      </c>
      <c r="O14" s="88">
        <v>0.8</v>
      </c>
      <c r="P14" s="88">
        <v>0.8</v>
      </c>
      <c r="Q14" s="88">
        <v>0.8</v>
      </c>
      <c r="R14" s="87">
        <v>0.8</v>
      </c>
      <c r="S14" s="88">
        <v>0.8</v>
      </c>
      <c r="T14" s="88">
        <v>0.8</v>
      </c>
      <c r="U14" s="73"/>
      <c r="V14" s="74">
        <v>2022</v>
      </c>
      <c r="W14" s="73"/>
      <c r="X14" s="73"/>
    </row>
    <row r="15" spans="1:24" ht="16" thickBot="1" x14ac:dyDescent="0.3">
      <c r="A15" s="371" t="s">
        <v>350</v>
      </c>
      <c r="B15" s="372"/>
      <c r="C15" s="73"/>
      <c r="D15" s="379" t="s">
        <v>121</v>
      </c>
      <c r="E15" s="88">
        <v>0.8</v>
      </c>
      <c r="F15" s="87">
        <v>0.8</v>
      </c>
      <c r="G15" s="88">
        <v>0.8</v>
      </c>
      <c r="H15" s="87">
        <v>0.8</v>
      </c>
      <c r="I15" s="88">
        <v>0.8</v>
      </c>
      <c r="J15" s="87">
        <v>0.8</v>
      </c>
      <c r="K15" s="88">
        <v>0.8</v>
      </c>
      <c r="L15" s="87">
        <v>0.8</v>
      </c>
      <c r="M15" s="88">
        <v>0.8</v>
      </c>
      <c r="N15" s="87">
        <v>0.8</v>
      </c>
      <c r="O15" s="88">
        <v>0.8</v>
      </c>
      <c r="P15" s="88">
        <v>0.8</v>
      </c>
      <c r="Q15" s="88">
        <v>0.75</v>
      </c>
      <c r="R15" s="87">
        <v>0.8</v>
      </c>
      <c r="S15" s="88">
        <v>0.7</v>
      </c>
      <c r="T15" s="88">
        <v>0.8</v>
      </c>
      <c r="U15" s="73"/>
      <c r="V15" s="74">
        <v>2023</v>
      </c>
      <c r="W15" s="73"/>
      <c r="X15" s="73"/>
    </row>
    <row r="16" spans="1:24" ht="13.5" thickBot="1" x14ac:dyDescent="0.3">
      <c r="A16" s="367" t="s">
        <v>122</v>
      </c>
      <c r="B16" s="369" t="s">
        <v>123</v>
      </c>
      <c r="C16" s="73"/>
      <c r="D16" s="380" t="s">
        <v>124</v>
      </c>
      <c r="E16" s="89">
        <v>0.8</v>
      </c>
      <c r="F16" s="90">
        <v>0.8</v>
      </c>
      <c r="G16" s="89">
        <v>0.8</v>
      </c>
      <c r="H16" s="90">
        <v>0.8</v>
      </c>
      <c r="I16" s="89">
        <v>0.8</v>
      </c>
      <c r="J16" s="90">
        <v>0.8</v>
      </c>
      <c r="K16" s="89">
        <v>0.8</v>
      </c>
      <c r="L16" s="90">
        <v>0.8</v>
      </c>
      <c r="M16" s="89">
        <v>0.8</v>
      </c>
      <c r="N16" s="90">
        <v>0.8</v>
      </c>
      <c r="O16" s="89">
        <v>0.8</v>
      </c>
      <c r="P16" s="89">
        <v>0.8</v>
      </c>
      <c r="Q16" s="89">
        <v>0.8</v>
      </c>
      <c r="R16" s="90">
        <v>0.8</v>
      </c>
      <c r="S16" s="89">
        <v>0.8</v>
      </c>
      <c r="T16" s="382">
        <v>0.8</v>
      </c>
      <c r="U16" s="73"/>
      <c r="V16" s="74">
        <v>2024</v>
      </c>
      <c r="W16" s="73"/>
      <c r="X16" s="73"/>
    </row>
    <row r="17" spans="1:24" ht="13" thickTop="1" x14ac:dyDescent="0.25">
      <c r="A17" s="373">
        <v>0</v>
      </c>
      <c r="B17" s="375">
        <v>1</v>
      </c>
      <c r="C17" s="73"/>
      <c r="D17" s="379" t="s">
        <v>125</v>
      </c>
      <c r="E17" s="88"/>
      <c r="F17" s="87"/>
      <c r="G17" s="88"/>
      <c r="H17" s="87"/>
      <c r="I17" s="88"/>
      <c r="J17" s="87"/>
      <c r="K17" s="88"/>
      <c r="L17" s="87"/>
      <c r="M17" s="88"/>
      <c r="N17" s="87"/>
      <c r="O17" s="88">
        <v>0.8</v>
      </c>
      <c r="P17" s="88">
        <v>0.8</v>
      </c>
      <c r="Q17" s="88">
        <v>0.8</v>
      </c>
      <c r="R17" s="87">
        <v>0.8</v>
      </c>
      <c r="S17" s="88">
        <v>0.8</v>
      </c>
      <c r="T17" s="88">
        <v>0.8</v>
      </c>
      <c r="U17" s="73"/>
      <c r="V17" s="74">
        <v>2025</v>
      </c>
      <c r="W17" s="73"/>
      <c r="X17" s="73"/>
    </row>
    <row r="18" spans="1:24" x14ac:dyDescent="0.25">
      <c r="A18" s="374">
        <v>2500</v>
      </c>
      <c r="B18" s="376">
        <v>1.1639999999999999</v>
      </c>
      <c r="C18" s="73"/>
      <c r="D18" s="379" t="s">
        <v>126</v>
      </c>
      <c r="E18" s="88">
        <v>0.8</v>
      </c>
      <c r="F18" s="87">
        <v>0.8</v>
      </c>
      <c r="G18" s="88">
        <v>0.8</v>
      </c>
      <c r="H18" s="87">
        <v>0.8</v>
      </c>
      <c r="I18" s="88">
        <v>0.8</v>
      </c>
      <c r="J18" s="87">
        <v>0.8</v>
      </c>
      <c r="K18" s="88">
        <v>0.8</v>
      </c>
      <c r="L18" s="87">
        <v>0.8</v>
      </c>
      <c r="M18" s="88">
        <v>0.8</v>
      </c>
      <c r="N18" s="87">
        <v>0.8</v>
      </c>
      <c r="O18" s="88">
        <v>0.8</v>
      </c>
      <c r="P18" s="88">
        <v>0.8</v>
      </c>
      <c r="Q18" s="88">
        <v>0.8</v>
      </c>
      <c r="R18" s="87">
        <v>0.8</v>
      </c>
      <c r="S18" s="88">
        <v>0.8</v>
      </c>
      <c r="T18" s="88">
        <v>0.8</v>
      </c>
      <c r="U18" s="73"/>
      <c r="V18" s="74">
        <v>2026</v>
      </c>
      <c r="W18" s="73"/>
      <c r="X18" s="73"/>
    </row>
    <row r="19" spans="1:24" x14ac:dyDescent="0.25">
      <c r="A19" s="374">
        <v>5000</v>
      </c>
      <c r="B19" s="376">
        <v>1.4019999999999999</v>
      </c>
      <c r="C19" s="73"/>
      <c r="D19" s="379" t="s">
        <v>127</v>
      </c>
      <c r="E19" s="88">
        <v>0.8</v>
      </c>
      <c r="F19" s="87">
        <v>0.8</v>
      </c>
      <c r="G19" s="88">
        <v>0.8</v>
      </c>
      <c r="H19" s="87">
        <v>0.8</v>
      </c>
      <c r="I19" s="88">
        <v>0.8</v>
      </c>
      <c r="J19" s="87">
        <v>0.8</v>
      </c>
      <c r="K19" s="88">
        <v>0.8</v>
      </c>
      <c r="L19" s="87">
        <v>0.8</v>
      </c>
      <c r="M19" s="88">
        <v>0.8</v>
      </c>
      <c r="N19" s="87">
        <v>0.8</v>
      </c>
      <c r="O19" s="88">
        <v>0.8</v>
      </c>
      <c r="P19" s="88">
        <v>0.8</v>
      </c>
      <c r="Q19" s="88">
        <v>0.75</v>
      </c>
      <c r="R19" s="87">
        <v>0.8</v>
      </c>
      <c r="S19" s="88">
        <v>0.67</v>
      </c>
      <c r="T19" s="88">
        <v>0.8</v>
      </c>
      <c r="U19" s="73"/>
      <c r="V19" s="74">
        <v>2027</v>
      </c>
      <c r="W19" s="73"/>
      <c r="X19" s="73"/>
    </row>
    <row r="20" spans="1:24" x14ac:dyDescent="0.25">
      <c r="A20" s="374">
        <v>10000</v>
      </c>
      <c r="B20" s="376">
        <v>1.736</v>
      </c>
      <c r="C20" s="73"/>
      <c r="D20" s="379" t="s">
        <v>128</v>
      </c>
      <c r="E20" s="88">
        <v>0.8</v>
      </c>
      <c r="F20" s="87">
        <v>0.8</v>
      </c>
      <c r="G20" s="88">
        <v>0.8</v>
      </c>
      <c r="H20" s="87">
        <v>0.8</v>
      </c>
      <c r="I20" s="88">
        <v>0.8</v>
      </c>
      <c r="J20" s="87">
        <v>0.8</v>
      </c>
      <c r="K20" s="88">
        <v>0.8</v>
      </c>
      <c r="L20" s="87">
        <v>0.8</v>
      </c>
      <c r="M20" s="88">
        <v>0.8</v>
      </c>
      <c r="N20" s="87">
        <v>0.8</v>
      </c>
      <c r="O20" s="88">
        <v>0.8</v>
      </c>
      <c r="P20" s="88">
        <v>0.8</v>
      </c>
      <c r="Q20" s="88">
        <v>0.8</v>
      </c>
      <c r="R20" s="87">
        <v>0.8</v>
      </c>
      <c r="S20" s="88">
        <v>0.8</v>
      </c>
      <c r="T20" s="88">
        <v>0.8</v>
      </c>
      <c r="U20" s="73"/>
      <c r="V20" s="74">
        <v>2028</v>
      </c>
      <c r="W20" s="73"/>
      <c r="X20" s="73"/>
    </row>
    <row r="21" spans="1:24" x14ac:dyDescent="0.25">
      <c r="A21" s="73"/>
      <c r="B21" s="73"/>
      <c r="C21" s="73"/>
      <c r="D21" s="379" t="s">
        <v>129</v>
      </c>
      <c r="E21" s="88">
        <v>0.8</v>
      </c>
      <c r="F21" s="87">
        <v>0.8</v>
      </c>
      <c r="G21" s="88">
        <v>0.8</v>
      </c>
      <c r="H21" s="87">
        <v>0.8</v>
      </c>
      <c r="I21" s="88">
        <v>0.8</v>
      </c>
      <c r="J21" s="87">
        <v>0.8</v>
      </c>
      <c r="K21" s="88">
        <v>0.8</v>
      </c>
      <c r="L21" s="87">
        <v>0.8</v>
      </c>
      <c r="M21" s="88">
        <v>0.8</v>
      </c>
      <c r="N21" s="87">
        <v>0.8</v>
      </c>
      <c r="O21" s="88">
        <v>0.8</v>
      </c>
      <c r="P21" s="88">
        <v>0.8</v>
      </c>
      <c r="Q21" s="88">
        <v>0.8</v>
      </c>
      <c r="R21" s="87">
        <v>0.8</v>
      </c>
      <c r="S21" s="88">
        <v>0.8</v>
      </c>
      <c r="T21" s="88">
        <v>0.8</v>
      </c>
      <c r="U21" s="73"/>
      <c r="V21" s="74">
        <v>2029</v>
      </c>
      <c r="W21" s="73"/>
      <c r="X21" s="73"/>
    </row>
    <row r="22" spans="1:24" x14ac:dyDescent="0.25">
      <c r="A22" s="73"/>
      <c r="B22" s="73"/>
      <c r="C22" s="73"/>
      <c r="D22" s="379" t="s">
        <v>130</v>
      </c>
      <c r="E22" s="88">
        <v>0.8</v>
      </c>
      <c r="F22" s="87">
        <v>0.8</v>
      </c>
      <c r="G22" s="88">
        <v>0.8</v>
      </c>
      <c r="H22" s="87">
        <v>0.8</v>
      </c>
      <c r="I22" s="88">
        <v>0.8</v>
      </c>
      <c r="J22" s="87">
        <v>0.8</v>
      </c>
      <c r="K22" s="88">
        <v>0.8</v>
      </c>
      <c r="L22" s="87">
        <v>0.8</v>
      </c>
      <c r="M22" s="88">
        <v>0.8</v>
      </c>
      <c r="N22" s="87">
        <v>0.8</v>
      </c>
      <c r="O22" s="88">
        <v>0.8</v>
      </c>
      <c r="P22" s="88">
        <v>0.8</v>
      </c>
      <c r="Q22" s="88">
        <v>0.8</v>
      </c>
      <c r="R22" s="87">
        <v>0.8</v>
      </c>
      <c r="S22" s="88">
        <v>0.8</v>
      </c>
      <c r="T22" s="88">
        <v>0.8</v>
      </c>
      <c r="U22" s="73"/>
      <c r="V22" s="74">
        <v>2030</v>
      </c>
      <c r="W22" s="73"/>
      <c r="X22" s="73"/>
    </row>
    <row r="23" spans="1:24" x14ac:dyDescent="0.25">
      <c r="A23" s="73"/>
      <c r="B23" s="73"/>
      <c r="C23" s="73"/>
      <c r="D23" s="379" t="s">
        <v>131</v>
      </c>
      <c r="E23" s="88">
        <v>0.8</v>
      </c>
      <c r="F23" s="87">
        <v>0.8</v>
      </c>
      <c r="G23" s="88">
        <v>0.8</v>
      </c>
      <c r="H23" s="87">
        <v>0.8</v>
      </c>
      <c r="I23" s="88">
        <v>0.8</v>
      </c>
      <c r="J23" s="87">
        <v>0.8</v>
      </c>
      <c r="K23" s="88">
        <v>0.8</v>
      </c>
      <c r="L23" s="87">
        <v>0.8</v>
      </c>
      <c r="M23" s="88">
        <v>0.8</v>
      </c>
      <c r="N23" s="87">
        <v>0.8</v>
      </c>
      <c r="O23" s="88">
        <v>0.8</v>
      </c>
      <c r="P23" s="88">
        <v>0.8</v>
      </c>
      <c r="Q23" s="88">
        <v>0.8</v>
      </c>
      <c r="R23" s="87">
        <v>0.8</v>
      </c>
      <c r="S23" s="88">
        <v>0.8</v>
      </c>
      <c r="T23" s="88">
        <v>0.8</v>
      </c>
      <c r="U23" s="73"/>
      <c r="V23" s="74">
        <v>2031</v>
      </c>
      <c r="W23" s="73"/>
      <c r="X23" s="73"/>
    </row>
    <row r="24" spans="1:24" x14ac:dyDescent="0.25">
      <c r="A24" s="73"/>
      <c r="B24" s="73"/>
      <c r="C24" s="73"/>
      <c r="D24" s="379" t="s">
        <v>132</v>
      </c>
      <c r="E24" s="88">
        <v>0.8</v>
      </c>
      <c r="F24" s="87">
        <v>0.8</v>
      </c>
      <c r="G24" s="88">
        <v>0.8</v>
      </c>
      <c r="H24" s="87">
        <v>0.8</v>
      </c>
      <c r="I24" s="88">
        <v>0.8</v>
      </c>
      <c r="J24" s="87">
        <v>0.8</v>
      </c>
      <c r="K24" s="88">
        <v>0.8</v>
      </c>
      <c r="L24" s="87">
        <v>0.8</v>
      </c>
      <c r="M24" s="88">
        <v>0.8</v>
      </c>
      <c r="N24" s="87">
        <v>0.8</v>
      </c>
      <c r="O24" s="88">
        <v>0.8</v>
      </c>
      <c r="P24" s="88">
        <v>0.8</v>
      </c>
      <c r="Q24" s="88">
        <v>0.8</v>
      </c>
      <c r="R24" s="87">
        <v>0.8</v>
      </c>
      <c r="S24" s="88">
        <v>0.75</v>
      </c>
      <c r="T24" s="88">
        <v>0.8</v>
      </c>
      <c r="U24" s="73"/>
      <c r="V24" s="74">
        <v>2032</v>
      </c>
      <c r="W24" s="73"/>
      <c r="X24" s="73"/>
    </row>
    <row r="25" spans="1:24" x14ac:dyDescent="0.25">
      <c r="A25" s="73"/>
      <c r="B25" s="73"/>
      <c r="C25" s="73"/>
      <c r="D25" s="379" t="s">
        <v>133</v>
      </c>
      <c r="E25" s="88">
        <v>0.8</v>
      </c>
      <c r="F25" s="87">
        <v>0.8</v>
      </c>
      <c r="G25" s="88">
        <v>0.8</v>
      </c>
      <c r="H25" s="87">
        <v>0.8</v>
      </c>
      <c r="I25" s="88">
        <v>0.8</v>
      </c>
      <c r="J25" s="87">
        <v>0.8</v>
      </c>
      <c r="K25" s="88">
        <v>0.8</v>
      </c>
      <c r="L25" s="87">
        <v>0.8</v>
      </c>
      <c r="M25" s="88">
        <v>0.8</v>
      </c>
      <c r="N25" s="87">
        <v>0.8</v>
      </c>
      <c r="O25" s="88">
        <v>0.8</v>
      </c>
      <c r="P25" s="88">
        <v>0.8</v>
      </c>
      <c r="Q25" s="88">
        <v>0.8</v>
      </c>
      <c r="R25" s="87">
        <v>0.8</v>
      </c>
      <c r="S25" s="88">
        <v>0.8</v>
      </c>
      <c r="T25" s="88">
        <v>0.8</v>
      </c>
      <c r="U25" s="73"/>
      <c r="V25" s="74">
        <v>2033</v>
      </c>
      <c r="W25" s="73"/>
      <c r="X25" s="73"/>
    </row>
    <row r="26" spans="1:24" x14ac:dyDescent="0.25">
      <c r="A26" s="73"/>
      <c r="B26" s="73"/>
      <c r="C26" s="73"/>
      <c r="D26" s="379" t="s">
        <v>134</v>
      </c>
      <c r="E26" s="88">
        <v>0.88</v>
      </c>
      <c r="F26" s="87">
        <v>0.88</v>
      </c>
      <c r="G26" s="88">
        <v>0.88</v>
      </c>
      <c r="H26" s="87">
        <v>0.88</v>
      </c>
      <c r="I26" s="88">
        <v>0.88</v>
      </c>
      <c r="J26" s="87">
        <v>0.88</v>
      </c>
      <c r="K26" s="88">
        <v>0.88</v>
      </c>
      <c r="L26" s="87">
        <v>0.88</v>
      </c>
      <c r="M26" s="88">
        <v>0.89</v>
      </c>
      <c r="N26" s="87">
        <v>0.89</v>
      </c>
      <c r="O26" s="88">
        <v>0.9</v>
      </c>
      <c r="P26" s="88">
        <v>0.9</v>
      </c>
      <c r="Q26" s="88">
        <v>0.9</v>
      </c>
      <c r="R26" s="87">
        <v>0.9</v>
      </c>
      <c r="S26" s="88">
        <v>0.9</v>
      </c>
      <c r="T26" s="88">
        <v>0.9</v>
      </c>
      <c r="U26" s="73"/>
      <c r="V26" s="74">
        <v>2034</v>
      </c>
      <c r="W26" s="73"/>
      <c r="X26" s="73"/>
    </row>
    <row r="27" spans="1:24" x14ac:dyDescent="0.25">
      <c r="A27" s="73"/>
      <c r="B27" s="73"/>
      <c r="C27" s="73"/>
      <c r="D27" s="379" t="s">
        <v>135</v>
      </c>
      <c r="E27" s="88">
        <v>0.8</v>
      </c>
      <c r="F27" s="87">
        <v>0.8</v>
      </c>
      <c r="G27" s="88">
        <v>0.8</v>
      </c>
      <c r="H27" s="87">
        <v>0.8</v>
      </c>
      <c r="I27" s="88">
        <v>0.8</v>
      </c>
      <c r="J27" s="87">
        <v>0.8</v>
      </c>
      <c r="K27" s="88">
        <v>0.8</v>
      </c>
      <c r="L27" s="87">
        <v>0.8</v>
      </c>
      <c r="M27" s="88">
        <v>0.8</v>
      </c>
      <c r="N27" s="87">
        <v>0.8</v>
      </c>
      <c r="O27" s="88">
        <v>0.8</v>
      </c>
      <c r="P27" s="88">
        <v>0.8</v>
      </c>
      <c r="Q27" s="88">
        <v>0.8</v>
      </c>
      <c r="R27" s="87">
        <v>0.8</v>
      </c>
      <c r="S27" s="88">
        <v>0.8</v>
      </c>
      <c r="T27" s="88">
        <v>0.8</v>
      </c>
      <c r="U27" s="73"/>
      <c r="V27" s="74">
        <v>2035</v>
      </c>
      <c r="W27" s="73"/>
      <c r="X27" s="73"/>
    </row>
    <row r="28" spans="1:24" x14ac:dyDescent="0.25">
      <c r="A28" s="73"/>
      <c r="B28" s="73"/>
      <c r="C28" s="73"/>
      <c r="D28" s="379" t="s">
        <v>136</v>
      </c>
      <c r="E28" s="88">
        <v>0.8</v>
      </c>
      <c r="F28" s="87">
        <v>0.8</v>
      </c>
      <c r="G28" s="88">
        <v>0.8</v>
      </c>
      <c r="H28" s="87">
        <v>0.8</v>
      </c>
      <c r="I28" s="88">
        <v>0.8</v>
      </c>
      <c r="J28" s="87">
        <v>0.8</v>
      </c>
      <c r="K28" s="88">
        <v>0.8</v>
      </c>
      <c r="L28" s="87">
        <v>0.8</v>
      </c>
      <c r="M28" s="88">
        <v>0.8</v>
      </c>
      <c r="N28" s="87">
        <v>0.8</v>
      </c>
      <c r="O28" s="88">
        <v>0.8</v>
      </c>
      <c r="P28" s="88">
        <v>0.8</v>
      </c>
      <c r="Q28" s="88">
        <v>0.65</v>
      </c>
      <c r="R28" s="87">
        <v>0.8</v>
      </c>
      <c r="S28" s="88">
        <v>0.65</v>
      </c>
      <c r="T28" s="88">
        <v>0.8</v>
      </c>
      <c r="U28" s="73"/>
      <c r="V28" s="74">
        <v>2036</v>
      </c>
      <c r="W28" s="73"/>
      <c r="X28" s="73"/>
    </row>
    <row r="29" spans="1:24" x14ac:dyDescent="0.25">
      <c r="A29" s="73"/>
      <c r="B29" s="73"/>
      <c r="C29" s="73"/>
      <c r="D29" s="379" t="s">
        <v>137</v>
      </c>
      <c r="E29" s="88">
        <v>0.8</v>
      </c>
      <c r="F29" s="87">
        <v>0.8</v>
      </c>
      <c r="G29" s="88">
        <v>0.8</v>
      </c>
      <c r="H29" s="87">
        <v>0.8</v>
      </c>
      <c r="I29" s="88">
        <v>0.8</v>
      </c>
      <c r="J29" s="87">
        <v>0.8</v>
      </c>
      <c r="K29" s="88">
        <v>0.8</v>
      </c>
      <c r="L29" s="87">
        <v>0.8</v>
      </c>
      <c r="M29" s="88">
        <v>0.8</v>
      </c>
      <c r="N29" s="87">
        <v>0.8</v>
      </c>
      <c r="O29" s="88">
        <v>0.8</v>
      </c>
      <c r="P29" s="88">
        <v>0.8</v>
      </c>
      <c r="Q29" s="88">
        <v>0.8</v>
      </c>
      <c r="R29" s="87">
        <v>0.8</v>
      </c>
      <c r="S29" s="88">
        <v>0.8</v>
      </c>
      <c r="T29" s="88">
        <v>0.8</v>
      </c>
      <c r="U29" s="73"/>
      <c r="V29" s="74">
        <v>2037</v>
      </c>
      <c r="W29" s="73"/>
      <c r="X29" s="73"/>
    </row>
    <row r="30" spans="1:24" x14ac:dyDescent="0.25">
      <c r="A30" s="73"/>
      <c r="B30" s="73"/>
      <c r="C30" s="73"/>
      <c r="D30" s="379" t="s">
        <v>138</v>
      </c>
      <c r="E30" s="88">
        <v>0.8</v>
      </c>
      <c r="F30" s="87">
        <v>0.8</v>
      </c>
      <c r="G30" s="88">
        <v>0.8</v>
      </c>
      <c r="H30" s="87">
        <v>0.8</v>
      </c>
      <c r="I30" s="88">
        <v>0.8</v>
      </c>
      <c r="J30" s="87">
        <v>0.8</v>
      </c>
      <c r="K30" s="88">
        <v>0.8</v>
      </c>
      <c r="L30" s="87">
        <v>0.8</v>
      </c>
      <c r="M30" s="88">
        <v>0.8</v>
      </c>
      <c r="N30" s="87">
        <v>0.8</v>
      </c>
      <c r="O30" s="88">
        <v>0.8</v>
      </c>
      <c r="P30" s="88">
        <v>0.8</v>
      </c>
      <c r="Q30" s="88">
        <v>0.8</v>
      </c>
      <c r="R30" s="87">
        <v>0.8</v>
      </c>
      <c r="S30" s="88">
        <v>0.8</v>
      </c>
      <c r="T30" s="88">
        <v>0.8</v>
      </c>
      <c r="U30" s="73"/>
      <c r="V30" s="74">
        <v>2038</v>
      </c>
      <c r="W30" s="73"/>
      <c r="X30" s="73"/>
    </row>
    <row r="31" spans="1:24" x14ac:dyDescent="0.25">
      <c r="A31" s="73"/>
      <c r="B31" s="73"/>
      <c r="C31" s="73"/>
      <c r="D31" s="379" t="s">
        <v>139</v>
      </c>
      <c r="E31" s="88">
        <v>0.8</v>
      </c>
      <c r="F31" s="87">
        <v>0.8</v>
      </c>
      <c r="G31" s="88">
        <v>0.8</v>
      </c>
      <c r="H31" s="87">
        <v>0.8</v>
      </c>
      <c r="I31" s="88">
        <v>0.8</v>
      </c>
      <c r="J31" s="87">
        <v>0.8</v>
      </c>
      <c r="K31" s="88">
        <v>0.8</v>
      </c>
      <c r="L31" s="87">
        <v>0.8</v>
      </c>
      <c r="M31" s="88">
        <v>0.8</v>
      </c>
      <c r="N31" s="87">
        <v>0.8</v>
      </c>
      <c r="O31" s="88">
        <v>0.8</v>
      </c>
      <c r="P31" s="88">
        <v>0.8</v>
      </c>
      <c r="Q31" s="88">
        <v>0.8</v>
      </c>
      <c r="R31" s="87">
        <v>0.8</v>
      </c>
      <c r="S31" s="88">
        <v>0.8</v>
      </c>
      <c r="T31" s="88">
        <v>0.8</v>
      </c>
      <c r="U31" s="73"/>
      <c r="V31" s="74">
        <v>2039</v>
      </c>
      <c r="W31" s="73"/>
      <c r="X31" s="73"/>
    </row>
    <row r="32" spans="1:24" ht="14" customHeight="1" x14ac:dyDescent="0.25">
      <c r="A32" s="73"/>
      <c r="B32" s="73"/>
      <c r="C32" s="73"/>
      <c r="D32" s="379" t="s">
        <v>405</v>
      </c>
      <c r="E32" s="88"/>
      <c r="F32" s="87"/>
      <c r="G32" s="88"/>
      <c r="H32" s="87"/>
      <c r="I32" s="88"/>
      <c r="J32" s="87"/>
      <c r="K32" s="88"/>
      <c r="L32" s="87"/>
      <c r="M32" s="88"/>
      <c r="N32" s="87"/>
      <c r="O32" s="88">
        <v>0.8</v>
      </c>
      <c r="P32" s="88">
        <v>0.8</v>
      </c>
      <c r="Q32" s="88">
        <v>0.8</v>
      </c>
      <c r="R32" s="87">
        <v>0.8</v>
      </c>
      <c r="S32" s="88">
        <v>0.8</v>
      </c>
      <c r="T32" s="88">
        <v>0.8</v>
      </c>
      <c r="U32" s="73"/>
      <c r="V32" s="74">
        <v>2040</v>
      </c>
      <c r="W32" s="73"/>
      <c r="X32" s="73"/>
    </row>
    <row r="33" spans="1:24" x14ac:dyDescent="0.25">
      <c r="A33" s="73"/>
      <c r="B33" s="73"/>
      <c r="C33" s="73"/>
      <c r="D33" s="379" t="s">
        <v>140</v>
      </c>
      <c r="E33" s="88">
        <v>0.8</v>
      </c>
      <c r="F33" s="87">
        <v>0.8</v>
      </c>
      <c r="G33" s="88">
        <v>0.8</v>
      </c>
      <c r="H33" s="87">
        <v>0.8</v>
      </c>
      <c r="I33" s="88">
        <v>0.8</v>
      </c>
      <c r="J33" s="87">
        <v>0.8</v>
      </c>
      <c r="K33" s="88">
        <v>0.8</v>
      </c>
      <c r="L33" s="87">
        <v>0.8</v>
      </c>
      <c r="M33" s="88">
        <v>0.8</v>
      </c>
      <c r="N33" s="87">
        <v>0.8</v>
      </c>
      <c r="O33" s="88">
        <v>0.8</v>
      </c>
      <c r="P33" s="88">
        <v>0.8</v>
      </c>
      <c r="Q33" s="88">
        <v>0.8</v>
      </c>
      <c r="R33" s="87">
        <v>0.8</v>
      </c>
      <c r="S33" s="88">
        <v>0.8</v>
      </c>
      <c r="T33" s="88">
        <v>0.8</v>
      </c>
      <c r="U33" s="73"/>
      <c r="V33" s="74">
        <v>2041</v>
      </c>
      <c r="W33" s="73"/>
      <c r="X33" s="73"/>
    </row>
    <row r="34" spans="1:24" x14ac:dyDescent="0.25">
      <c r="A34" s="73"/>
      <c r="B34" s="73"/>
      <c r="C34" s="73"/>
      <c r="D34" s="379" t="s">
        <v>141</v>
      </c>
      <c r="E34" s="88">
        <v>0.8</v>
      </c>
      <c r="F34" s="87">
        <v>0.8</v>
      </c>
      <c r="G34" s="88">
        <v>0.8</v>
      </c>
      <c r="H34" s="87">
        <v>0.8</v>
      </c>
      <c r="I34" s="88">
        <v>0.8</v>
      </c>
      <c r="J34" s="87">
        <v>0.8</v>
      </c>
      <c r="K34" s="88">
        <v>0.8</v>
      </c>
      <c r="L34" s="87">
        <v>0.8</v>
      </c>
      <c r="M34" s="88">
        <v>0.8</v>
      </c>
      <c r="N34" s="87">
        <v>0.8</v>
      </c>
      <c r="O34" s="88">
        <v>0.8</v>
      </c>
      <c r="P34" s="88">
        <v>0.8</v>
      </c>
      <c r="Q34" s="88">
        <v>0.8</v>
      </c>
      <c r="R34" s="87">
        <v>0.8</v>
      </c>
      <c r="S34" s="88">
        <v>0.8</v>
      </c>
      <c r="T34" s="88">
        <v>0.8</v>
      </c>
      <c r="U34" s="73"/>
      <c r="V34" s="74">
        <v>2042</v>
      </c>
      <c r="W34" s="73"/>
      <c r="X34" s="73"/>
    </row>
    <row r="35" spans="1:24" x14ac:dyDescent="0.25">
      <c r="A35" s="73"/>
      <c r="B35" s="73"/>
      <c r="C35" s="73"/>
      <c r="D35" s="379" t="s">
        <v>142</v>
      </c>
      <c r="E35" s="88">
        <v>0.8</v>
      </c>
      <c r="F35" s="87">
        <v>0.8</v>
      </c>
      <c r="G35" s="88">
        <v>0.8</v>
      </c>
      <c r="H35" s="87">
        <v>0.8</v>
      </c>
      <c r="I35" s="88">
        <v>0.8</v>
      </c>
      <c r="J35" s="87">
        <v>0.8</v>
      </c>
      <c r="K35" s="88">
        <v>0.8</v>
      </c>
      <c r="L35" s="87">
        <v>0.8</v>
      </c>
      <c r="M35" s="88">
        <v>0.8</v>
      </c>
      <c r="N35" s="87">
        <v>0.8</v>
      </c>
      <c r="O35" s="88">
        <v>0.8</v>
      </c>
      <c r="P35" s="88">
        <v>0.8</v>
      </c>
      <c r="Q35" s="88">
        <v>0.8</v>
      </c>
      <c r="R35" s="87">
        <v>0.8</v>
      </c>
      <c r="S35" s="88">
        <v>0.75</v>
      </c>
      <c r="T35" s="88">
        <v>0.8</v>
      </c>
      <c r="U35" s="73"/>
      <c r="V35" s="74">
        <v>2043</v>
      </c>
      <c r="W35" s="73"/>
      <c r="X35" s="73"/>
    </row>
    <row r="36" spans="1:24" x14ac:dyDescent="0.25">
      <c r="A36" s="73"/>
      <c r="B36" s="73"/>
      <c r="C36" s="73"/>
      <c r="D36" s="379" t="s">
        <v>143</v>
      </c>
      <c r="E36" s="88">
        <v>0.8</v>
      </c>
      <c r="F36" s="87">
        <v>0.8</v>
      </c>
      <c r="G36" s="88">
        <v>0.8</v>
      </c>
      <c r="H36" s="87">
        <v>0.8</v>
      </c>
      <c r="I36" s="88">
        <v>0.8</v>
      </c>
      <c r="J36" s="87">
        <v>0.8</v>
      </c>
      <c r="K36" s="88">
        <v>0.8</v>
      </c>
      <c r="L36" s="87">
        <v>0.8</v>
      </c>
      <c r="M36" s="88">
        <v>0.8</v>
      </c>
      <c r="N36" s="87">
        <v>0.8</v>
      </c>
      <c r="O36" s="88">
        <v>0.8</v>
      </c>
      <c r="P36" s="88">
        <v>0.8</v>
      </c>
      <c r="Q36" s="88">
        <v>0.8</v>
      </c>
      <c r="R36" s="87">
        <v>0.8</v>
      </c>
      <c r="S36" s="88">
        <v>0.8</v>
      </c>
      <c r="T36" s="88">
        <v>0.8</v>
      </c>
      <c r="U36" s="73"/>
      <c r="V36" s="74">
        <v>2044</v>
      </c>
      <c r="W36" s="73"/>
      <c r="X36" s="73"/>
    </row>
    <row r="37" spans="1:24" x14ac:dyDescent="0.25">
      <c r="A37" s="73"/>
      <c r="B37" s="73"/>
      <c r="C37" s="73"/>
      <c r="D37" s="379" t="s">
        <v>144</v>
      </c>
      <c r="E37" s="88">
        <v>0.8</v>
      </c>
      <c r="F37" s="87">
        <v>0.8</v>
      </c>
      <c r="G37" s="88">
        <v>0.8</v>
      </c>
      <c r="H37" s="87">
        <v>0.8</v>
      </c>
      <c r="I37" s="88">
        <v>0.8</v>
      </c>
      <c r="J37" s="87">
        <v>0.8</v>
      </c>
      <c r="K37" s="88">
        <v>0.8</v>
      </c>
      <c r="L37" s="87">
        <v>0.8</v>
      </c>
      <c r="M37" s="88">
        <v>0.8</v>
      </c>
      <c r="N37" s="87">
        <v>0.8</v>
      </c>
      <c r="O37" s="88">
        <v>0.8</v>
      </c>
      <c r="P37" s="88">
        <v>0.8</v>
      </c>
      <c r="Q37" s="88">
        <v>0.8</v>
      </c>
      <c r="R37" s="87">
        <v>0.8</v>
      </c>
      <c r="S37" s="88">
        <v>0.8</v>
      </c>
      <c r="T37" s="88">
        <v>0.8</v>
      </c>
      <c r="U37" s="73"/>
      <c r="V37" s="74">
        <v>2045</v>
      </c>
      <c r="W37" s="73"/>
      <c r="X37" s="73"/>
    </row>
    <row r="38" spans="1:24" x14ac:dyDescent="0.25">
      <c r="A38" s="73"/>
      <c r="B38" s="73"/>
      <c r="C38" s="73"/>
      <c r="D38" s="379" t="s">
        <v>145</v>
      </c>
      <c r="E38" s="88">
        <v>0.8</v>
      </c>
      <c r="F38" s="87">
        <v>0.8</v>
      </c>
      <c r="G38" s="88">
        <v>0.8</v>
      </c>
      <c r="H38" s="87">
        <v>0.8</v>
      </c>
      <c r="I38" s="88">
        <v>0.8</v>
      </c>
      <c r="J38" s="87">
        <v>0.8</v>
      </c>
      <c r="K38" s="88">
        <v>0.8</v>
      </c>
      <c r="L38" s="87">
        <v>0.8</v>
      </c>
      <c r="M38" s="88">
        <v>0.8</v>
      </c>
      <c r="N38" s="87">
        <v>0.8</v>
      </c>
      <c r="O38" s="88">
        <v>0.8</v>
      </c>
      <c r="P38" s="88">
        <v>0.8</v>
      </c>
      <c r="Q38" s="88">
        <v>0.75</v>
      </c>
      <c r="R38" s="87">
        <v>0.8</v>
      </c>
      <c r="S38" s="88">
        <v>0.72</v>
      </c>
      <c r="T38" s="88">
        <v>0.8</v>
      </c>
      <c r="U38" s="73"/>
      <c r="V38" s="74">
        <v>2046</v>
      </c>
      <c r="W38" s="73"/>
      <c r="X38" s="73"/>
    </row>
    <row r="39" spans="1:24" x14ac:dyDescent="0.25">
      <c r="A39" s="73"/>
      <c r="B39" s="73"/>
      <c r="C39" s="73"/>
      <c r="D39" s="379" t="s">
        <v>146</v>
      </c>
      <c r="E39" s="88">
        <v>0.8</v>
      </c>
      <c r="F39" s="87">
        <v>0.8</v>
      </c>
      <c r="G39" s="88">
        <v>0.8</v>
      </c>
      <c r="H39" s="87">
        <v>0.8</v>
      </c>
      <c r="I39" s="88">
        <v>0.8</v>
      </c>
      <c r="J39" s="87">
        <v>0.8</v>
      </c>
      <c r="K39" s="88">
        <v>0.8</v>
      </c>
      <c r="L39" s="87">
        <v>0.8</v>
      </c>
      <c r="M39" s="88">
        <v>0.8</v>
      </c>
      <c r="N39" s="87">
        <v>0.8</v>
      </c>
      <c r="O39" s="88">
        <v>0.8</v>
      </c>
      <c r="P39" s="88">
        <v>0.8</v>
      </c>
      <c r="Q39" s="88">
        <v>0.8</v>
      </c>
      <c r="R39" s="87">
        <v>0.8</v>
      </c>
      <c r="S39" s="88">
        <v>0.8</v>
      </c>
      <c r="T39" s="88">
        <v>0.8</v>
      </c>
      <c r="U39" s="73"/>
      <c r="V39" s="74">
        <v>2047</v>
      </c>
      <c r="W39" s="73"/>
      <c r="X39" s="73"/>
    </row>
    <row r="40" spans="1:24" x14ac:dyDescent="0.25">
      <c r="A40" s="73"/>
      <c r="B40" s="73"/>
      <c r="C40" s="73"/>
      <c r="D40" s="379" t="s">
        <v>147</v>
      </c>
      <c r="E40" s="88">
        <v>0.8</v>
      </c>
      <c r="F40" s="87">
        <v>0.85</v>
      </c>
      <c r="G40" s="88">
        <v>0.8</v>
      </c>
      <c r="H40" s="87">
        <v>0.85</v>
      </c>
      <c r="I40" s="88">
        <v>0.8</v>
      </c>
      <c r="J40" s="87">
        <v>0.85</v>
      </c>
      <c r="K40" s="88">
        <v>0.8</v>
      </c>
      <c r="L40" s="87">
        <v>0.85</v>
      </c>
      <c r="M40" s="88">
        <v>0.8</v>
      </c>
      <c r="N40" s="87">
        <v>0.8</v>
      </c>
      <c r="O40" s="88">
        <v>0.8</v>
      </c>
      <c r="P40" s="88">
        <v>0.8</v>
      </c>
      <c r="Q40" s="88">
        <v>0.8</v>
      </c>
      <c r="R40" s="87">
        <v>0.8</v>
      </c>
      <c r="S40" s="88">
        <v>0.8</v>
      </c>
      <c r="T40" s="88">
        <v>0.8</v>
      </c>
      <c r="U40" s="73"/>
      <c r="V40" s="74">
        <v>2048</v>
      </c>
      <c r="W40" s="73"/>
      <c r="X40" s="73"/>
    </row>
    <row r="41" spans="1:24" x14ac:dyDescent="0.25">
      <c r="A41" s="73"/>
      <c r="B41" s="73"/>
      <c r="C41" s="73"/>
      <c r="D41" s="379" t="s">
        <v>148</v>
      </c>
      <c r="E41" s="88">
        <v>0.8</v>
      </c>
      <c r="F41" s="87">
        <v>0.8</v>
      </c>
      <c r="G41" s="88">
        <v>0.8</v>
      </c>
      <c r="H41" s="87">
        <v>0.8</v>
      </c>
      <c r="I41" s="88">
        <v>0.8</v>
      </c>
      <c r="J41" s="87">
        <v>0.8</v>
      </c>
      <c r="K41" s="88">
        <v>0.8</v>
      </c>
      <c r="L41" s="87">
        <v>0.8</v>
      </c>
      <c r="M41" s="88">
        <v>0.8</v>
      </c>
      <c r="N41" s="87">
        <v>0.8</v>
      </c>
      <c r="O41" s="88">
        <v>0.8</v>
      </c>
      <c r="P41" s="88">
        <v>0.8</v>
      </c>
      <c r="Q41" s="88">
        <v>0.8</v>
      </c>
      <c r="R41" s="87">
        <v>0.8</v>
      </c>
      <c r="S41" s="88">
        <v>0.75</v>
      </c>
      <c r="T41" s="88">
        <v>0.8</v>
      </c>
      <c r="U41" s="73"/>
      <c r="V41" s="74">
        <v>2049</v>
      </c>
      <c r="W41" s="73"/>
      <c r="X41" s="73"/>
    </row>
    <row r="42" spans="1:24" x14ac:dyDescent="0.25">
      <c r="A42" s="73"/>
      <c r="B42" s="73"/>
      <c r="C42" s="73"/>
      <c r="D42" s="379" t="s">
        <v>149</v>
      </c>
      <c r="E42" s="88">
        <v>0.82</v>
      </c>
      <c r="F42" s="87">
        <v>0.82</v>
      </c>
      <c r="G42" s="88">
        <v>0.82</v>
      </c>
      <c r="H42" s="87">
        <v>0.82</v>
      </c>
      <c r="I42" s="88">
        <v>0.82</v>
      </c>
      <c r="J42" s="87">
        <v>0.82</v>
      </c>
      <c r="K42" s="88">
        <v>0.82</v>
      </c>
      <c r="L42" s="87">
        <v>0.82</v>
      </c>
      <c r="M42" s="88">
        <v>0.82</v>
      </c>
      <c r="N42" s="87">
        <v>0.82</v>
      </c>
      <c r="O42" s="88">
        <v>0.82</v>
      </c>
      <c r="P42" s="88">
        <v>0.82</v>
      </c>
      <c r="Q42" s="88">
        <v>0.82</v>
      </c>
      <c r="R42" s="87">
        <v>0.82</v>
      </c>
      <c r="S42" s="88">
        <v>0.82</v>
      </c>
      <c r="T42" s="88">
        <v>0.82</v>
      </c>
      <c r="U42" s="73"/>
      <c r="V42" s="74">
        <v>2050</v>
      </c>
      <c r="W42" s="73"/>
      <c r="X42" s="73"/>
    </row>
    <row r="43" spans="1:24" x14ac:dyDescent="0.25">
      <c r="A43" s="73"/>
      <c r="B43" s="73"/>
      <c r="C43" s="73"/>
      <c r="D43" s="379" t="s">
        <v>150</v>
      </c>
      <c r="E43" s="88">
        <v>0.8</v>
      </c>
      <c r="F43" s="87">
        <v>0.8</v>
      </c>
      <c r="G43" s="88">
        <v>0.8</v>
      </c>
      <c r="H43" s="87">
        <v>0.8</v>
      </c>
      <c r="I43" s="88">
        <v>0.8</v>
      </c>
      <c r="J43" s="87">
        <v>0.8</v>
      </c>
      <c r="K43" s="88">
        <v>0.8</v>
      </c>
      <c r="L43" s="87">
        <v>0.8</v>
      </c>
      <c r="M43" s="88">
        <v>0.8</v>
      </c>
      <c r="N43" s="87">
        <v>0.8</v>
      </c>
      <c r="O43" s="88">
        <v>0.8</v>
      </c>
      <c r="P43" s="88">
        <v>0.8</v>
      </c>
      <c r="Q43" s="88">
        <v>0.8</v>
      </c>
      <c r="R43" s="87">
        <v>0.8</v>
      </c>
      <c r="S43" s="88">
        <v>0.8</v>
      </c>
      <c r="T43" s="88">
        <v>0.8</v>
      </c>
      <c r="U43" s="73"/>
      <c r="V43" s="74">
        <v>2051</v>
      </c>
      <c r="W43" s="73"/>
      <c r="X43" s="73"/>
    </row>
    <row r="44" spans="1:24" x14ac:dyDescent="0.25">
      <c r="A44" s="73"/>
      <c r="B44" s="73"/>
      <c r="C44" s="73"/>
      <c r="D44" s="379" t="s">
        <v>151</v>
      </c>
      <c r="E44" s="88">
        <v>0.8</v>
      </c>
      <c r="F44" s="87">
        <v>0.8</v>
      </c>
      <c r="G44" s="88">
        <v>0.8</v>
      </c>
      <c r="H44" s="87">
        <v>0.8</v>
      </c>
      <c r="I44" s="88">
        <v>0.8</v>
      </c>
      <c r="J44" s="87">
        <v>0.8</v>
      </c>
      <c r="K44" s="88">
        <v>0.8</v>
      </c>
      <c r="L44" s="87">
        <v>0.8</v>
      </c>
      <c r="M44" s="88">
        <v>0.8</v>
      </c>
      <c r="N44" s="87">
        <v>0.8</v>
      </c>
      <c r="O44" s="88">
        <v>0.8</v>
      </c>
      <c r="P44" s="88">
        <v>0.8</v>
      </c>
      <c r="Q44" s="88">
        <v>0.8</v>
      </c>
      <c r="R44" s="87">
        <v>0.8</v>
      </c>
      <c r="S44" s="88">
        <v>0.8</v>
      </c>
      <c r="T44" s="88">
        <v>0.8</v>
      </c>
      <c r="U44" s="73"/>
      <c r="V44" s="74">
        <v>2052</v>
      </c>
      <c r="W44" s="73"/>
      <c r="X44" s="73"/>
    </row>
    <row r="45" spans="1:24" x14ac:dyDescent="0.25">
      <c r="A45" s="73"/>
      <c r="B45" s="73"/>
      <c r="C45" s="73"/>
      <c r="D45" s="379" t="s">
        <v>152</v>
      </c>
      <c r="E45" s="88">
        <v>0.8</v>
      </c>
      <c r="F45" s="87">
        <v>0.8</v>
      </c>
      <c r="G45" s="88">
        <v>0.8</v>
      </c>
      <c r="H45" s="87">
        <v>0.8</v>
      </c>
      <c r="I45" s="88">
        <v>0.8</v>
      </c>
      <c r="J45" s="87">
        <v>0.8</v>
      </c>
      <c r="K45" s="88">
        <v>0.8</v>
      </c>
      <c r="L45" s="87">
        <v>0.8</v>
      </c>
      <c r="M45" s="88">
        <v>0.8</v>
      </c>
      <c r="N45" s="87">
        <v>0.8</v>
      </c>
      <c r="O45" s="88">
        <v>0.8</v>
      </c>
      <c r="P45" s="88">
        <v>0.8</v>
      </c>
      <c r="Q45" s="88">
        <v>0.8</v>
      </c>
      <c r="R45" s="87">
        <v>0.8</v>
      </c>
      <c r="S45" s="88">
        <v>0.8</v>
      </c>
      <c r="T45" s="88">
        <v>0.8</v>
      </c>
      <c r="U45" s="73"/>
      <c r="V45" s="74">
        <v>2053</v>
      </c>
      <c r="W45" s="73"/>
      <c r="X45" s="73"/>
    </row>
    <row r="46" spans="1:24" x14ac:dyDescent="0.25">
      <c r="A46" s="73"/>
      <c r="B46" s="73"/>
      <c r="C46" s="73"/>
      <c r="D46" s="379" t="s">
        <v>153</v>
      </c>
      <c r="E46" s="88"/>
      <c r="F46" s="87"/>
      <c r="G46" s="88"/>
      <c r="H46" s="87"/>
      <c r="I46" s="88"/>
      <c r="J46" s="87"/>
      <c r="K46" s="88"/>
      <c r="L46" s="87"/>
      <c r="M46" s="88"/>
      <c r="N46" s="87"/>
      <c r="O46" s="88"/>
      <c r="P46" s="88"/>
      <c r="Q46" s="88"/>
      <c r="R46" s="87"/>
      <c r="S46" s="88"/>
      <c r="T46" s="88"/>
      <c r="U46" s="73"/>
      <c r="V46" s="74">
        <v>2054</v>
      </c>
      <c r="W46" s="73"/>
      <c r="X46" s="73"/>
    </row>
    <row r="47" spans="1:24" x14ac:dyDescent="0.25">
      <c r="A47" s="73"/>
      <c r="B47" s="73"/>
      <c r="C47" s="73"/>
      <c r="D47" s="379" t="s">
        <v>154</v>
      </c>
      <c r="E47" s="88">
        <v>0.8</v>
      </c>
      <c r="F47" s="87">
        <v>0.8</v>
      </c>
      <c r="G47" s="88">
        <v>0.8</v>
      </c>
      <c r="H47" s="87">
        <v>0.8</v>
      </c>
      <c r="I47" s="88">
        <v>0.8</v>
      </c>
      <c r="J47" s="87">
        <v>0.8</v>
      </c>
      <c r="K47" s="88">
        <v>0.8</v>
      </c>
      <c r="L47" s="87">
        <v>0.8</v>
      </c>
      <c r="M47" s="88">
        <v>0.8</v>
      </c>
      <c r="N47" s="87">
        <v>0.8</v>
      </c>
      <c r="O47" s="88">
        <v>0.8</v>
      </c>
      <c r="P47" s="88">
        <v>0.8</v>
      </c>
      <c r="Q47" s="88">
        <v>0.8</v>
      </c>
      <c r="R47" s="87">
        <v>0.8</v>
      </c>
      <c r="S47" s="88">
        <v>0.8</v>
      </c>
      <c r="T47" s="88">
        <v>0.8</v>
      </c>
      <c r="U47" s="73"/>
      <c r="V47" s="74">
        <v>2055</v>
      </c>
      <c r="W47" s="73"/>
      <c r="X47" s="73"/>
    </row>
    <row r="48" spans="1:24" x14ac:dyDescent="0.25">
      <c r="A48" s="73"/>
      <c r="B48" s="73"/>
      <c r="C48" s="73"/>
      <c r="D48" s="379" t="s">
        <v>155</v>
      </c>
      <c r="E48" s="88"/>
      <c r="F48" s="87"/>
      <c r="G48" s="88"/>
      <c r="H48" s="87"/>
      <c r="I48" s="88"/>
      <c r="J48" s="87"/>
      <c r="K48" s="88"/>
      <c r="L48" s="87"/>
      <c r="M48" s="88"/>
      <c r="N48" s="87"/>
      <c r="O48" s="88">
        <v>0.8</v>
      </c>
      <c r="P48" s="88">
        <v>0.8</v>
      </c>
      <c r="Q48" s="88">
        <v>0.8</v>
      </c>
      <c r="R48" s="87">
        <v>0.8</v>
      </c>
      <c r="S48" s="88">
        <v>0.8</v>
      </c>
      <c r="T48" s="88">
        <v>0.8</v>
      </c>
      <c r="U48" s="73"/>
      <c r="V48" s="74">
        <v>2056</v>
      </c>
      <c r="W48" s="73"/>
      <c r="X48" s="73"/>
    </row>
    <row r="49" spans="1:24" x14ac:dyDescent="0.25">
      <c r="A49" s="73"/>
      <c r="B49" s="73"/>
      <c r="C49" s="73"/>
      <c r="D49" s="379" t="s">
        <v>156</v>
      </c>
      <c r="E49" s="88">
        <v>0.8</v>
      </c>
      <c r="F49" s="87">
        <v>0.8</v>
      </c>
      <c r="G49" s="88">
        <v>0.8</v>
      </c>
      <c r="H49" s="87">
        <v>0.8</v>
      </c>
      <c r="I49" s="88">
        <v>0.8</v>
      </c>
      <c r="J49" s="87">
        <v>0.8</v>
      </c>
      <c r="K49" s="88">
        <v>0.8</v>
      </c>
      <c r="L49" s="87">
        <v>0.8</v>
      </c>
      <c r="M49" s="88">
        <v>0.8</v>
      </c>
      <c r="N49" s="87">
        <v>0.8</v>
      </c>
      <c r="O49" s="88">
        <v>0.8</v>
      </c>
      <c r="P49" s="88">
        <v>0.8</v>
      </c>
      <c r="Q49" s="88">
        <v>0.8</v>
      </c>
      <c r="R49" s="87">
        <v>0.8</v>
      </c>
      <c r="S49" s="88">
        <v>0.8</v>
      </c>
      <c r="T49" s="88">
        <v>0.8</v>
      </c>
      <c r="U49" s="73"/>
      <c r="V49" s="74">
        <v>2057</v>
      </c>
      <c r="W49" s="73"/>
      <c r="X49" s="73"/>
    </row>
    <row r="50" spans="1:24" x14ac:dyDescent="0.25">
      <c r="A50" s="73"/>
      <c r="B50" s="73"/>
      <c r="C50" s="73"/>
      <c r="D50" s="379" t="s">
        <v>157</v>
      </c>
      <c r="E50" s="88">
        <v>0.8</v>
      </c>
      <c r="F50" s="87">
        <v>0.8</v>
      </c>
      <c r="G50" s="88">
        <v>0.8</v>
      </c>
      <c r="H50" s="87">
        <v>0.8</v>
      </c>
      <c r="I50" s="88">
        <v>0.8</v>
      </c>
      <c r="J50" s="87">
        <v>0.8</v>
      </c>
      <c r="K50" s="88">
        <v>0.8</v>
      </c>
      <c r="L50" s="87">
        <v>0.8</v>
      </c>
      <c r="M50" s="88">
        <v>0.8</v>
      </c>
      <c r="N50" s="87">
        <v>0.8</v>
      </c>
      <c r="O50" s="88">
        <v>0.8</v>
      </c>
      <c r="P50" s="88">
        <v>0.8</v>
      </c>
      <c r="Q50" s="88">
        <v>0.8</v>
      </c>
      <c r="R50" s="87">
        <v>0.8</v>
      </c>
      <c r="S50" s="88">
        <v>0.8</v>
      </c>
      <c r="T50" s="88">
        <v>0.8</v>
      </c>
      <c r="U50" s="73"/>
      <c r="V50" s="74">
        <v>2058</v>
      </c>
      <c r="W50" s="73"/>
      <c r="X50" s="73"/>
    </row>
    <row r="51" spans="1:24" x14ac:dyDescent="0.25">
      <c r="A51" s="73"/>
      <c r="B51" s="73"/>
      <c r="C51" s="73"/>
      <c r="D51" s="379" t="s">
        <v>158</v>
      </c>
      <c r="E51" s="88">
        <v>0.8</v>
      </c>
      <c r="F51" s="87">
        <v>0.8</v>
      </c>
      <c r="G51" s="88">
        <v>0.8</v>
      </c>
      <c r="H51" s="87">
        <v>0.8</v>
      </c>
      <c r="I51" s="88">
        <v>0.8</v>
      </c>
      <c r="J51" s="87">
        <v>0.8</v>
      </c>
      <c r="K51" s="88">
        <v>0.8</v>
      </c>
      <c r="L51" s="87">
        <v>0.8</v>
      </c>
      <c r="M51" s="88">
        <v>0.8</v>
      </c>
      <c r="N51" s="87">
        <v>0.8</v>
      </c>
      <c r="O51" s="88">
        <v>0.8</v>
      </c>
      <c r="P51" s="88">
        <v>0.8</v>
      </c>
      <c r="Q51" s="88">
        <v>0.8</v>
      </c>
      <c r="R51" s="87">
        <v>0.8</v>
      </c>
      <c r="S51" s="88">
        <v>0.8</v>
      </c>
      <c r="T51" s="88">
        <v>0.8</v>
      </c>
      <c r="U51" s="73"/>
      <c r="V51" s="74">
        <v>2059</v>
      </c>
      <c r="W51" s="73"/>
      <c r="X51" s="73"/>
    </row>
    <row r="52" spans="1:24" x14ac:dyDescent="0.25">
      <c r="A52" s="73"/>
      <c r="B52" s="73"/>
      <c r="C52" s="73"/>
      <c r="D52" s="379" t="s">
        <v>159</v>
      </c>
      <c r="E52" s="88">
        <v>0.8</v>
      </c>
      <c r="F52" s="87">
        <v>0.8</v>
      </c>
      <c r="G52" s="88">
        <v>0.8</v>
      </c>
      <c r="H52" s="87">
        <v>0.8</v>
      </c>
      <c r="I52" s="88">
        <v>0.8</v>
      </c>
      <c r="J52" s="87">
        <v>0.8</v>
      </c>
      <c r="K52" s="88">
        <v>0.8</v>
      </c>
      <c r="L52" s="87">
        <v>0.8</v>
      </c>
      <c r="M52" s="88">
        <v>0.8</v>
      </c>
      <c r="N52" s="87">
        <v>0.8</v>
      </c>
      <c r="O52" s="88">
        <v>0.8</v>
      </c>
      <c r="P52" s="88">
        <v>0.8</v>
      </c>
      <c r="Q52" s="88">
        <v>0.8</v>
      </c>
      <c r="R52" s="87">
        <v>0.8</v>
      </c>
      <c r="S52" s="88">
        <v>0.8</v>
      </c>
      <c r="T52" s="88">
        <v>0.8</v>
      </c>
      <c r="U52" s="73"/>
      <c r="V52" s="74">
        <v>2060</v>
      </c>
      <c r="W52" s="73"/>
      <c r="X52" s="73"/>
    </row>
    <row r="53" spans="1:24" x14ac:dyDescent="0.25">
      <c r="A53" s="73"/>
      <c r="B53" s="73"/>
      <c r="C53" s="73"/>
      <c r="D53" s="379" t="s">
        <v>160</v>
      </c>
      <c r="E53" s="88">
        <v>0.8</v>
      </c>
      <c r="F53" s="87">
        <v>0.8</v>
      </c>
      <c r="G53" s="88">
        <v>0.8</v>
      </c>
      <c r="H53" s="87">
        <v>0.8</v>
      </c>
      <c r="I53" s="88">
        <v>0.8</v>
      </c>
      <c r="J53" s="87">
        <v>0.8</v>
      </c>
      <c r="K53" s="88">
        <v>0.8</v>
      </c>
      <c r="L53" s="87">
        <v>0.8</v>
      </c>
      <c r="M53" s="88">
        <v>0.8</v>
      </c>
      <c r="N53" s="87">
        <v>0.8</v>
      </c>
      <c r="O53" s="88">
        <v>0.8</v>
      </c>
      <c r="P53" s="88">
        <v>0.8</v>
      </c>
      <c r="Q53" s="88">
        <v>0.8</v>
      </c>
      <c r="R53" s="87">
        <v>0.8</v>
      </c>
      <c r="S53" s="88">
        <v>0.8</v>
      </c>
      <c r="T53" s="88">
        <v>0.8</v>
      </c>
      <c r="U53" s="73"/>
      <c r="V53" s="73"/>
      <c r="W53" s="73"/>
      <c r="X53" s="73"/>
    </row>
    <row r="54" spans="1:24" x14ac:dyDescent="0.25">
      <c r="A54" s="73"/>
      <c r="B54" s="73"/>
      <c r="C54" s="73"/>
      <c r="D54" s="379" t="s">
        <v>161</v>
      </c>
      <c r="E54" s="88">
        <v>0.8</v>
      </c>
      <c r="F54" s="87">
        <v>0.8</v>
      </c>
      <c r="G54" s="88">
        <v>0.8</v>
      </c>
      <c r="H54" s="87">
        <v>0.8</v>
      </c>
      <c r="I54" s="88">
        <v>0.8</v>
      </c>
      <c r="J54" s="87">
        <v>0.8</v>
      </c>
      <c r="K54" s="88">
        <v>0.8</v>
      </c>
      <c r="L54" s="87">
        <v>0.8</v>
      </c>
      <c r="M54" s="88">
        <v>0.8</v>
      </c>
      <c r="N54" s="87">
        <v>0.8</v>
      </c>
      <c r="O54" s="88">
        <v>0.8</v>
      </c>
      <c r="P54" s="88">
        <v>0.8</v>
      </c>
      <c r="Q54" s="88">
        <v>0.8</v>
      </c>
      <c r="R54" s="87">
        <v>0.8</v>
      </c>
      <c r="S54" s="88">
        <v>0.8</v>
      </c>
      <c r="T54" s="88">
        <v>0.8</v>
      </c>
      <c r="U54" s="73"/>
      <c r="V54" s="73"/>
      <c r="W54" s="73"/>
      <c r="X54" s="73"/>
    </row>
    <row r="55" spans="1:24" x14ac:dyDescent="0.25">
      <c r="A55" s="73"/>
      <c r="B55" s="73"/>
      <c r="C55" s="73"/>
      <c r="D55" s="379" t="s">
        <v>162</v>
      </c>
      <c r="E55" s="88">
        <v>0.8</v>
      </c>
      <c r="F55" s="87">
        <v>0.8</v>
      </c>
      <c r="G55" s="88">
        <v>0.8</v>
      </c>
      <c r="H55" s="87">
        <v>0.8</v>
      </c>
      <c r="I55" s="88">
        <v>0.8</v>
      </c>
      <c r="J55" s="87">
        <v>0.8</v>
      </c>
      <c r="K55" s="88">
        <v>0.8</v>
      </c>
      <c r="L55" s="87">
        <v>0.8</v>
      </c>
      <c r="M55" s="88">
        <v>0.8</v>
      </c>
      <c r="N55" s="87">
        <v>0.8</v>
      </c>
      <c r="O55" s="88">
        <v>0.8</v>
      </c>
      <c r="P55" s="88">
        <v>0.8</v>
      </c>
      <c r="Q55" s="88">
        <v>0.8</v>
      </c>
      <c r="R55" s="87">
        <v>0.8</v>
      </c>
      <c r="S55" s="88">
        <v>0.8</v>
      </c>
      <c r="T55" s="88">
        <v>0.8</v>
      </c>
      <c r="U55" s="73"/>
      <c r="V55" s="73"/>
      <c r="W55" s="73"/>
      <c r="X55" s="73"/>
    </row>
    <row r="56" spans="1:24" x14ac:dyDescent="0.25">
      <c r="A56" s="73"/>
      <c r="B56" s="73"/>
      <c r="C56" s="73"/>
      <c r="D56" s="379" t="s">
        <v>163</v>
      </c>
      <c r="E56" s="88"/>
      <c r="F56" s="87"/>
      <c r="G56" s="88"/>
      <c r="H56" s="87"/>
      <c r="I56" s="88"/>
      <c r="J56" s="87"/>
      <c r="K56" s="88"/>
      <c r="L56" s="87"/>
      <c r="M56" s="88"/>
      <c r="N56" s="87"/>
      <c r="O56" s="88">
        <v>0.8</v>
      </c>
      <c r="P56" s="88">
        <v>0.8</v>
      </c>
      <c r="Q56" s="88">
        <v>0.8</v>
      </c>
      <c r="R56" s="87">
        <v>0.8</v>
      </c>
      <c r="S56" s="88">
        <v>0.8</v>
      </c>
      <c r="T56" s="88">
        <v>0.8</v>
      </c>
      <c r="U56" s="73"/>
      <c r="V56" s="73"/>
      <c r="W56" s="73"/>
      <c r="X56" s="73"/>
    </row>
    <row r="57" spans="1:24" x14ac:dyDescent="0.25">
      <c r="A57" s="73"/>
      <c r="B57" s="73"/>
      <c r="C57" s="73"/>
      <c r="D57" s="379" t="s">
        <v>164</v>
      </c>
      <c r="E57" s="88">
        <v>0.8</v>
      </c>
      <c r="F57" s="87">
        <v>0.8</v>
      </c>
      <c r="G57" s="88">
        <v>0.8</v>
      </c>
      <c r="H57" s="87">
        <v>0.8</v>
      </c>
      <c r="I57" s="88">
        <v>0.8</v>
      </c>
      <c r="J57" s="87">
        <v>0.8</v>
      </c>
      <c r="K57" s="88">
        <v>0.8</v>
      </c>
      <c r="L57" s="87">
        <v>0.8</v>
      </c>
      <c r="M57" s="88">
        <v>0.8</v>
      </c>
      <c r="N57" s="87">
        <v>0.8</v>
      </c>
      <c r="O57" s="88">
        <v>0.8</v>
      </c>
      <c r="P57" s="88">
        <v>0.8</v>
      </c>
      <c r="Q57" s="88">
        <v>0.8</v>
      </c>
      <c r="R57" s="87">
        <v>0.8</v>
      </c>
      <c r="S57" s="88">
        <v>0.8</v>
      </c>
      <c r="T57" s="88">
        <v>0.8</v>
      </c>
      <c r="U57" s="73"/>
      <c r="V57" s="73"/>
      <c r="W57" s="73"/>
      <c r="X57" s="73"/>
    </row>
    <row r="58" spans="1:24" x14ac:dyDescent="0.25">
      <c r="A58" s="73"/>
      <c r="B58" s="73"/>
      <c r="C58" s="73"/>
      <c r="D58" s="379" t="s">
        <v>165</v>
      </c>
      <c r="E58" s="88">
        <v>0.8</v>
      </c>
      <c r="F58" s="87">
        <v>0.8</v>
      </c>
      <c r="G58" s="88">
        <v>0.8</v>
      </c>
      <c r="H58" s="87">
        <v>0.8</v>
      </c>
      <c r="I58" s="88">
        <v>0.8</v>
      </c>
      <c r="J58" s="87">
        <v>0.8</v>
      </c>
      <c r="K58" s="88">
        <v>0.8</v>
      </c>
      <c r="L58" s="87">
        <v>0.8</v>
      </c>
      <c r="M58" s="88">
        <v>0.8</v>
      </c>
      <c r="N58" s="87">
        <v>0.8</v>
      </c>
      <c r="O58" s="88">
        <v>0.8</v>
      </c>
      <c r="P58" s="88">
        <v>0.8</v>
      </c>
      <c r="Q58" s="88">
        <v>0.8</v>
      </c>
      <c r="R58" s="87">
        <v>0.8</v>
      </c>
      <c r="S58" s="88">
        <v>0.8</v>
      </c>
      <c r="T58" s="88">
        <v>0.8</v>
      </c>
      <c r="U58" s="73"/>
      <c r="V58" s="73"/>
      <c r="W58" s="73"/>
      <c r="X58" s="73"/>
    </row>
    <row r="59" spans="1:24" x14ac:dyDescent="0.25">
      <c r="A59" s="73"/>
      <c r="B59" s="73"/>
      <c r="C59" s="73"/>
      <c r="D59" s="379" t="s">
        <v>166</v>
      </c>
      <c r="E59" s="88">
        <v>0.8</v>
      </c>
      <c r="F59" s="87">
        <v>0.8</v>
      </c>
      <c r="G59" s="88">
        <v>0.8</v>
      </c>
      <c r="H59" s="87">
        <v>0.8</v>
      </c>
      <c r="I59" s="88">
        <v>0.8</v>
      </c>
      <c r="J59" s="87">
        <v>0.8</v>
      </c>
      <c r="K59" s="88">
        <v>0.8</v>
      </c>
      <c r="L59" s="87">
        <v>0.8</v>
      </c>
      <c r="M59" s="88">
        <v>0.8</v>
      </c>
      <c r="N59" s="87">
        <v>0.8</v>
      </c>
      <c r="O59" s="88">
        <v>0.8</v>
      </c>
      <c r="P59" s="88">
        <v>0.8</v>
      </c>
      <c r="Q59" s="88">
        <v>0.8</v>
      </c>
      <c r="R59" s="87">
        <v>0.8</v>
      </c>
      <c r="S59" s="88">
        <v>0.8</v>
      </c>
      <c r="T59" s="88">
        <v>0.8</v>
      </c>
      <c r="U59" s="73"/>
      <c r="V59" s="73"/>
      <c r="W59" s="73"/>
      <c r="X59" s="73"/>
    </row>
    <row r="60" spans="1:24" x14ac:dyDescent="0.25">
      <c r="A60" s="73"/>
      <c r="B60" s="73"/>
      <c r="C60" s="73"/>
      <c r="D60" s="379" t="s">
        <v>167</v>
      </c>
      <c r="E60" s="88">
        <v>0.8</v>
      </c>
      <c r="F60" s="87">
        <v>0.8</v>
      </c>
      <c r="G60" s="88">
        <v>0.8</v>
      </c>
      <c r="H60" s="87">
        <v>0.8</v>
      </c>
      <c r="I60" s="88">
        <v>0.8</v>
      </c>
      <c r="J60" s="87">
        <v>0.8</v>
      </c>
      <c r="K60" s="88">
        <v>0.8</v>
      </c>
      <c r="L60" s="87">
        <v>0.8</v>
      </c>
      <c r="M60" s="88">
        <v>0.8</v>
      </c>
      <c r="N60" s="87">
        <v>0.8</v>
      </c>
      <c r="O60" s="88">
        <v>0.8</v>
      </c>
      <c r="P60" s="88">
        <v>0.8</v>
      </c>
      <c r="Q60" s="88">
        <v>0.8</v>
      </c>
      <c r="R60" s="87">
        <v>0.8</v>
      </c>
      <c r="S60" s="88">
        <v>0.8</v>
      </c>
      <c r="T60" s="88">
        <v>0.8</v>
      </c>
      <c r="U60" s="73"/>
      <c r="V60" s="73"/>
      <c r="W60" s="73"/>
      <c r="X60" s="73"/>
    </row>
    <row r="61" spans="1:24" x14ac:dyDescent="0.25">
      <c r="A61" s="73"/>
      <c r="B61" s="73"/>
      <c r="C61" s="73"/>
      <c r="D61" s="379" t="s">
        <v>168</v>
      </c>
      <c r="E61" s="88">
        <v>0.8</v>
      </c>
      <c r="F61" s="87">
        <v>0.8</v>
      </c>
      <c r="G61" s="88">
        <v>0.8</v>
      </c>
      <c r="H61" s="87">
        <v>0.8</v>
      </c>
      <c r="I61" s="88">
        <v>0.8</v>
      </c>
      <c r="J61" s="87">
        <v>0.8</v>
      </c>
      <c r="K61" s="88">
        <v>0.8</v>
      </c>
      <c r="L61" s="87">
        <v>0.8</v>
      </c>
      <c r="M61" s="88">
        <v>0.8</v>
      </c>
      <c r="N61" s="87">
        <v>0.8</v>
      </c>
      <c r="O61" s="88">
        <v>0.8</v>
      </c>
      <c r="P61" s="88">
        <v>0.8</v>
      </c>
      <c r="Q61" s="88">
        <v>0.8</v>
      </c>
      <c r="R61" s="87">
        <v>0.8</v>
      </c>
      <c r="S61" s="88">
        <v>0.8</v>
      </c>
      <c r="T61" s="88">
        <v>0.8</v>
      </c>
      <c r="U61" s="73"/>
      <c r="V61" s="73"/>
      <c r="W61" s="73"/>
      <c r="X61" s="73"/>
    </row>
    <row r="62" spans="1:24" x14ac:dyDescent="0.25"/>
    <row r="63" spans="1:24" x14ac:dyDescent="0.25"/>
    <row r="64" spans="1:24" x14ac:dyDescent="0.25"/>
    <row r="65" hidden="1" x14ac:dyDescent="0.25"/>
  </sheetData>
  <pageMargins left="0.75" right="0.75" top="1" bottom="1" header="0.5" footer="0.5"/>
  <pageSetup scale="70" orientation="portrait" r:id="rId1"/>
  <headerFooter alignWithMargins="0"/>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37"/>
  <sheetViews>
    <sheetView zoomScale="80" zoomScaleNormal="80" workbookViewId="0">
      <pane xSplit="1" ySplit="2" topLeftCell="B3" activePane="bottomRight" state="frozen"/>
      <selection pane="topRight" activeCell="B1" sqref="B1"/>
      <selection pane="bottomLeft" activeCell="A4" sqref="A4"/>
      <selection pane="bottomRight" sqref="A1:B1"/>
    </sheetView>
  </sheetViews>
  <sheetFormatPr defaultColWidth="9" defaultRowHeight="12.5" x14ac:dyDescent="0.25"/>
  <cols>
    <col min="1" max="1" width="19.08984375" style="101" customWidth="1"/>
    <col min="2" max="2" width="183.54296875" style="101" customWidth="1"/>
    <col min="3" max="16384" width="9" style="101"/>
  </cols>
  <sheetData>
    <row r="1" spans="1:2" ht="15.5" x14ac:dyDescent="0.35">
      <c r="A1" s="390" t="s">
        <v>523</v>
      </c>
      <c r="B1" s="391"/>
    </row>
    <row r="2" spans="1:2" ht="18.899999999999999" customHeight="1" x14ac:dyDescent="0.35">
      <c r="A2" s="265" t="s">
        <v>524</v>
      </c>
      <c r="B2" s="266" t="s">
        <v>522</v>
      </c>
    </row>
    <row r="3" spans="1:2" ht="44.25" customHeight="1" x14ac:dyDescent="0.25">
      <c r="A3" s="259" t="s">
        <v>356</v>
      </c>
      <c r="B3" s="260" t="s">
        <v>360</v>
      </c>
    </row>
    <row r="4" spans="1:2" ht="25.5" x14ac:dyDescent="0.25">
      <c r="A4" s="261" t="s">
        <v>361</v>
      </c>
      <c r="B4" s="263" t="s">
        <v>357</v>
      </c>
    </row>
    <row r="5" spans="1:2" ht="63" x14ac:dyDescent="0.25">
      <c r="A5" s="259" t="s">
        <v>395</v>
      </c>
      <c r="B5" s="260" t="s">
        <v>557</v>
      </c>
    </row>
    <row r="6" spans="1:2" ht="50.5" x14ac:dyDescent="0.25">
      <c r="A6" s="261" t="s">
        <v>465</v>
      </c>
      <c r="B6" s="263" t="s">
        <v>475</v>
      </c>
    </row>
    <row r="7" spans="1:2" ht="25.5" x14ac:dyDescent="0.25">
      <c r="A7" s="259" t="s">
        <v>358</v>
      </c>
      <c r="B7" s="260" t="s">
        <v>359</v>
      </c>
    </row>
    <row r="8" spans="1:2" ht="76" x14ac:dyDescent="0.25">
      <c r="A8" s="262" t="s">
        <v>555</v>
      </c>
      <c r="B8" s="264" t="s">
        <v>556</v>
      </c>
    </row>
    <row r="9" spans="1:2" ht="63" x14ac:dyDescent="0.25">
      <c r="A9" s="259" t="s">
        <v>553</v>
      </c>
      <c r="B9" s="260" t="s">
        <v>554</v>
      </c>
    </row>
    <row r="10" spans="1:2" ht="69.650000000000006" customHeight="1" x14ac:dyDescent="0.25">
      <c r="A10" s="262" t="s">
        <v>362</v>
      </c>
      <c r="B10" s="264" t="s">
        <v>552</v>
      </c>
    </row>
    <row r="11" spans="1:2" ht="152" x14ac:dyDescent="0.25">
      <c r="A11" s="259" t="s">
        <v>363</v>
      </c>
      <c r="B11" s="260" t="s">
        <v>551</v>
      </c>
    </row>
    <row r="12" spans="1:2" ht="126.5" x14ac:dyDescent="0.25">
      <c r="A12" s="262" t="s">
        <v>364</v>
      </c>
      <c r="B12" s="264" t="s">
        <v>550</v>
      </c>
    </row>
    <row r="13" spans="1:2" ht="126.5" x14ac:dyDescent="0.25">
      <c r="A13" s="259" t="s">
        <v>365</v>
      </c>
      <c r="B13" s="260" t="s">
        <v>558</v>
      </c>
    </row>
    <row r="14" spans="1:2" ht="50.5" x14ac:dyDescent="0.25">
      <c r="A14" s="262" t="s">
        <v>366</v>
      </c>
      <c r="B14" s="264" t="s">
        <v>476</v>
      </c>
    </row>
    <row r="15" spans="1:2" ht="72" customHeight="1" x14ac:dyDescent="0.25">
      <c r="A15" s="259" t="s">
        <v>367</v>
      </c>
      <c r="B15" s="260" t="s">
        <v>466</v>
      </c>
    </row>
    <row r="16" spans="1:2" ht="69.650000000000006" customHeight="1" x14ac:dyDescent="0.25">
      <c r="A16" s="262" t="s">
        <v>368</v>
      </c>
      <c r="B16" s="264" t="s">
        <v>477</v>
      </c>
    </row>
    <row r="17" spans="1:2" ht="63.5" x14ac:dyDescent="0.25">
      <c r="A17" s="259" t="s">
        <v>369</v>
      </c>
      <c r="B17" s="260" t="s">
        <v>467</v>
      </c>
    </row>
    <row r="18" spans="1:2" ht="101.5" x14ac:dyDescent="0.25">
      <c r="A18" s="262" t="s">
        <v>370</v>
      </c>
      <c r="B18" s="264" t="s">
        <v>468</v>
      </c>
    </row>
    <row r="19" spans="1:2" ht="152" x14ac:dyDescent="0.25">
      <c r="A19" s="259" t="s">
        <v>371</v>
      </c>
      <c r="B19" s="260" t="s">
        <v>549</v>
      </c>
    </row>
    <row r="20" spans="1:2" ht="302" x14ac:dyDescent="0.25">
      <c r="A20" s="262" t="s">
        <v>372</v>
      </c>
      <c r="B20" s="264" t="s">
        <v>548</v>
      </c>
    </row>
    <row r="21" spans="1:2" ht="76" x14ac:dyDescent="0.25">
      <c r="A21" s="259" t="s">
        <v>373</v>
      </c>
      <c r="B21" s="260" t="s">
        <v>469</v>
      </c>
    </row>
    <row r="22" spans="1:2" ht="189.5" x14ac:dyDescent="0.25">
      <c r="A22" s="261" t="s">
        <v>409</v>
      </c>
      <c r="B22" s="263" t="s">
        <v>547</v>
      </c>
    </row>
    <row r="23" spans="1:2" ht="375.5" x14ac:dyDescent="0.25">
      <c r="A23" s="259" t="s">
        <v>410</v>
      </c>
      <c r="B23" s="260" t="s">
        <v>546</v>
      </c>
    </row>
    <row r="24" spans="1:2" ht="302" customHeight="1" x14ac:dyDescent="0.25">
      <c r="A24" s="262" t="s">
        <v>411</v>
      </c>
      <c r="B24" s="264" t="s">
        <v>545</v>
      </c>
    </row>
    <row r="25" spans="1:2" ht="125.5" x14ac:dyDescent="0.25">
      <c r="A25" s="259" t="s">
        <v>412</v>
      </c>
      <c r="B25" s="260" t="s">
        <v>470</v>
      </c>
    </row>
    <row r="26" spans="1:2" ht="75.5" x14ac:dyDescent="0.25">
      <c r="A26" s="261" t="s">
        <v>413</v>
      </c>
      <c r="B26" s="263" t="s">
        <v>471</v>
      </c>
    </row>
    <row r="27" spans="1:2" ht="75.5" x14ac:dyDescent="0.25">
      <c r="A27" s="259" t="s">
        <v>414</v>
      </c>
      <c r="B27" s="260" t="s">
        <v>472</v>
      </c>
    </row>
    <row r="28" spans="1:2" ht="50.5" x14ac:dyDescent="0.25">
      <c r="A28" s="261" t="s">
        <v>415</v>
      </c>
      <c r="B28" s="263" t="s">
        <v>416</v>
      </c>
    </row>
    <row r="29" spans="1:2" ht="100.5" x14ac:dyDescent="0.25">
      <c r="A29" s="259" t="s">
        <v>417</v>
      </c>
      <c r="B29" s="260" t="s">
        <v>473</v>
      </c>
    </row>
    <row r="30" spans="1:2" ht="87.5" x14ac:dyDescent="0.25">
      <c r="A30" s="261" t="s">
        <v>418</v>
      </c>
      <c r="B30" s="263" t="s">
        <v>544</v>
      </c>
    </row>
    <row r="31" spans="1:2" ht="50.5" x14ac:dyDescent="0.25">
      <c r="A31" s="259" t="s">
        <v>419</v>
      </c>
      <c r="B31" s="260" t="s">
        <v>420</v>
      </c>
    </row>
    <row r="32" spans="1:2" ht="88" x14ac:dyDescent="0.25">
      <c r="A32" s="261" t="s">
        <v>421</v>
      </c>
      <c r="B32" s="263" t="s">
        <v>422</v>
      </c>
    </row>
    <row r="33" spans="1:2" ht="100.5" x14ac:dyDescent="0.25">
      <c r="A33" s="257" t="s">
        <v>423</v>
      </c>
      <c r="B33" s="258" t="s">
        <v>474</v>
      </c>
    </row>
    <row r="34" spans="1:2" ht="50.5" x14ac:dyDescent="0.25">
      <c r="A34" s="261" t="s">
        <v>424</v>
      </c>
      <c r="B34" s="263" t="s">
        <v>425</v>
      </c>
    </row>
    <row r="35" spans="1:2" ht="25.5" x14ac:dyDescent="0.25">
      <c r="A35" s="257" t="s">
        <v>426</v>
      </c>
      <c r="B35" s="258" t="s">
        <v>407</v>
      </c>
    </row>
    <row r="36" spans="1:2" ht="38" x14ac:dyDescent="0.25">
      <c r="A36" s="261" t="s">
        <v>427</v>
      </c>
      <c r="B36" s="263" t="s">
        <v>428</v>
      </c>
    </row>
    <row r="37" spans="1:2" ht="191" x14ac:dyDescent="0.25">
      <c r="A37" s="259" t="s">
        <v>429</v>
      </c>
      <c r="B37" s="260" t="s">
        <v>430</v>
      </c>
    </row>
  </sheetData>
  <pageMargins left="0.25" right="0.25" top="0.75" bottom="0.75" header="0.3" footer="0.3"/>
  <pageSetup scale="83" fitToHeight="0" orientation="landscape" r:id="rId1"/>
  <headerFooter>
    <oddFooter>&amp;L&amp;F&amp;CPage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6"/>
  <sheetViews>
    <sheetView topLeftCell="B1" zoomScale="80" zoomScaleNormal="80" workbookViewId="0">
      <pane xSplit="1" ySplit="3" topLeftCell="C4" activePane="bottomRight" state="frozen"/>
      <selection activeCell="B1" sqref="B1"/>
      <selection pane="topRight" activeCell="C1" sqref="C1"/>
      <selection pane="bottomLeft" activeCell="B4" sqref="B4"/>
      <selection pane="bottomRight" activeCell="C4" sqref="C4"/>
    </sheetView>
  </sheetViews>
  <sheetFormatPr defaultColWidth="0" defaultRowHeight="12.5" zeroHeight="1" x14ac:dyDescent="0.25"/>
  <cols>
    <col min="1" max="1" width="0.453125" style="44" hidden="1" customWidth="1"/>
    <col min="2" max="2" width="28.453125" style="44" customWidth="1"/>
    <col min="3" max="3" width="60.54296875" style="44" customWidth="1"/>
    <col min="4" max="4" width="9" style="44" customWidth="1"/>
    <col min="5" max="6" width="0" style="44" hidden="1" customWidth="1"/>
    <col min="7" max="16384" width="9" style="44" hidden="1"/>
  </cols>
  <sheetData>
    <row r="1" spans="2:6" ht="19.5" thickBot="1" x14ac:dyDescent="0.3">
      <c r="B1" s="77" t="s">
        <v>282</v>
      </c>
      <c r="C1" s="78"/>
    </row>
    <row r="2" spans="2:6" x14ac:dyDescent="0.25"/>
    <row r="3" spans="2:6" ht="13" x14ac:dyDescent="0.3">
      <c r="B3" s="273" t="s">
        <v>285</v>
      </c>
      <c r="C3" s="274" t="s">
        <v>287</v>
      </c>
      <c r="F3" s="45"/>
    </row>
    <row r="4" spans="2:6" ht="13" x14ac:dyDescent="0.25">
      <c r="B4" s="267" t="s">
        <v>45</v>
      </c>
      <c r="C4" s="270"/>
    </row>
    <row r="5" spans="2:6" ht="13" x14ac:dyDescent="0.25">
      <c r="B5" s="267" t="s">
        <v>186</v>
      </c>
      <c r="C5" s="270"/>
    </row>
    <row r="6" spans="2:6" ht="13" x14ac:dyDescent="0.25">
      <c r="B6" s="267" t="s">
        <v>187</v>
      </c>
      <c r="C6" s="270"/>
    </row>
    <row r="7" spans="2:6" ht="13" x14ac:dyDescent="0.25">
      <c r="B7" s="267" t="s">
        <v>103</v>
      </c>
      <c r="C7" s="270"/>
    </row>
    <row r="8" spans="2:6" ht="13" x14ac:dyDescent="0.25">
      <c r="B8" s="267" t="s">
        <v>36</v>
      </c>
      <c r="C8" s="270"/>
    </row>
    <row r="9" spans="2:6" ht="13" x14ac:dyDescent="0.25">
      <c r="B9" s="267" t="s">
        <v>41</v>
      </c>
      <c r="C9" s="270"/>
    </row>
    <row r="10" spans="2:6" ht="13" x14ac:dyDescent="0.25">
      <c r="B10" s="267" t="s">
        <v>54</v>
      </c>
      <c r="C10" s="270"/>
    </row>
    <row r="11" spans="2:6" ht="13" x14ac:dyDescent="0.25">
      <c r="B11" s="267" t="s">
        <v>286</v>
      </c>
      <c r="C11" s="270"/>
    </row>
    <row r="12" spans="2:6" ht="13" x14ac:dyDescent="0.25">
      <c r="B12" s="267" t="s">
        <v>35</v>
      </c>
      <c r="C12" s="270" t="s">
        <v>107</v>
      </c>
    </row>
    <row r="13" spans="2:6" ht="13" x14ac:dyDescent="0.25">
      <c r="B13" s="267" t="s">
        <v>50</v>
      </c>
      <c r="C13" s="270"/>
    </row>
    <row r="14" spans="2:6" ht="13" x14ac:dyDescent="0.25">
      <c r="B14" s="267" t="s">
        <v>51</v>
      </c>
      <c r="C14" s="270"/>
    </row>
    <row r="15" spans="2:6" ht="13" x14ac:dyDescent="0.25">
      <c r="B15" s="267" t="s">
        <v>188</v>
      </c>
      <c r="C15" s="270" t="s">
        <v>110</v>
      </c>
    </row>
    <row r="16" spans="2:6" ht="13" x14ac:dyDescent="0.25">
      <c r="B16" s="268" t="s">
        <v>392</v>
      </c>
      <c r="C16" s="271"/>
    </row>
    <row r="17" spans="2:3" ht="13" x14ac:dyDescent="0.25">
      <c r="B17" s="269" t="s">
        <v>403</v>
      </c>
      <c r="C17" s="272"/>
    </row>
    <row r="18" spans="2:3" ht="13" x14ac:dyDescent="0.25">
      <c r="B18" s="267" t="s">
        <v>189</v>
      </c>
      <c r="C18" s="270"/>
    </row>
    <row r="19" spans="2:3" ht="13" x14ac:dyDescent="0.25">
      <c r="B19" s="267" t="s">
        <v>53</v>
      </c>
      <c r="C19" s="270"/>
    </row>
    <row r="20" spans="2:3" ht="13" x14ac:dyDescent="0.3">
      <c r="B20" s="36"/>
    </row>
    <row r="21" spans="2:3" ht="13" x14ac:dyDescent="0.3">
      <c r="B21" s="36"/>
    </row>
    <row r="22" spans="2:3" ht="13" x14ac:dyDescent="0.3">
      <c r="B22" s="36"/>
    </row>
    <row r="23" spans="2:3" x14ac:dyDescent="0.25">
      <c r="B23" s="75"/>
    </row>
    <row r="24" spans="2:3" x14ac:dyDescent="0.25">
      <c r="B24" s="76"/>
    </row>
    <row r="25" spans="2:3" x14ac:dyDescent="0.25">
      <c r="B25" s="75"/>
    </row>
    <row r="26" spans="2:3" x14ac:dyDescent="0.25"/>
  </sheetData>
  <dataValidations count="1">
    <dataValidation type="list" allowBlank="1" showInputMessage="1" showErrorMessage="1" sqref="C15:C18">
      <formula1>YES_NO_LIST</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error="Please select a value from the drop-down list">
          <x14:formula1>
            <xm:f>'Reference Tables'!$D$3:$D$61</xm:f>
          </x14:formula1>
          <xm:sqref>C12:C13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autoPageBreaks="0" fitToPage="1"/>
  </sheetPr>
  <dimension ref="A1:AZ187"/>
  <sheetViews>
    <sheetView zoomScale="80" zoomScaleNormal="80" workbookViewId="0">
      <pane xSplit="2" ySplit="3" topLeftCell="C4" activePane="bottomRight" state="frozen"/>
      <selection activeCell="A3" sqref="A3:XFD3"/>
      <selection pane="topRight" activeCell="A3" sqref="A3:XFD3"/>
      <selection pane="bottomLeft" activeCell="A3" sqref="A3:XFD3"/>
      <selection pane="bottomRight" activeCell="C4" sqref="C4"/>
    </sheetView>
  </sheetViews>
  <sheetFormatPr defaultColWidth="0" defaultRowHeight="12.5" zeroHeight="1" x14ac:dyDescent="0.25"/>
  <cols>
    <col min="1" max="1" width="1.08984375" style="35" hidden="1" customWidth="1"/>
    <col min="2" max="2" width="69.453125" style="12" customWidth="1"/>
    <col min="3" max="3" width="15" style="12" customWidth="1"/>
    <col min="4" max="5" width="20.453125" style="3" customWidth="1"/>
    <col min="6" max="6" width="20.453125" style="5" customWidth="1"/>
    <col min="7" max="10" width="20.453125" style="3" customWidth="1"/>
    <col min="11" max="11" width="20.453125" style="5" customWidth="1"/>
    <col min="12" max="15" width="20.453125" style="3" customWidth="1"/>
    <col min="16" max="16" width="20.453125" style="5" customWidth="1"/>
    <col min="17" max="18" width="20.453125" style="3" customWidth="1"/>
    <col min="19" max="20" width="20.54296875" style="3" customWidth="1"/>
    <col min="21" max="21" width="20.54296875" style="5" customWidth="1"/>
    <col min="22" max="23" width="20.54296875" style="3" customWidth="1"/>
    <col min="24" max="24" width="20.54296875" style="5" customWidth="1"/>
    <col min="25" max="26" width="20.54296875" style="3" customWidth="1"/>
    <col min="27" max="27" width="20.54296875" style="5" customWidth="1"/>
    <col min="28" max="28" width="20.453125" style="5" customWidth="1"/>
    <col min="29" max="29" width="20.453125" style="3" customWidth="1"/>
    <col min="30" max="30" width="20.453125" style="5" customWidth="1"/>
    <col min="31" max="34" width="20.453125" style="3" customWidth="1"/>
    <col min="35" max="35" width="20.453125" style="5" customWidth="1"/>
    <col min="36" max="39" width="20.453125" style="3" customWidth="1"/>
    <col min="40" max="40" width="20.453125" style="5" customWidth="1"/>
    <col min="41" max="47" width="20.453125" style="3" customWidth="1"/>
    <col min="48" max="50" width="9.453125" style="3" customWidth="1"/>
    <col min="51" max="52" width="0" style="3" hidden="1" customWidth="1"/>
    <col min="53" max="16384" width="9.453125" style="3" hidden="1"/>
  </cols>
  <sheetData>
    <row r="1" spans="1:47" ht="19.5" thickBot="1" x14ac:dyDescent="0.3">
      <c r="B1" s="80" t="s">
        <v>283</v>
      </c>
      <c r="D1" s="1"/>
    </row>
    <row r="2" spans="1:47" x14ac:dyDescent="0.25"/>
    <row r="3" spans="1:47" s="35" customFormat="1" ht="84.5" thickBot="1" x14ac:dyDescent="0.3">
      <c r="B3" s="288" t="s">
        <v>285</v>
      </c>
      <c r="C3" s="289" t="s">
        <v>190</v>
      </c>
      <c r="D3" s="290" t="s">
        <v>490</v>
      </c>
      <c r="E3" s="291" t="s">
        <v>504</v>
      </c>
      <c r="F3" s="291" t="s">
        <v>505</v>
      </c>
      <c r="G3" s="291" t="s">
        <v>333</v>
      </c>
      <c r="H3" s="291" t="s">
        <v>334</v>
      </c>
      <c r="I3" s="290" t="s">
        <v>491</v>
      </c>
      <c r="J3" s="291" t="s">
        <v>506</v>
      </c>
      <c r="K3" s="291" t="s">
        <v>507</v>
      </c>
      <c r="L3" s="291" t="s">
        <v>335</v>
      </c>
      <c r="M3" s="291" t="s">
        <v>336</v>
      </c>
      <c r="N3" s="290" t="s">
        <v>492</v>
      </c>
      <c r="O3" s="291" t="s">
        <v>508</v>
      </c>
      <c r="P3" s="291" t="s">
        <v>509</v>
      </c>
      <c r="Q3" s="291" t="s">
        <v>337</v>
      </c>
      <c r="R3" s="291" t="s">
        <v>338</v>
      </c>
      <c r="S3" s="290" t="s">
        <v>493</v>
      </c>
      <c r="T3" s="291" t="s">
        <v>510</v>
      </c>
      <c r="U3" s="291" t="s">
        <v>511</v>
      </c>
      <c r="V3" s="290" t="s">
        <v>494</v>
      </c>
      <c r="W3" s="291" t="s">
        <v>512</v>
      </c>
      <c r="X3" s="291" t="s">
        <v>513</v>
      </c>
      <c r="Y3" s="290" t="s">
        <v>495</v>
      </c>
      <c r="Z3" s="291" t="s">
        <v>514</v>
      </c>
      <c r="AA3" s="291" t="s">
        <v>515</v>
      </c>
      <c r="AB3" s="290" t="s">
        <v>496</v>
      </c>
      <c r="AC3" s="291" t="s">
        <v>516</v>
      </c>
      <c r="AD3" s="291" t="s">
        <v>517</v>
      </c>
      <c r="AE3" s="291" t="s">
        <v>339</v>
      </c>
      <c r="AF3" s="291" t="s">
        <v>340</v>
      </c>
      <c r="AG3" s="290" t="s">
        <v>497</v>
      </c>
      <c r="AH3" s="291" t="s">
        <v>518</v>
      </c>
      <c r="AI3" s="291" t="s">
        <v>519</v>
      </c>
      <c r="AJ3" s="291" t="s">
        <v>341</v>
      </c>
      <c r="AK3" s="291" t="s">
        <v>342</v>
      </c>
      <c r="AL3" s="290" t="s">
        <v>498</v>
      </c>
      <c r="AM3" s="291" t="s">
        <v>520</v>
      </c>
      <c r="AN3" s="291" t="s">
        <v>521</v>
      </c>
      <c r="AO3" s="291" t="s">
        <v>332</v>
      </c>
      <c r="AP3" s="291" t="s">
        <v>343</v>
      </c>
      <c r="AQ3" s="290" t="s">
        <v>499</v>
      </c>
      <c r="AR3" s="292" t="s">
        <v>500</v>
      </c>
      <c r="AS3" s="292" t="s">
        <v>501</v>
      </c>
      <c r="AT3" s="292" t="s">
        <v>502</v>
      </c>
      <c r="AU3" s="290" t="s">
        <v>503</v>
      </c>
    </row>
    <row r="4" spans="1:47" ht="17" thickBot="1" x14ac:dyDescent="0.3">
      <c r="B4" s="60" t="s">
        <v>191</v>
      </c>
      <c r="C4" s="60"/>
      <c r="D4" s="102"/>
      <c r="E4" s="103"/>
      <c r="F4" s="103"/>
      <c r="G4" s="103"/>
      <c r="H4" s="103"/>
      <c r="I4" s="102"/>
      <c r="J4" s="103"/>
      <c r="K4" s="103"/>
      <c r="L4" s="103"/>
      <c r="M4" s="103"/>
      <c r="N4" s="102"/>
      <c r="O4" s="103"/>
      <c r="P4" s="103"/>
      <c r="Q4" s="103"/>
      <c r="R4" s="103"/>
      <c r="S4" s="102"/>
      <c r="T4" s="103"/>
      <c r="U4" s="103"/>
      <c r="V4" s="102"/>
      <c r="W4" s="103"/>
      <c r="X4" s="103"/>
      <c r="Y4" s="102"/>
      <c r="Z4" s="103"/>
      <c r="AA4" s="103"/>
      <c r="AB4" s="102"/>
      <c r="AC4" s="103"/>
      <c r="AD4" s="103"/>
      <c r="AE4" s="103"/>
      <c r="AF4" s="103"/>
      <c r="AG4" s="102"/>
      <c r="AH4" s="103"/>
      <c r="AI4" s="103"/>
      <c r="AJ4" s="103"/>
      <c r="AK4" s="103"/>
      <c r="AL4" s="102"/>
      <c r="AM4" s="103"/>
      <c r="AN4" s="103"/>
      <c r="AO4" s="103"/>
      <c r="AP4" s="103"/>
      <c r="AQ4" s="102"/>
      <c r="AR4" s="104"/>
      <c r="AS4" s="104"/>
      <c r="AT4" s="104"/>
      <c r="AU4" s="102"/>
    </row>
    <row r="5" spans="1:47" ht="13" thickTop="1" x14ac:dyDescent="0.25">
      <c r="B5" s="275" t="s">
        <v>192</v>
      </c>
      <c r="C5" s="61"/>
      <c r="D5" s="105">
        <f ca="1">SUM('Pt 2 Premium and Claims'!D$5,'Pt 2 Premium and Claims'!D$6,-'Pt 2 Premium and Claims'!D$7,-'Pt 2 Premium and Claims'!D$13,'Pt 2 Premium and Claims'!D$14:'Pt 2 Premium and Claims'!D$17)</f>
        <v>0</v>
      </c>
      <c r="E5" s="106">
        <f ca="1">SUM('Pt 2 Premium and Claims'!E$5,'Pt 2 Premium and Claims'!E$6,-'Pt 2 Premium and Claims'!E$7,-'Pt 2 Premium and Claims'!E$13,'Pt 2 Premium and Claims'!E$14:'Pt 2 Premium and Claims'!E$17)</f>
        <v>0</v>
      </c>
      <c r="F5" s="106">
        <f ca="1">SUM('Pt 2 Premium and Claims'!F$5,'Pt 2 Premium and Claims'!F$6,-'Pt 2 Premium and Claims'!F$7,-'Pt 2 Premium and Claims'!F$13,'Pt 2 Premium and Claims'!F$14:'Pt 2 Premium and Claims'!F$17)</f>
        <v>0</v>
      </c>
      <c r="G5" s="106">
        <f ca="1">SUM('Pt 2 Premium and Claims'!G$5,'Pt 2 Premium and Claims'!G$6,-'Pt 2 Premium and Claims'!G$7,-'Pt 2 Premium and Claims'!G$13,'Pt 2 Premium and Claims'!G$14:'Pt 2 Premium and Claims'!G$17)</f>
        <v>0</v>
      </c>
      <c r="H5" s="106">
        <f ca="1">SUM('Pt 2 Premium and Claims'!H$5,'Pt 2 Premium and Claims'!H$6,-'Pt 2 Premium and Claims'!H$7,-'Pt 2 Premium and Claims'!H$13,'Pt 2 Premium and Claims'!H$14:'Pt 2 Premium and Claims'!H$17)</f>
        <v>0</v>
      </c>
      <c r="I5" s="105">
        <f ca="1">SUM('Pt 2 Premium and Claims'!I$5,'Pt 2 Premium and Claims'!I$6,-'Pt 2 Premium and Claims'!I$7,-'Pt 2 Premium and Claims'!I$13,'Pt 2 Premium and Claims'!I$14,'Pt 2 Premium and Claims'!I$16:'Pt 2 Premium and Claims'!I$17)</f>
        <v>0</v>
      </c>
      <c r="J5" s="106">
        <f ca="1">SUM('Pt 2 Premium and Claims'!J$5,'Pt 2 Premium and Claims'!J$6,-'Pt 2 Premium and Claims'!J$7,-'Pt 2 Premium and Claims'!J$13,'Pt 2 Premium and Claims'!J$14,'Pt 2 Premium and Claims'!J$16:'Pt 2 Premium and Claims'!J$17)</f>
        <v>0</v>
      </c>
      <c r="K5" s="106">
        <f ca="1">SUM('Pt 2 Premium and Claims'!K$5,'Pt 2 Premium and Claims'!K$6,-'Pt 2 Premium and Claims'!K$7,-'Pt 2 Premium and Claims'!K$13,'Pt 2 Premium and Claims'!K$14,'Pt 2 Premium and Claims'!K$16:'Pt 2 Premium and Claims'!K$17)</f>
        <v>0</v>
      </c>
      <c r="L5" s="106">
        <f ca="1">SUM('Pt 2 Premium and Claims'!L$5,'Pt 2 Premium and Claims'!L$6,-'Pt 2 Premium and Claims'!L$7,-'Pt 2 Premium and Claims'!L$13,'Pt 2 Premium and Claims'!L$14,'Pt 2 Premium and Claims'!L$16:'Pt 2 Premium and Claims'!L$17)</f>
        <v>0</v>
      </c>
      <c r="M5" s="106">
        <f ca="1">SUM('Pt 2 Premium and Claims'!M$5,'Pt 2 Premium and Claims'!M$6,-'Pt 2 Premium and Claims'!M$7,-'Pt 2 Premium and Claims'!M$13,'Pt 2 Premium and Claims'!M$14,'Pt 2 Premium and Claims'!M$16:'Pt 2 Premium and Claims'!M$17)</f>
        <v>0</v>
      </c>
      <c r="N5" s="105">
        <f ca="1">SUM('Pt 2 Premium and Claims'!N$5,'Pt 2 Premium and Claims'!N$6,-'Pt 2 Premium and Claims'!N$7,-'Pt 2 Premium and Claims'!N$13,'Pt 2 Premium and Claims'!N$14)</f>
        <v>0</v>
      </c>
      <c r="O5" s="106">
        <f>SUM('Pt 2 Premium and Claims'!O$5,'Pt 2 Premium and Claims'!O$6,-'Pt 2 Premium and Claims'!O$7,-'Pt 2 Premium and Claims'!O$13,'Pt 2 Premium and Claims'!O$14)</f>
        <v>0</v>
      </c>
      <c r="P5" s="106">
        <f>SUM('Pt 2 Premium and Claims'!P$5,'Pt 2 Premium and Claims'!P$6,-'Pt 2 Premium and Claims'!P$7,-'Pt 2 Premium and Claims'!P$13,'Pt 2 Premium and Claims'!P$14)</f>
        <v>0</v>
      </c>
      <c r="Q5" s="106">
        <f>SUM('Pt 2 Premium and Claims'!Q$5,'Pt 2 Premium and Claims'!Q$6,-'Pt 2 Premium and Claims'!Q$7,-'Pt 2 Premium and Claims'!Q$13,'Pt 2 Premium and Claims'!Q$14)</f>
        <v>0</v>
      </c>
      <c r="R5" s="106">
        <f>SUM('Pt 2 Premium and Claims'!R$5,'Pt 2 Premium and Claims'!R$6,-'Pt 2 Premium and Claims'!R$7,-'Pt 2 Premium and Claims'!R$13,'Pt 2 Premium and Claims'!R$14)</f>
        <v>0</v>
      </c>
      <c r="S5" s="105">
        <f>SUM('Pt 2 Premium and Claims'!S$5,'Pt 2 Premium and Claims'!S$6,-'Pt 2 Premium and Claims'!S$7,-'Pt 2 Premium and Claims'!S$13,'Pt 2 Premium and Claims'!S$14)</f>
        <v>0</v>
      </c>
      <c r="T5" s="106">
        <f>SUM('Pt 2 Premium and Claims'!T$5,'Pt 2 Premium and Claims'!T$6,-'Pt 2 Premium and Claims'!T$7,-'Pt 2 Premium and Claims'!T$13,'Pt 2 Premium and Claims'!T$14)</f>
        <v>0</v>
      </c>
      <c r="U5" s="106">
        <f>SUM('Pt 2 Premium and Claims'!U$5,'Pt 2 Premium and Claims'!U$6,-'Pt 2 Premium and Claims'!U$7,-'Pt 2 Premium and Claims'!U$13,'Pt 2 Premium and Claims'!U$14)</f>
        <v>0</v>
      </c>
      <c r="V5" s="105">
        <f>SUM('Pt 2 Premium and Claims'!V$5,'Pt 2 Premium and Claims'!V$6,-'Pt 2 Premium and Claims'!V$7,-'Pt 2 Premium and Claims'!V$13,'Pt 2 Premium and Claims'!V$14)</f>
        <v>0</v>
      </c>
      <c r="W5" s="106">
        <f>SUM('Pt 2 Premium and Claims'!W$5,'Pt 2 Premium and Claims'!W$6,-'Pt 2 Premium and Claims'!W$7,-'Pt 2 Premium and Claims'!W$13,'Pt 2 Premium and Claims'!W$14)</f>
        <v>0</v>
      </c>
      <c r="X5" s="106">
        <f>SUM('Pt 2 Premium and Claims'!X$5,'Pt 2 Premium and Claims'!X$6,-'Pt 2 Premium and Claims'!X$7,-'Pt 2 Premium and Claims'!X$13,'Pt 2 Premium and Claims'!X$14)</f>
        <v>0</v>
      </c>
      <c r="Y5" s="105">
        <f>SUM('Pt 2 Premium and Claims'!Y$5,'Pt 2 Premium and Claims'!Y$6,-'Pt 2 Premium and Claims'!Y$7,-'Pt 2 Premium and Claims'!Y$13,'Pt 2 Premium and Claims'!Y$14)</f>
        <v>0</v>
      </c>
      <c r="Z5" s="106">
        <f>SUM('Pt 2 Premium and Claims'!Z$5,'Pt 2 Premium and Claims'!Z$6,-'Pt 2 Premium and Claims'!Z$7,-'Pt 2 Premium and Claims'!Z$13,'Pt 2 Premium and Claims'!Z$14)</f>
        <v>0</v>
      </c>
      <c r="AA5" s="106">
        <f>SUM('Pt 2 Premium and Claims'!AA$5,'Pt 2 Premium and Claims'!AA$6,-'Pt 2 Premium and Claims'!AA$7,-'Pt 2 Premium and Claims'!AA$13,'Pt 2 Premium and Claims'!AA$14)</f>
        <v>0</v>
      </c>
      <c r="AB5" s="105">
        <f ca="1">SUM('Pt 2 Premium and Claims'!AB$5,'Pt 2 Premium and Claims'!AB$6,-'Pt 2 Premium and Claims'!AB$7,-'Pt 2 Premium and Claims'!AB$13,'Pt 2 Premium and Claims'!AB$14,'Pt 2 Premium and Claims'!AB$16:'Pt 2 Premium and Claims'!AB$17)</f>
        <v>0</v>
      </c>
      <c r="AC5" s="107"/>
      <c r="AD5" s="107"/>
      <c r="AE5" s="107"/>
      <c r="AF5" s="108"/>
      <c r="AG5" s="105">
        <f ca="1">SUM('Pt 2 Premium and Claims'!AG$5,'Pt 2 Premium and Claims'!AG$6,-'Pt 2 Premium and Claims'!AG$7,-'Pt 2 Premium and Claims'!AG$13,'Pt 2 Premium and Claims'!AG$14)</f>
        <v>0</v>
      </c>
      <c r="AH5" s="107"/>
      <c r="AI5" s="107"/>
      <c r="AJ5" s="107"/>
      <c r="AK5" s="108"/>
      <c r="AL5" s="105">
        <f>SUM('Pt 2 Premium and Claims'!AL$5,'Pt 2 Premium and Claims'!AL$6,-'Pt 2 Premium and Claims'!AL$7,-'Pt 2 Premium and Claims'!AL$13,'Pt 2 Premium and Claims'!AL$14)</f>
        <v>0</v>
      </c>
      <c r="AM5" s="106">
        <f>SUM('Pt 2 Premium and Claims'!AM$5,'Pt 2 Premium and Claims'!AM$6,-'Pt 2 Premium and Claims'!AM$7,-'Pt 2 Premium and Claims'!AM$13,'Pt 2 Premium and Claims'!AM$14)</f>
        <v>0</v>
      </c>
      <c r="AN5" s="106">
        <f>SUM('Pt 2 Premium and Claims'!AN$5,'Pt 2 Premium and Claims'!AN$6,-'Pt 2 Premium and Claims'!AN$7,-'Pt 2 Premium and Claims'!AN$13,'Pt 2 Premium and Claims'!AN$14)</f>
        <v>0</v>
      </c>
      <c r="AO5" s="106">
        <f>SUM('Pt 2 Premium and Claims'!AO$5,'Pt 2 Premium and Claims'!AO$6,-'Pt 2 Premium and Claims'!AO$7,-'Pt 2 Premium and Claims'!AO$13,'Pt 2 Premium and Claims'!AO$14)</f>
        <v>0</v>
      </c>
      <c r="AP5" s="106">
        <f>SUM('Pt 2 Premium and Claims'!AP$5,'Pt 2 Premium and Claims'!AP$6,-'Pt 2 Premium and Claims'!AP$7,-'Pt 2 Premium and Claims'!AP$13,'Pt 2 Premium and Claims'!AP$14)</f>
        <v>0</v>
      </c>
      <c r="AQ5" s="105">
        <f>SUM('Pt 2 Premium and Claims'!AQ$5,'Pt 2 Premium and Claims'!AQ$6,-'Pt 2 Premium and Claims'!AQ$7,-'Pt 2 Premium and Claims'!AQ$13,'Pt 2 Premium and Claims'!AQ$14)</f>
        <v>0</v>
      </c>
      <c r="AR5" s="109">
        <f>SUM('Pt 2 Premium and Claims'!AR$5,'Pt 2 Premium and Claims'!AR$6,-'Pt 2 Premium and Claims'!AR$7,-'Pt 2 Premium and Claims'!AR$13,'Pt 2 Premium and Claims'!AR$14)</f>
        <v>0</v>
      </c>
      <c r="AS5" s="109">
        <f>SUM('Pt 2 Premium and Claims'!AS$5,'Pt 2 Premium and Claims'!AS$6,-'Pt 2 Premium and Claims'!AS$7,-'Pt 2 Premium and Claims'!AS$13,'Pt 2 Premium and Claims'!AS$14)</f>
        <v>0</v>
      </c>
      <c r="AT5" s="110"/>
      <c r="AU5" s="130"/>
    </row>
    <row r="6" spans="1:47" x14ac:dyDescent="0.25">
      <c r="B6" s="276" t="s">
        <v>193</v>
      </c>
      <c r="C6" s="62" t="s">
        <v>12</v>
      </c>
      <c r="D6" s="111"/>
      <c r="E6" s="112"/>
      <c r="F6" s="112"/>
      <c r="G6" s="113"/>
      <c r="H6" s="113"/>
      <c r="I6" s="111"/>
      <c r="J6" s="112"/>
      <c r="K6" s="112"/>
      <c r="L6" s="113"/>
      <c r="M6" s="113"/>
      <c r="N6" s="111"/>
      <c r="O6" s="112"/>
      <c r="P6" s="112"/>
      <c r="Q6" s="113"/>
      <c r="R6" s="113"/>
      <c r="S6" s="111"/>
      <c r="T6" s="112"/>
      <c r="U6" s="112"/>
      <c r="V6" s="111"/>
      <c r="W6" s="112"/>
      <c r="X6" s="112"/>
      <c r="Y6" s="111"/>
      <c r="Z6" s="112"/>
      <c r="AA6" s="112"/>
      <c r="AB6" s="111"/>
      <c r="AC6" s="114"/>
      <c r="AD6" s="114"/>
      <c r="AE6" s="114"/>
      <c r="AF6" s="114"/>
      <c r="AG6" s="111"/>
      <c r="AH6" s="114"/>
      <c r="AI6" s="114"/>
      <c r="AJ6" s="114"/>
      <c r="AK6" s="114"/>
      <c r="AL6" s="111"/>
      <c r="AM6" s="112"/>
      <c r="AN6" s="112"/>
      <c r="AO6" s="113"/>
      <c r="AP6" s="113"/>
      <c r="AQ6" s="111"/>
      <c r="AR6" s="115"/>
      <c r="AS6" s="115"/>
      <c r="AT6" s="116"/>
      <c r="AU6" s="122"/>
    </row>
    <row r="7" spans="1:47" x14ac:dyDescent="0.25">
      <c r="B7" s="276" t="s">
        <v>194</v>
      </c>
      <c r="C7" s="62" t="s">
        <v>13</v>
      </c>
      <c r="D7" s="111"/>
      <c r="E7" s="112"/>
      <c r="F7" s="112"/>
      <c r="G7" s="112"/>
      <c r="H7" s="112"/>
      <c r="I7" s="111"/>
      <c r="J7" s="112"/>
      <c r="K7" s="112"/>
      <c r="L7" s="112"/>
      <c r="M7" s="112"/>
      <c r="N7" s="111"/>
      <c r="O7" s="112"/>
      <c r="P7" s="112"/>
      <c r="Q7" s="112"/>
      <c r="R7" s="112"/>
      <c r="S7" s="111"/>
      <c r="T7" s="112"/>
      <c r="U7" s="112"/>
      <c r="V7" s="111"/>
      <c r="W7" s="112"/>
      <c r="X7" s="112"/>
      <c r="Y7" s="111"/>
      <c r="Z7" s="112"/>
      <c r="AA7" s="112"/>
      <c r="AB7" s="111"/>
      <c r="AC7" s="114"/>
      <c r="AD7" s="114"/>
      <c r="AE7" s="114"/>
      <c r="AF7" s="114"/>
      <c r="AG7" s="111"/>
      <c r="AH7" s="114"/>
      <c r="AI7" s="114"/>
      <c r="AJ7" s="114"/>
      <c r="AK7" s="114"/>
      <c r="AL7" s="111"/>
      <c r="AM7" s="112"/>
      <c r="AN7" s="112"/>
      <c r="AO7" s="112"/>
      <c r="AP7" s="112"/>
      <c r="AQ7" s="111"/>
      <c r="AR7" s="115"/>
      <c r="AS7" s="115"/>
      <c r="AT7" s="116"/>
      <c r="AU7" s="122"/>
    </row>
    <row r="8" spans="1:47" ht="25" x14ac:dyDescent="0.25">
      <c r="B8" s="276" t="s">
        <v>195</v>
      </c>
      <c r="C8" s="62" t="s">
        <v>55</v>
      </c>
      <c r="D8" s="111"/>
      <c r="E8" s="117"/>
      <c r="F8" s="118"/>
      <c r="G8" s="118"/>
      <c r="H8" s="118"/>
      <c r="I8" s="111"/>
      <c r="J8" s="117"/>
      <c r="K8" s="118"/>
      <c r="L8" s="118"/>
      <c r="M8" s="118"/>
      <c r="N8" s="111"/>
      <c r="O8" s="117"/>
      <c r="P8" s="118"/>
      <c r="Q8" s="118"/>
      <c r="R8" s="118"/>
      <c r="S8" s="111"/>
      <c r="T8" s="118"/>
      <c r="U8" s="118"/>
      <c r="V8" s="111"/>
      <c r="W8" s="118"/>
      <c r="X8" s="118"/>
      <c r="Y8" s="111"/>
      <c r="Z8" s="118"/>
      <c r="AA8" s="118"/>
      <c r="AB8" s="111"/>
      <c r="AC8" s="114"/>
      <c r="AD8" s="114"/>
      <c r="AE8" s="114"/>
      <c r="AF8" s="120"/>
      <c r="AG8" s="111"/>
      <c r="AH8" s="114"/>
      <c r="AI8" s="114"/>
      <c r="AJ8" s="114"/>
      <c r="AK8" s="120"/>
      <c r="AL8" s="111"/>
      <c r="AM8" s="117"/>
      <c r="AN8" s="118"/>
      <c r="AO8" s="118"/>
      <c r="AP8" s="118"/>
      <c r="AQ8" s="111"/>
      <c r="AR8" s="115"/>
      <c r="AS8" s="115"/>
      <c r="AT8" s="116"/>
      <c r="AU8" s="122"/>
    </row>
    <row r="9" spans="1:47" x14ac:dyDescent="0.25">
      <c r="B9" s="276" t="s">
        <v>196</v>
      </c>
      <c r="C9" s="62" t="s">
        <v>56</v>
      </c>
      <c r="D9" s="111"/>
      <c r="E9" s="121"/>
      <c r="F9" s="114"/>
      <c r="G9" s="114"/>
      <c r="H9" s="114"/>
      <c r="I9" s="111"/>
      <c r="J9" s="121"/>
      <c r="K9" s="114"/>
      <c r="L9" s="114"/>
      <c r="M9" s="114"/>
      <c r="N9" s="111"/>
      <c r="O9" s="121"/>
      <c r="P9" s="114"/>
      <c r="Q9" s="114"/>
      <c r="R9" s="114"/>
      <c r="S9" s="111"/>
      <c r="T9" s="114"/>
      <c r="U9" s="114"/>
      <c r="V9" s="111"/>
      <c r="W9" s="114"/>
      <c r="X9" s="114"/>
      <c r="Y9" s="111"/>
      <c r="Z9" s="114"/>
      <c r="AA9" s="114"/>
      <c r="AB9" s="111"/>
      <c r="AC9" s="114"/>
      <c r="AD9" s="114"/>
      <c r="AE9" s="114"/>
      <c r="AF9" s="120"/>
      <c r="AG9" s="111"/>
      <c r="AH9" s="114"/>
      <c r="AI9" s="114"/>
      <c r="AJ9" s="114"/>
      <c r="AK9" s="120"/>
      <c r="AL9" s="111"/>
      <c r="AM9" s="121"/>
      <c r="AN9" s="114"/>
      <c r="AO9" s="114"/>
      <c r="AP9" s="114"/>
      <c r="AQ9" s="111"/>
      <c r="AR9" s="115"/>
      <c r="AS9" s="115"/>
      <c r="AT9" s="116"/>
      <c r="AU9" s="122"/>
    </row>
    <row r="10" spans="1:47" x14ac:dyDescent="0.25">
      <c r="B10" s="276" t="s">
        <v>197</v>
      </c>
      <c r="C10" s="62" t="s">
        <v>52</v>
      </c>
      <c r="D10" s="111"/>
      <c r="E10" s="121"/>
      <c r="F10" s="114"/>
      <c r="G10" s="114"/>
      <c r="H10" s="114"/>
      <c r="I10" s="111"/>
      <c r="J10" s="121"/>
      <c r="K10" s="114"/>
      <c r="L10" s="114"/>
      <c r="M10" s="114"/>
      <c r="N10" s="111"/>
      <c r="O10" s="121"/>
      <c r="P10" s="114"/>
      <c r="Q10" s="114"/>
      <c r="R10" s="114"/>
      <c r="S10" s="111"/>
      <c r="T10" s="114"/>
      <c r="U10" s="114"/>
      <c r="V10" s="111"/>
      <c r="W10" s="114"/>
      <c r="X10" s="114"/>
      <c r="Y10" s="111"/>
      <c r="Z10" s="114"/>
      <c r="AA10" s="114"/>
      <c r="AB10" s="111"/>
      <c r="AC10" s="114"/>
      <c r="AD10" s="114"/>
      <c r="AE10" s="114"/>
      <c r="AF10" s="114"/>
      <c r="AG10" s="111"/>
      <c r="AH10" s="114"/>
      <c r="AI10" s="114"/>
      <c r="AJ10" s="114"/>
      <c r="AK10" s="114"/>
      <c r="AL10" s="111"/>
      <c r="AM10" s="121"/>
      <c r="AN10" s="114"/>
      <c r="AO10" s="114"/>
      <c r="AP10" s="114"/>
      <c r="AQ10" s="111"/>
      <c r="AR10" s="115"/>
      <c r="AS10" s="115"/>
      <c r="AT10" s="116"/>
      <c r="AU10" s="122"/>
    </row>
    <row r="11" spans="1:47" s="5" customFormat="1" ht="17" thickBot="1" x14ac:dyDescent="0.3">
      <c r="A11" s="35"/>
      <c r="B11" s="277" t="s">
        <v>198</v>
      </c>
      <c r="C11" s="63"/>
      <c r="D11" s="123"/>
      <c r="E11" s="124"/>
      <c r="F11" s="124"/>
      <c r="G11" s="124"/>
      <c r="H11" s="124"/>
      <c r="I11" s="123"/>
      <c r="J11" s="124"/>
      <c r="K11" s="124"/>
      <c r="L11" s="124"/>
      <c r="M11" s="124"/>
      <c r="N11" s="123"/>
      <c r="O11" s="124"/>
      <c r="P11" s="124"/>
      <c r="Q11" s="124"/>
      <c r="R11" s="124"/>
      <c r="S11" s="123"/>
      <c r="T11" s="124"/>
      <c r="U11" s="124"/>
      <c r="V11" s="123"/>
      <c r="W11" s="124"/>
      <c r="X11" s="124"/>
      <c r="Y11" s="123"/>
      <c r="Z11" s="124"/>
      <c r="AA11" s="124"/>
      <c r="AB11" s="123"/>
      <c r="AC11" s="124"/>
      <c r="AD11" s="124"/>
      <c r="AE11" s="124"/>
      <c r="AF11" s="124"/>
      <c r="AG11" s="123"/>
      <c r="AH11" s="124"/>
      <c r="AI11" s="124"/>
      <c r="AJ11" s="124"/>
      <c r="AK11" s="124"/>
      <c r="AL11" s="123"/>
      <c r="AM11" s="124"/>
      <c r="AN11" s="124"/>
      <c r="AO11" s="124"/>
      <c r="AP11" s="124"/>
      <c r="AQ11" s="123"/>
      <c r="AR11" s="125"/>
      <c r="AS11" s="125"/>
      <c r="AT11" s="125"/>
      <c r="AU11" s="284"/>
    </row>
    <row r="12" spans="1:47" s="5" customFormat="1" ht="13" thickTop="1" x14ac:dyDescent="0.25">
      <c r="A12" s="35"/>
      <c r="B12" s="275" t="s">
        <v>559</v>
      </c>
      <c r="C12" s="61"/>
      <c r="D12" s="105">
        <f>'Pt 2 Premium and Claims'!D$55</f>
        <v>0</v>
      </c>
      <c r="E12" s="106">
        <f>'Pt 2 Premium and Claims'!E$55</f>
        <v>0</v>
      </c>
      <c r="F12" s="106">
        <f>'Pt 2 Premium and Claims'!F$55</f>
        <v>0</v>
      </c>
      <c r="G12" s="106">
        <f>'Pt 2 Premium and Claims'!G$55</f>
        <v>0</v>
      </c>
      <c r="H12" s="106">
        <f>'Pt 2 Premium and Claims'!H$55</f>
        <v>0</v>
      </c>
      <c r="I12" s="105">
        <f>'Pt 2 Premium and Claims'!I$55</f>
        <v>0</v>
      </c>
      <c r="J12" s="106">
        <f>'Pt 2 Premium and Claims'!J$55</f>
        <v>0</v>
      </c>
      <c r="K12" s="106">
        <f>'Pt 2 Premium and Claims'!K$55</f>
        <v>0</v>
      </c>
      <c r="L12" s="106">
        <f>'Pt 2 Premium and Claims'!L$55</f>
        <v>0</v>
      </c>
      <c r="M12" s="106">
        <f>'Pt 2 Premium and Claims'!M$55</f>
        <v>0</v>
      </c>
      <c r="N12" s="105">
        <f>'Pt 2 Premium and Claims'!N$55</f>
        <v>0</v>
      </c>
      <c r="O12" s="106">
        <f>'Pt 2 Premium and Claims'!O$55</f>
        <v>0</v>
      </c>
      <c r="P12" s="106">
        <f>'Pt 2 Premium and Claims'!P$55</f>
        <v>0</v>
      </c>
      <c r="Q12" s="106">
        <f>'Pt 2 Premium and Claims'!Q$55</f>
        <v>0</v>
      </c>
      <c r="R12" s="106">
        <f>'Pt 2 Premium and Claims'!R$55</f>
        <v>0</v>
      </c>
      <c r="S12" s="105">
        <f>'Pt 2 Premium and Claims'!S$55</f>
        <v>0</v>
      </c>
      <c r="T12" s="106">
        <f>'Pt 2 Premium and Claims'!T$55</f>
        <v>0</v>
      </c>
      <c r="U12" s="106">
        <f>'Pt 2 Premium and Claims'!U$55</f>
        <v>0</v>
      </c>
      <c r="V12" s="105">
        <f>'Pt 2 Premium and Claims'!V$55</f>
        <v>0</v>
      </c>
      <c r="W12" s="106">
        <f>'Pt 2 Premium and Claims'!W$55</f>
        <v>0</v>
      </c>
      <c r="X12" s="106">
        <f>'Pt 2 Premium and Claims'!X$55</f>
        <v>0</v>
      </c>
      <c r="Y12" s="105">
        <f>'Pt 2 Premium and Claims'!Y$55</f>
        <v>0</v>
      </c>
      <c r="Z12" s="106">
        <f>'Pt 2 Premium and Claims'!Z$55</f>
        <v>0</v>
      </c>
      <c r="AA12" s="106">
        <f>'Pt 2 Premium and Claims'!AA$55</f>
        <v>0</v>
      </c>
      <c r="AB12" s="105">
        <f>'Pt 2 Premium and Claims'!AB$55</f>
        <v>0</v>
      </c>
      <c r="AC12" s="107"/>
      <c r="AD12" s="107"/>
      <c r="AE12" s="107"/>
      <c r="AF12" s="108"/>
      <c r="AG12" s="105">
        <f>'Pt 2 Premium and Claims'!AG$55</f>
        <v>0</v>
      </c>
      <c r="AH12" s="107"/>
      <c r="AI12" s="107"/>
      <c r="AJ12" s="107"/>
      <c r="AK12" s="108"/>
      <c r="AL12" s="105">
        <f>'Pt 2 Premium and Claims'!AL$55</f>
        <v>0</v>
      </c>
      <c r="AM12" s="106">
        <f>'Pt 2 Premium and Claims'!AM$55</f>
        <v>0</v>
      </c>
      <c r="AN12" s="106">
        <f>'Pt 2 Premium and Claims'!AN$55</f>
        <v>0</v>
      </c>
      <c r="AO12" s="106">
        <f>'Pt 2 Premium and Claims'!AO$55</f>
        <v>0</v>
      </c>
      <c r="AP12" s="106">
        <f>'Pt 2 Premium and Claims'!AP$55</f>
        <v>0</v>
      </c>
      <c r="AQ12" s="105">
        <f ca="1">'Pt 2 Premium and Claims'!AQ$55</f>
        <v>0</v>
      </c>
      <c r="AR12" s="109">
        <f ca="1">'Pt 2 Premium and Claims'!AR$55</f>
        <v>0</v>
      </c>
      <c r="AS12" s="109">
        <f ca="1">'Pt 2 Premium and Claims'!AS$55</f>
        <v>0</v>
      </c>
      <c r="AT12" s="110"/>
      <c r="AU12" s="130"/>
    </row>
    <row r="13" spans="1:47" ht="25" x14ac:dyDescent="0.25">
      <c r="B13" s="276" t="s">
        <v>199</v>
      </c>
      <c r="C13" s="62" t="s">
        <v>37</v>
      </c>
      <c r="D13" s="111"/>
      <c r="E13" s="112"/>
      <c r="F13" s="112"/>
      <c r="G13" s="117"/>
      <c r="H13" s="118"/>
      <c r="I13" s="111"/>
      <c r="J13" s="112"/>
      <c r="K13" s="112"/>
      <c r="L13" s="117"/>
      <c r="M13" s="118"/>
      <c r="N13" s="111"/>
      <c r="O13" s="112"/>
      <c r="P13" s="112"/>
      <c r="Q13" s="117"/>
      <c r="R13" s="118"/>
      <c r="S13" s="111"/>
      <c r="T13" s="112"/>
      <c r="U13" s="112"/>
      <c r="V13" s="111"/>
      <c r="W13" s="112"/>
      <c r="X13" s="112"/>
      <c r="Y13" s="111"/>
      <c r="Z13" s="112"/>
      <c r="AA13" s="112"/>
      <c r="AB13" s="111"/>
      <c r="AC13" s="114"/>
      <c r="AD13" s="114"/>
      <c r="AE13" s="114"/>
      <c r="AF13" s="114"/>
      <c r="AG13" s="111"/>
      <c r="AH13" s="114"/>
      <c r="AI13" s="114"/>
      <c r="AJ13" s="114"/>
      <c r="AK13" s="114"/>
      <c r="AL13" s="111"/>
      <c r="AM13" s="112"/>
      <c r="AN13" s="112"/>
      <c r="AO13" s="117"/>
      <c r="AP13" s="118"/>
      <c r="AQ13" s="111"/>
      <c r="AR13" s="115"/>
      <c r="AS13" s="115"/>
      <c r="AT13" s="116"/>
      <c r="AU13" s="122"/>
    </row>
    <row r="14" spans="1:47" ht="25" x14ac:dyDescent="0.25">
      <c r="B14" s="276" t="s">
        <v>200</v>
      </c>
      <c r="C14" s="62" t="s">
        <v>6</v>
      </c>
      <c r="D14" s="111"/>
      <c r="E14" s="112"/>
      <c r="F14" s="112"/>
      <c r="G14" s="121"/>
      <c r="H14" s="114"/>
      <c r="I14" s="111"/>
      <c r="J14" s="112"/>
      <c r="K14" s="112"/>
      <c r="L14" s="121"/>
      <c r="M14" s="114"/>
      <c r="N14" s="111"/>
      <c r="O14" s="112"/>
      <c r="P14" s="112"/>
      <c r="Q14" s="121"/>
      <c r="R14" s="114"/>
      <c r="S14" s="111"/>
      <c r="T14" s="112"/>
      <c r="U14" s="112"/>
      <c r="V14" s="111"/>
      <c r="W14" s="112"/>
      <c r="X14" s="112"/>
      <c r="Y14" s="111"/>
      <c r="Z14" s="112"/>
      <c r="AA14" s="112"/>
      <c r="AB14" s="111"/>
      <c r="AC14" s="114"/>
      <c r="AD14" s="114"/>
      <c r="AE14" s="114"/>
      <c r="AF14" s="114"/>
      <c r="AG14" s="111"/>
      <c r="AH14" s="114"/>
      <c r="AI14" s="114"/>
      <c r="AJ14" s="114"/>
      <c r="AK14" s="114"/>
      <c r="AL14" s="111"/>
      <c r="AM14" s="112"/>
      <c r="AN14" s="112"/>
      <c r="AO14" s="121"/>
      <c r="AP14" s="114"/>
      <c r="AQ14" s="111"/>
      <c r="AR14" s="115"/>
      <c r="AS14" s="115"/>
      <c r="AT14" s="116"/>
      <c r="AU14" s="122"/>
    </row>
    <row r="15" spans="1:47" ht="25" x14ac:dyDescent="0.25">
      <c r="B15" s="276" t="s">
        <v>201</v>
      </c>
      <c r="C15" s="62" t="s">
        <v>7</v>
      </c>
      <c r="D15" s="111"/>
      <c r="E15" s="112"/>
      <c r="F15" s="112"/>
      <c r="G15" s="121"/>
      <c r="H15" s="120"/>
      <c r="I15" s="111"/>
      <c r="J15" s="112"/>
      <c r="K15" s="112"/>
      <c r="L15" s="121"/>
      <c r="M15" s="120"/>
      <c r="N15" s="111"/>
      <c r="O15" s="112"/>
      <c r="P15" s="112"/>
      <c r="Q15" s="121"/>
      <c r="R15" s="120"/>
      <c r="S15" s="111"/>
      <c r="T15" s="112"/>
      <c r="U15" s="112"/>
      <c r="V15" s="111"/>
      <c r="W15" s="112"/>
      <c r="X15" s="112"/>
      <c r="Y15" s="111"/>
      <c r="Z15" s="112"/>
      <c r="AA15" s="112"/>
      <c r="AB15" s="111"/>
      <c r="AC15" s="114"/>
      <c r="AD15" s="114"/>
      <c r="AE15" s="114"/>
      <c r="AF15" s="120"/>
      <c r="AG15" s="111"/>
      <c r="AH15" s="114"/>
      <c r="AI15" s="114"/>
      <c r="AJ15" s="114"/>
      <c r="AK15" s="120"/>
      <c r="AL15" s="111"/>
      <c r="AM15" s="112"/>
      <c r="AN15" s="112"/>
      <c r="AO15" s="121"/>
      <c r="AP15" s="120"/>
      <c r="AQ15" s="111"/>
      <c r="AR15" s="115"/>
      <c r="AS15" s="115"/>
      <c r="AT15" s="116"/>
      <c r="AU15" s="122"/>
    </row>
    <row r="16" spans="1:47" ht="25" x14ac:dyDescent="0.25">
      <c r="B16" s="276" t="s">
        <v>202</v>
      </c>
      <c r="C16" s="62" t="s">
        <v>57</v>
      </c>
      <c r="D16" s="111"/>
      <c r="E16" s="117"/>
      <c r="F16" s="118"/>
      <c r="G16" s="114"/>
      <c r="H16" s="114"/>
      <c r="I16" s="111"/>
      <c r="J16" s="117"/>
      <c r="K16" s="118"/>
      <c r="L16" s="114"/>
      <c r="M16" s="114"/>
      <c r="N16" s="111"/>
      <c r="O16" s="117"/>
      <c r="P16" s="118"/>
      <c r="Q16" s="114"/>
      <c r="R16" s="114"/>
      <c r="S16" s="111"/>
      <c r="T16" s="117"/>
      <c r="U16" s="118"/>
      <c r="V16" s="111"/>
      <c r="W16" s="117"/>
      <c r="X16" s="118"/>
      <c r="Y16" s="111"/>
      <c r="Z16" s="117"/>
      <c r="AA16" s="118"/>
      <c r="AB16" s="111"/>
      <c r="AC16" s="114"/>
      <c r="AD16" s="114"/>
      <c r="AE16" s="114"/>
      <c r="AF16" s="114"/>
      <c r="AG16" s="111"/>
      <c r="AH16" s="114"/>
      <c r="AI16" s="114"/>
      <c r="AJ16" s="114"/>
      <c r="AK16" s="114"/>
      <c r="AL16" s="111"/>
      <c r="AM16" s="117"/>
      <c r="AN16" s="118"/>
      <c r="AO16" s="114"/>
      <c r="AP16" s="114"/>
      <c r="AQ16" s="111"/>
      <c r="AR16" s="115"/>
      <c r="AS16" s="115"/>
      <c r="AT16" s="116"/>
      <c r="AU16" s="122"/>
    </row>
    <row r="17" spans="1:47" x14ac:dyDescent="0.25">
      <c r="B17" s="276" t="s">
        <v>203</v>
      </c>
      <c r="C17" s="62" t="s">
        <v>58</v>
      </c>
      <c r="D17" s="111"/>
      <c r="E17" s="121"/>
      <c r="F17" s="114"/>
      <c r="G17" s="114"/>
      <c r="H17" s="114"/>
      <c r="I17" s="111"/>
      <c r="J17" s="121"/>
      <c r="K17" s="114"/>
      <c r="L17" s="114"/>
      <c r="M17" s="114"/>
      <c r="N17" s="111"/>
      <c r="O17" s="121"/>
      <c r="P17" s="114"/>
      <c r="Q17" s="114"/>
      <c r="R17" s="114"/>
      <c r="S17" s="111"/>
      <c r="T17" s="121"/>
      <c r="U17" s="114"/>
      <c r="V17" s="111"/>
      <c r="W17" s="121"/>
      <c r="X17" s="114"/>
      <c r="Y17" s="111"/>
      <c r="Z17" s="121"/>
      <c r="AA17" s="114"/>
      <c r="AB17" s="111"/>
      <c r="AC17" s="114"/>
      <c r="AD17" s="114"/>
      <c r="AE17" s="114"/>
      <c r="AF17" s="114"/>
      <c r="AG17" s="111"/>
      <c r="AH17" s="114"/>
      <c r="AI17" s="114"/>
      <c r="AJ17" s="114"/>
      <c r="AK17" s="114"/>
      <c r="AL17" s="111"/>
      <c r="AM17" s="121"/>
      <c r="AN17" s="114"/>
      <c r="AO17" s="114"/>
      <c r="AP17" s="114"/>
      <c r="AQ17" s="111"/>
      <c r="AR17" s="115"/>
      <c r="AS17" s="115"/>
      <c r="AT17" s="116"/>
      <c r="AU17" s="122"/>
    </row>
    <row r="18" spans="1:47" x14ac:dyDescent="0.25">
      <c r="B18" s="276" t="s">
        <v>204</v>
      </c>
      <c r="C18" s="62" t="s">
        <v>59</v>
      </c>
      <c r="D18" s="111"/>
      <c r="E18" s="121"/>
      <c r="F18" s="114"/>
      <c r="G18" s="114"/>
      <c r="H18" s="120"/>
      <c r="I18" s="111"/>
      <c r="J18" s="121"/>
      <c r="K18" s="114"/>
      <c r="L18" s="114"/>
      <c r="M18" s="120"/>
      <c r="N18" s="111"/>
      <c r="O18" s="121"/>
      <c r="P18" s="114"/>
      <c r="Q18" s="114"/>
      <c r="R18" s="120"/>
      <c r="S18" s="111"/>
      <c r="T18" s="126"/>
      <c r="U18" s="114"/>
      <c r="V18" s="111"/>
      <c r="W18" s="126"/>
      <c r="X18" s="114"/>
      <c r="Y18" s="111"/>
      <c r="Z18" s="126"/>
      <c r="AA18" s="114"/>
      <c r="AB18" s="111"/>
      <c r="AC18" s="114"/>
      <c r="AD18" s="114"/>
      <c r="AE18" s="114"/>
      <c r="AF18" s="120"/>
      <c r="AG18" s="111"/>
      <c r="AH18" s="114"/>
      <c r="AI18" s="114"/>
      <c r="AJ18" s="114"/>
      <c r="AK18" s="120"/>
      <c r="AL18" s="111"/>
      <c r="AM18" s="121"/>
      <c r="AN18" s="114"/>
      <c r="AO18" s="114"/>
      <c r="AP18" s="120"/>
      <c r="AQ18" s="111"/>
      <c r="AR18" s="115"/>
      <c r="AS18" s="115"/>
      <c r="AT18" s="116"/>
      <c r="AU18" s="122"/>
    </row>
    <row r="19" spans="1:47" x14ac:dyDescent="0.25">
      <c r="B19" s="276" t="s">
        <v>205</v>
      </c>
      <c r="C19" s="62" t="s">
        <v>60</v>
      </c>
      <c r="D19" s="111"/>
      <c r="E19" s="121"/>
      <c r="F19" s="114"/>
      <c r="G19" s="114"/>
      <c r="H19" s="114"/>
      <c r="I19" s="111"/>
      <c r="J19" s="121"/>
      <c r="K19" s="114"/>
      <c r="L19" s="114"/>
      <c r="M19" s="114"/>
      <c r="N19" s="111"/>
      <c r="O19" s="121"/>
      <c r="P19" s="114"/>
      <c r="Q19" s="114"/>
      <c r="R19" s="114"/>
      <c r="S19" s="111"/>
      <c r="T19" s="121"/>
      <c r="U19" s="114"/>
      <c r="V19" s="111"/>
      <c r="W19" s="121"/>
      <c r="X19" s="114"/>
      <c r="Y19" s="111"/>
      <c r="Z19" s="121"/>
      <c r="AA19" s="114"/>
      <c r="AB19" s="111"/>
      <c r="AC19" s="114"/>
      <c r="AD19" s="114"/>
      <c r="AE19" s="114"/>
      <c r="AF19" s="114"/>
      <c r="AG19" s="111"/>
      <c r="AH19" s="114"/>
      <c r="AI19" s="114"/>
      <c r="AJ19" s="114"/>
      <c r="AK19" s="114"/>
      <c r="AL19" s="111"/>
      <c r="AM19" s="121"/>
      <c r="AN19" s="114"/>
      <c r="AO19" s="114"/>
      <c r="AP19" s="114"/>
      <c r="AQ19" s="111"/>
      <c r="AR19" s="115"/>
      <c r="AS19" s="115"/>
      <c r="AT19" s="116"/>
      <c r="AU19" s="122"/>
    </row>
    <row r="20" spans="1:47" x14ac:dyDescent="0.25">
      <c r="B20" s="276" t="s">
        <v>206</v>
      </c>
      <c r="C20" s="62" t="s">
        <v>61</v>
      </c>
      <c r="D20" s="111"/>
      <c r="E20" s="121"/>
      <c r="F20" s="114"/>
      <c r="G20" s="114"/>
      <c r="H20" s="114"/>
      <c r="I20" s="111"/>
      <c r="J20" s="121"/>
      <c r="K20" s="114"/>
      <c r="L20" s="114"/>
      <c r="M20" s="114"/>
      <c r="N20" s="111"/>
      <c r="O20" s="121"/>
      <c r="P20" s="114"/>
      <c r="Q20" s="114"/>
      <c r="R20" s="114"/>
      <c r="S20" s="111"/>
      <c r="T20" s="121"/>
      <c r="U20" s="114"/>
      <c r="V20" s="111"/>
      <c r="W20" s="121"/>
      <c r="X20" s="114"/>
      <c r="Y20" s="111"/>
      <c r="Z20" s="121"/>
      <c r="AA20" s="114"/>
      <c r="AB20" s="111"/>
      <c r="AC20" s="114"/>
      <c r="AD20" s="114"/>
      <c r="AE20" s="114"/>
      <c r="AF20" s="114"/>
      <c r="AG20" s="111"/>
      <c r="AH20" s="114"/>
      <c r="AI20" s="114"/>
      <c r="AJ20" s="114"/>
      <c r="AK20" s="114"/>
      <c r="AL20" s="111"/>
      <c r="AM20" s="121"/>
      <c r="AN20" s="114"/>
      <c r="AO20" s="114"/>
      <c r="AP20" s="114"/>
      <c r="AQ20" s="111"/>
      <c r="AR20" s="115"/>
      <c r="AS20" s="115"/>
      <c r="AT20" s="116"/>
      <c r="AU20" s="122"/>
    </row>
    <row r="21" spans="1:47" x14ac:dyDescent="0.25">
      <c r="B21" s="276" t="s">
        <v>207</v>
      </c>
      <c r="C21" s="62" t="s">
        <v>62</v>
      </c>
      <c r="D21" s="111"/>
      <c r="E21" s="121"/>
      <c r="F21" s="114"/>
      <c r="G21" s="114"/>
      <c r="H21" s="114"/>
      <c r="I21" s="111"/>
      <c r="J21" s="121"/>
      <c r="K21" s="114"/>
      <c r="L21" s="114"/>
      <c r="M21" s="114"/>
      <c r="N21" s="111"/>
      <c r="O21" s="121"/>
      <c r="P21" s="114"/>
      <c r="Q21" s="114"/>
      <c r="R21" s="114"/>
      <c r="S21" s="111"/>
      <c r="T21" s="121"/>
      <c r="U21" s="114"/>
      <c r="V21" s="111"/>
      <c r="W21" s="121"/>
      <c r="X21" s="114"/>
      <c r="Y21" s="111"/>
      <c r="Z21" s="121"/>
      <c r="AA21" s="114"/>
      <c r="AB21" s="111"/>
      <c r="AC21" s="114"/>
      <c r="AD21" s="114"/>
      <c r="AE21" s="114"/>
      <c r="AF21" s="114"/>
      <c r="AG21" s="111"/>
      <c r="AH21" s="114"/>
      <c r="AI21" s="114"/>
      <c r="AJ21" s="114"/>
      <c r="AK21" s="114"/>
      <c r="AL21" s="111"/>
      <c r="AM21" s="121"/>
      <c r="AN21" s="114"/>
      <c r="AO21" s="114"/>
      <c r="AP21" s="114"/>
      <c r="AQ21" s="111"/>
      <c r="AR21" s="115"/>
      <c r="AS21" s="115"/>
      <c r="AT21" s="116"/>
      <c r="AU21" s="122"/>
    </row>
    <row r="22" spans="1:47" ht="25" x14ac:dyDescent="0.25">
      <c r="B22" s="276" t="s">
        <v>560</v>
      </c>
      <c r="C22" s="62" t="s">
        <v>28</v>
      </c>
      <c r="D22" s="127">
        <f>'Pt 2 Premium and Claims'!D$56</f>
        <v>0</v>
      </c>
      <c r="E22" s="128">
        <f>'Pt 2 Premium and Claims'!E$56</f>
        <v>0</v>
      </c>
      <c r="F22" s="128">
        <f>'Pt 2 Premium and Claims'!F$56</f>
        <v>0</v>
      </c>
      <c r="G22" s="128">
        <f>'Pt 2 Premium and Claims'!G$56</f>
        <v>0</v>
      </c>
      <c r="H22" s="128">
        <f>'Pt 2 Premium and Claims'!H$56</f>
        <v>0</v>
      </c>
      <c r="I22" s="127">
        <f>'Pt 2 Premium and Claims'!I$56</f>
        <v>0</v>
      </c>
      <c r="J22" s="128">
        <f>'Pt 2 Premium and Claims'!J$56</f>
        <v>0</v>
      </c>
      <c r="K22" s="128">
        <f>'Pt 2 Premium and Claims'!K$56</f>
        <v>0</v>
      </c>
      <c r="L22" s="128">
        <f>'Pt 2 Premium and Claims'!L$56</f>
        <v>0</v>
      </c>
      <c r="M22" s="128">
        <f>'Pt 2 Premium and Claims'!M$56</f>
        <v>0</v>
      </c>
      <c r="N22" s="127">
        <f>'Pt 2 Premium and Claims'!N$56</f>
        <v>0</v>
      </c>
      <c r="O22" s="128">
        <f>'Pt 2 Premium and Claims'!O$56</f>
        <v>0</v>
      </c>
      <c r="P22" s="128">
        <f>'Pt 2 Premium and Claims'!P$56</f>
        <v>0</v>
      </c>
      <c r="Q22" s="128">
        <f>'Pt 2 Premium and Claims'!Q$56</f>
        <v>0</v>
      </c>
      <c r="R22" s="128">
        <f>'Pt 2 Premium and Claims'!R$56</f>
        <v>0</v>
      </c>
      <c r="S22" s="127">
        <f>'Pt 2 Premium and Claims'!S$56</f>
        <v>0</v>
      </c>
      <c r="T22" s="128">
        <f>'Pt 2 Premium and Claims'!T$56</f>
        <v>0</v>
      </c>
      <c r="U22" s="128">
        <f>'Pt 2 Premium and Claims'!U$56</f>
        <v>0</v>
      </c>
      <c r="V22" s="127">
        <f>'Pt 2 Premium and Claims'!V$56</f>
        <v>0</v>
      </c>
      <c r="W22" s="128">
        <f>'Pt 2 Premium and Claims'!W$56</f>
        <v>0</v>
      </c>
      <c r="X22" s="128">
        <f>'Pt 2 Premium and Claims'!X$56</f>
        <v>0</v>
      </c>
      <c r="Y22" s="127">
        <f>'Pt 2 Premium and Claims'!Y$56</f>
        <v>0</v>
      </c>
      <c r="Z22" s="128">
        <f>'Pt 2 Premium and Claims'!Z$56</f>
        <v>0</v>
      </c>
      <c r="AA22" s="128">
        <f>'Pt 2 Premium and Claims'!AA$56</f>
        <v>0</v>
      </c>
      <c r="AB22" s="127">
        <f>'Pt 2 Premium and Claims'!AB$56</f>
        <v>0</v>
      </c>
      <c r="AC22" s="114"/>
      <c r="AD22" s="114"/>
      <c r="AE22" s="114"/>
      <c r="AF22" s="114"/>
      <c r="AG22" s="127">
        <f>'Pt 2 Premium and Claims'!AG$56</f>
        <v>0</v>
      </c>
      <c r="AH22" s="114"/>
      <c r="AI22" s="114"/>
      <c r="AJ22" s="114"/>
      <c r="AK22" s="114"/>
      <c r="AL22" s="127">
        <f>'Pt 2 Premium and Claims'!AL$56</f>
        <v>0</v>
      </c>
      <c r="AM22" s="128">
        <f>'Pt 2 Premium and Claims'!AM$56</f>
        <v>0</v>
      </c>
      <c r="AN22" s="128">
        <f>'Pt 2 Premium and Claims'!AN$56</f>
        <v>0</v>
      </c>
      <c r="AO22" s="128">
        <f>'Pt 2 Premium and Claims'!AO$56</f>
        <v>0</v>
      </c>
      <c r="AP22" s="128">
        <f>'Pt 2 Premium and Claims'!AP$56</f>
        <v>0</v>
      </c>
      <c r="AQ22" s="127">
        <f>'Pt 2 Premium and Claims'!AQ$56</f>
        <v>0</v>
      </c>
      <c r="AR22" s="129">
        <f>'Pt 2 Premium and Claims'!AR$56</f>
        <v>0</v>
      </c>
      <c r="AS22" s="129">
        <f>'Pt 2 Premium and Claims'!AS$56</f>
        <v>0</v>
      </c>
      <c r="AT22" s="116"/>
      <c r="AU22" s="122"/>
    </row>
    <row r="23" spans="1:47" ht="33.5" thickBot="1" x14ac:dyDescent="0.3">
      <c r="B23" s="277" t="s">
        <v>208</v>
      </c>
      <c r="C23" s="63"/>
      <c r="D23" s="123"/>
      <c r="E23" s="124"/>
      <c r="F23" s="124"/>
      <c r="G23" s="124"/>
      <c r="H23" s="124"/>
      <c r="I23" s="123"/>
      <c r="J23" s="124"/>
      <c r="K23" s="124"/>
      <c r="L23" s="124"/>
      <c r="M23" s="124"/>
      <c r="N23" s="123"/>
      <c r="O23" s="124"/>
      <c r="P23" s="124"/>
      <c r="Q23" s="124"/>
      <c r="R23" s="124"/>
      <c r="S23" s="123"/>
      <c r="T23" s="124"/>
      <c r="U23" s="124"/>
      <c r="V23" s="123"/>
      <c r="W23" s="124"/>
      <c r="X23" s="124"/>
      <c r="Y23" s="123"/>
      <c r="Z23" s="124"/>
      <c r="AA23" s="124"/>
      <c r="AB23" s="123"/>
      <c r="AC23" s="124"/>
      <c r="AD23" s="124"/>
      <c r="AE23" s="124"/>
      <c r="AF23" s="124"/>
      <c r="AG23" s="123"/>
      <c r="AH23" s="124"/>
      <c r="AI23" s="124"/>
      <c r="AJ23" s="124"/>
      <c r="AK23" s="124"/>
      <c r="AL23" s="123"/>
      <c r="AM23" s="124"/>
      <c r="AN23" s="124"/>
      <c r="AO23" s="124"/>
      <c r="AP23" s="124"/>
      <c r="AQ23" s="123"/>
      <c r="AR23" s="125"/>
      <c r="AS23" s="125"/>
      <c r="AT23" s="125"/>
      <c r="AU23" s="284"/>
    </row>
    <row r="24" spans="1:47" s="5" customFormat="1" ht="26.5" thickTop="1" x14ac:dyDescent="0.25">
      <c r="A24" s="35"/>
      <c r="B24" s="278" t="s">
        <v>209</v>
      </c>
      <c r="C24" s="61" t="s">
        <v>176</v>
      </c>
      <c r="D24" s="130"/>
      <c r="E24" s="131"/>
      <c r="F24" s="131"/>
      <c r="G24" s="131"/>
      <c r="H24" s="131"/>
      <c r="I24" s="130"/>
      <c r="J24" s="131"/>
      <c r="K24" s="131"/>
      <c r="L24" s="131"/>
      <c r="M24" s="131"/>
      <c r="N24" s="130"/>
      <c r="O24" s="131"/>
      <c r="P24" s="131"/>
      <c r="Q24" s="131"/>
      <c r="R24" s="131"/>
      <c r="S24" s="130"/>
      <c r="T24" s="131"/>
      <c r="U24" s="131"/>
      <c r="V24" s="130"/>
      <c r="W24" s="131"/>
      <c r="X24" s="131"/>
      <c r="Y24" s="130"/>
      <c r="Z24" s="131"/>
      <c r="AA24" s="131"/>
      <c r="AB24" s="130"/>
      <c r="AC24" s="131"/>
      <c r="AD24" s="131"/>
      <c r="AE24" s="131"/>
      <c r="AF24" s="132"/>
      <c r="AG24" s="130"/>
      <c r="AH24" s="131"/>
      <c r="AI24" s="131"/>
      <c r="AJ24" s="131"/>
      <c r="AK24" s="132"/>
      <c r="AL24" s="130"/>
      <c r="AM24" s="131"/>
      <c r="AN24" s="131"/>
      <c r="AO24" s="131"/>
      <c r="AP24" s="131"/>
      <c r="AQ24" s="130"/>
      <c r="AR24" s="110"/>
      <c r="AS24" s="110"/>
      <c r="AT24" s="110"/>
      <c r="AU24" s="130"/>
    </row>
    <row r="25" spans="1:47" s="5" customFormat="1" x14ac:dyDescent="0.25">
      <c r="A25" s="35"/>
      <c r="B25" s="279" t="s">
        <v>210</v>
      </c>
      <c r="C25" s="62"/>
      <c r="D25" s="111"/>
      <c r="E25" s="112"/>
      <c r="F25" s="112"/>
      <c r="G25" s="112"/>
      <c r="H25" s="112"/>
      <c r="I25" s="111"/>
      <c r="J25" s="112"/>
      <c r="K25" s="112"/>
      <c r="L25" s="112"/>
      <c r="M25" s="112"/>
      <c r="N25" s="111"/>
      <c r="O25" s="112"/>
      <c r="P25" s="112"/>
      <c r="Q25" s="112"/>
      <c r="R25" s="112"/>
      <c r="S25" s="111"/>
      <c r="T25" s="112"/>
      <c r="U25" s="112"/>
      <c r="V25" s="111"/>
      <c r="W25" s="112"/>
      <c r="X25" s="112"/>
      <c r="Y25" s="111"/>
      <c r="Z25" s="112"/>
      <c r="AA25" s="112"/>
      <c r="AB25" s="111"/>
      <c r="AC25" s="114"/>
      <c r="AD25" s="114"/>
      <c r="AE25" s="114"/>
      <c r="AF25" s="120"/>
      <c r="AG25" s="111"/>
      <c r="AH25" s="114"/>
      <c r="AI25" s="114"/>
      <c r="AJ25" s="114"/>
      <c r="AK25" s="120"/>
      <c r="AL25" s="111"/>
      <c r="AM25" s="112"/>
      <c r="AN25" s="112"/>
      <c r="AO25" s="112"/>
      <c r="AP25" s="112"/>
      <c r="AQ25" s="111"/>
      <c r="AR25" s="115"/>
      <c r="AS25" s="115"/>
      <c r="AT25" s="115"/>
      <c r="AU25" s="122"/>
    </row>
    <row r="26" spans="1:47" s="5" customFormat="1" x14ac:dyDescent="0.25">
      <c r="A26" s="35"/>
      <c r="B26" s="279" t="s">
        <v>211</v>
      </c>
      <c r="C26" s="62"/>
      <c r="D26" s="111"/>
      <c r="E26" s="112"/>
      <c r="F26" s="112"/>
      <c r="G26" s="112"/>
      <c r="H26" s="112"/>
      <c r="I26" s="111"/>
      <c r="J26" s="112"/>
      <c r="K26" s="112"/>
      <c r="L26" s="112"/>
      <c r="M26" s="112"/>
      <c r="N26" s="111"/>
      <c r="O26" s="112"/>
      <c r="P26" s="112"/>
      <c r="Q26" s="112"/>
      <c r="R26" s="112"/>
      <c r="S26" s="111"/>
      <c r="T26" s="112"/>
      <c r="U26" s="112"/>
      <c r="V26" s="111"/>
      <c r="W26" s="112"/>
      <c r="X26" s="112"/>
      <c r="Y26" s="111"/>
      <c r="Z26" s="112"/>
      <c r="AA26" s="112"/>
      <c r="AB26" s="111"/>
      <c r="AC26" s="114"/>
      <c r="AD26" s="114"/>
      <c r="AE26" s="114"/>
      <c r="AF26" s="114"/>
      <c r="AG26" s="111"/>
      <c r="AH26" s="114"/>
      <c r="AI26" s="114"/>
      <c r="AJ26" s="114"/>
      <c r="AK26" s="114"/>
      <c r="AL26" s="111"/>
      <c r="AM26" s="112"/>
      <c r="AN26" s="112"/>
      <c r="AO26" s="112"/>
      <c r="AP26" s="112"/>
      <c r="AQ26" s="111"/>
      <c r="AR26" s="115"/>
      <c r="AS26" s="115"/>
      <c r="AT26" s="115"/>
      <c r="AU26" s="122"/>
    </row>
    <row r="27" spans="1:47" s="5" customFormat="1" x14ac:dyDescent="0.25">
      <c r="B27" s="279" t="s">
        <v>212</v>
      </c>
      <c r="C27" s="62"/>
      <c r="D27" s="111"/>
      <c r="E27" s="112"/>
      <c r="F27" s="112"/>
      <c r="G27" s="112"/>
      <c r="H27" s="112"/>
      <c r="I27" s="111"/>
      <c r="J27" s="112"/>
      <c r="K27" s="112"/>
      <c r="L27" s="112"/>
      <c r="M27" s="112"/>
      <c r="N27" s="111"/>
      <c r="O27" s="112"/>
      <c r="P27" s="112"/>
      <c r="Q27" s="112"/>
      <c r="R27" s="112"/>
      <c r="S27" s="111"/>
      <c r="T27" s="112"/>
      <c r="U27" s="112"/>
      <c r="V27" s="111"/>
      <c r="W27" s="112"/>
      <c r="X27" s="112"/>
      <c r="Y27" s="111"/>
      <c r="Z27" s="112"/>
      <c r="AA27" s="112"/>
      <c r="AB27" s="111"/>
      <c r="AC27" s="114"/>
      <c r="AD27" s="114"/>
      <c r="AE27" s="114"/>
      <c r="AF27" s="114"/>
      <c r="AG27" s="111"/>
      <c r="AH27" s="114"/>
      <c r="AI27" s="114"/>
      <c r="AJ27" s="114"/>
      <c r="AK27" s="114"/>
      <c r="AL27" s="111"/>
      <c r="AM27" s="112"/>
      <c r="AN27" s="112"/>
      <c r="AO27" s="112"/>
      <c r="AP27" s="112"/>
      <c r="AQ27" s="111"/>
      <c r="AR27" s="115"/>
      <c r="AS27" s="115"/>
      <c r="AT27" s="133"/>
      <c r="AU27" s="122"/>
    </row>
    <row r="28" spans="1:47" s="5" customFormat="1" x14ac:dyDescent="0.25">
      <c r="A28" s="35"/>
      <c r="B28" s="279" t="s">
        <v>479</v>
      </c>
      <c r="C28" s="62"/>
      <c r="D28" s="111"/>
      <c r="E28" s="112"/>
      <c r="F28" s="112"/>
      <c r="G28" s="112"/>
      <c r="H28" s="112"/>
      <c r="I28" s="111"/>
      <c r="J28" s="112"/>
      <c r="K28" s="112"/>
      <c r="L28" s="112"/>
      <c r="M28" s="112"/>
      <c r="N28" s="111"/>
      <c r="O28" s="112"/>
      <c r="P28" s="112"/>
      <c r="Q28" s="112"/>
      <c r="R28" s="112"/>
      <c r="S28" s="111"/>
      <c r="T28" s="112"/>
      <c r="U28" s="112"/>
      <c r="V28" s="111"/>
      <c r="W28" s="112"/>
      <c r="X28" s="112"/>
      <c r="Y28" s="111"/>
      <c r="Z28" s="112"/>
      <c r="AA28" s="112"/>
      <c r="AB28" s="111"/>
      <c r="AC28" s="114"/>
      <c r="AD28" s="114"/>
      <c r="AE28" s="114"/>
      <c r="AF28" s="114"/>
      <c r="AG28" s="111"/>
      <c r="AH28" s="114"/>
      <c r="AI28" s="114"/>
      <c r="AJ28" s="114"/>
      <c r="AK28" s="114"/>
      <c r="AL28" s="111"/>
      <c r="AM28" s="112"/>
      <c r="AN28" s="112"/>
      <c r="AO28" s="112"/>
      <c r="AP28" s="112"/>
      <c r="AQ28" s="111"/>
      <c r="AR28" s="115"/>
      <c r="AS28" s="115"/>
      <c r="AT28" s="115"/>
      <c r="AU28" s="122"/>
    </row>
    <row r="29" spans="1:47" ht="39" x14ac:dyDescent="0.25">
      <c r="B29" s="280" t="s">
        <v>213</v>
      </c>
      <c r="C29" s="62" t="s">
        <v>175</v>
      </c>
      <c r="D29" s="119"/>
      <c r="E29" s="117"/>
      <c r="F29" s="117"/>
      <c r="G29" s="117"/>
      <c r="H29" s="117"/>
      <c r="I29" s="119"/>
      <c r="J29" s="117"/>
      <c r="K29" s="117"/>
      <c r="L29" s="117"/>
      <c r="M29" s="117"/>
      <c r="N29" s="119"/>
      <c r="O29" s="117"/>
      <c r="P29" s="117"/>
      <c r="Q29" s="117"/>
      <c r="R29" s="117"/>
      <c r="S29" s="119"/>
      <c r="T29" s="117"/>
      <c r="U29" s="117"/>
      <c r="V29" s="119"/>
      <c r="W29" s="117"/>
      <c r="X29" s="117"/>
      <c r="Y29" s="119"/>
      <c r="Z29" s="117"/>
      <c r="AA29" s="117"/>
      <c r="AB29" s="119"/>
      <c r="AC29" s="114"/>
      <c r="AD29" s="114"/>
      <c r="AE29" s="114"/>
      <c r="AF29" s="114"/>
      <c r="AG29" s="119"/>
      <c r="AH29" s="114"/>
      <c r="AI29" s="114"/>
      <c r="AJ29" s="114"/>
      <c r="AK29" s="114"/>
      <c r="AL29" s="119"/>
      <c r="AM29" s="117"/>
      <c r="AN29" s="117"/>
      <c r="AO29" s="117"/>
      <c r="AP29" s="117"/>
      <c r="AQ29" s="119"/>
      <c r="AR29" s="133"/>
      <c r="AS29" s="133"/>
      <c r="AT29" s="133"/>
      <c r="AU29" s="122"/>
    </row>
    <row r="30" spans="1:47" x14ac:dyDescent="0.25">
      <c r="B30" s="279" t="s">
        <v>214</v>
      </c>
      <c r="C30" s="62"/>
      <c r="D30" s="111"/>
      <c r="E30" s="112"/>
      <c r="F30" s="112"/>
      <c r="G30" s="112"/>
      <c r="H30" s="112"/>
      <c r="I30" s="111"/>
      <c r="J30" s="112"/>
      <c r="K30" s="112"/>
      <c r="L30" s="112"/>
      <c r="M30" s="112"/>
      <c r="N30" s="111"/>
      <c r="O30" s="112"/>
      <c r="P30" s="112"/>
      <c r="Q30" s="112"/>
      <c r="R30" s="112"/>
      <c r="S30" s="111"/>
      <c r="T30" s="112"/>
      <c r="U30" s="112"/>
      <c r="V30" s="111"/>
      <c r="W30" s="112"/>
      <c r="X30" s="112"/>
      <c r="Y30" s="111"/>
      <c r="Z30" s="112"/>
      <c r="AA30" s="112"/>
      <c r="AB30" s="111"/>
      <c r="AC30" s="114"/>
      <c r="AD30" s="114"/>
      <c r="AE30" s="114"/>
      <c r="AF30" s="114"/>
      <c r="AG30" s="111"/>
      <c r="AH30" s="114"/>
      <c r="AI30" s="114"/>
      <c r="AJ30" s="114"/>
      <c r="AK30" s="114"/>
      <c r="AL30" s="111"/>
      <c r="AM30" s="112"/>
      <c r="AN30" s="112"/>
      <c r="AO30" s="112"/>
      <c r="AP30" s="112"/>
      <c r="AQ30" s="111"/>
      <c r="AR30" s="115"/>
      <c r="AS30" s="115"/>
      <c r="AT30" s="115"/>
      <c r="AU30" s="122"/>
    </row>
    <row r="31" spans="1:47" x14ac:dyDescent="0.25">
      <c r="B31" s="279" t="s">
        <v>215</v>
      </c>
      <c r="C31" s="62"/>
      <c r="D31" s="111"/>
      <c r="E31" s="112"/>
      <c r="F31" s="112"/>
      <c r="G31" s="112"/>
      <c r="H31" s="112"/>
      <c r="I31" s="111"/>
      <c r="J31" s="112"/>
      <c r="K31" s="112"/>
      <c r="L31" s="112"/>
      <c r="M31" s="112"/>
      <c r="N31" s="111"/>
      <c r="O31" s="112"/>
      <c r="P31" s="112"/>
      <c r="Q31" s="112"/>
      <c r="R31" s="112"/>
      <c r="S31" s="111"/>
      <c r="T31" s="112"/>
      <c r="U31" s="112"/>
      <c r="V31" s="111"/>
      <c r="W31" s="112"/>
      <c r="X31" s="112"/>
      <c r="Y31" s="111"/>
      <c r="Z31" s="112"/>
      <c r="AA31" s="112"/>
      <c r="AB31" s="111"/>
      <c r="AC31" s="114"/>
      <c r="AD31" s="114"/>
      <c r="AE31" s="114"/>
      <c r="AF31" s="114"/>
      <c r="AG31" s="111"/>
      <c r="AH31" s="114"/>
      <c r="AI31" s="114"/>
      <c r="AJ31" s="114"/>
      <c r="AK31" s="114"/>
      <c r="AL31" s="111"/>
      <c r="AM31" s="112"/>
      <c r="AN31" s="112"/>
      <c r="AO31" s="112"/>
      <c r="AP31" s="112"/>
      <c r="AQ31" s="111"/>
      <c r="AR31" s="115"/>
      <c r="AS31" s="115"/>
      <c r="AT31" s="115"/>
      <c r="AU31" s="122"/>
    </row>
    <row r="32" spans="1:47" ht="13.75" customHeight="1" x14ac:dyDescent="0.25">
      <c r="B32" s="279" t="s">
        <v>216</v>
      </c>
      <c r="C32" s="62" t="s">
        <v>65</v>
      </c>
      <c r="D32" s="111"/>
      <c r="E32" s="112"/>
      <c r="F32" s="112"/>
      <c r="G32" s="112"/>
      <c r="H32" s="112"/>
      <c r="I32" s="111"/>
      <c r="J32" s="112"/>
      <c r="K32" s="112"/>
      <c r="L32" s="112"/>
      <c r="M32" s="112"/>
      <c r="N32" s="111"/>
      <c r="O32" s="112"/>
      <c r="P32" s="112"/>
      <c r="Q32" s="112"/>
      <c r="R32" s="112"/>
      <c r="S32" s="111"/>
      <c r="T32" s="112"/>
      <c r="U32" s="112"/>
      <c r="V32" s="111"/>
      <c r="W32" s="112"/>
      <c r="X32" s="112"/>
      <c r="Y32" s="111"/>
      <c r="Z32" s="112"/>
      <c r="AA32" s="112"/>
      <c r="AB32" s="111"/>
      <c r="AC32" s="114"/>
      <c r="AD32" s="114"/>
      <c r="AE32" s="114"/>
      <c r="AF32" s="114"/>
      <c r="AG32" s="111"/>
      <c r="AH32" s="114"/>
      <c r="AI32" s="114"/>
      <c r="AJ32" s="114"/>
      <c r="AK32" s="114"/>
      <c r="AL32" s="111"/>
      <c r="AM32" s="112"/>
      <c r="AN32" s="112"/>
      <c r="AO32" s="112"/>
      <c r="AP32" s="112"/>
      <c r="AQ32" s="111"/>
      <c r="AR32" s="115"/>
      <c r="AS32" s="115"/>
      <c r="AT32" s="115"/>
      <c r="AU32" s="122"/>
    </row>
    <row r="33" spans="1:47" ht="13" x14ac:dyDescent="0.25">
      <c r="A33" s="3"/>
      <c r="B33" s="280" t="s">
        <v>217</v>
      </c>
      <c r="C33" s="62" t="s">
        <v>14</v>
      </c>
      <c r="D33" s="119"/>
      <c r="E33" s="117"/>
      <c r="F33" s="117"/>
      <c r="G33" s="117"/>
      <c r="H33" s="117"/>
      <c r="I33" s="119"/>
      <c r="J33" s="117"/>
      <c r="K33" s="117"/>
      <c r="L33" s="117"/>
      <c r="M33" s="117"/>
      <c r="N33" s="119"/>
      <c r="O33" s="117"/>
      <c r="P33" s="117"/>
      <c r="Q33" s="117"/>
      <c r="R33" s="117"/>
      <c r="S33" s="119"/>
      <c r="T33" s="117"/>
      <c r="U33" s="117"/>
      <c r="V33" s="119"/>
      <c r="W33" s="117"/>
      <c r="X33" s="117"/>
      <c r="Y33" s="119"/>
      <c r="Z33" s="117"/>
      <c r="AA33" s="117"/>
      <c r="AB33" s="119"/>
      <c r="AC33" s="114"/>
      <c r="AD33" s="114"/>
      <c r="AE33" s="114"/>
      <c r="AF33" s="114"/>
      <c r="AG33" s="119"/>
      <c r="AH33" s="114"/>
      <c r="AI33" s="114"/>
      <c r="AJ33" s="114"/>
      <c r="AK33" s="114"/>
      <c r="AL33" s="119"/>
      <c r="AM33" s="117"/>
      <c r="AN33" s="117"/>
      <c r="AO33" s="117"/>
      <c r="AP33" s="117"/>
      <c r="AQ33" s="119"/>
      <c r="AR33" s="133"/>
      <c r="AS33" s="133"/>
      <c r="AT33" s="133"/>
      <c r="AU33" s="122"/>
    </row>
    <row r="34" spans="1:47" x14ac:dyDescent="0.25">
      <c r="B34" s="279" t="s">
        <v>218</v>
      </c>
      <c r="C34" s="62"/>
      <c r="D34" s="111"/>
      <c r="E34" s="112"/>
      <c r="F34" s="112"/>
      <c r="G34" s="112"/>
      <c r="H34" s="112"/>
      <c r="I34" s="111"/>
      <c r="J34" s="112"/>
      <c r="K34" s="112"/>
      <c r="L34" s="112"/>
      <c r="M34" s="112"/>
      <c r="N34" s="111"/>
      <c r="O34" s="112"/>
      <c r="P34" s="112"/>
      <c r="Q34" s="112"/>
      <c r="R34" s="112"/>
      <c r="S34" s="111"/>
      <c r="T34" s="112"/>
      <c r="U34" s="112"/>
      <c r="V34" s="111"/>
      <c r="W34" s="112"/>
      <c r="X34" s="112"/>
      <c r="Y34" s="111"/>
      <c r="Z34" s="112"/>
      <c r="AA34" s="112"/>
      <c r="AB34" s="111"/>
      <c r="AC34" s="114"/>
      <c r="AD34" s="114"/>
      <c r="AE34" s="114"/>
      <c r="AF34" s="114"/>
      <c r="AG34" s="111"/>
      <c r="AH34" s="114"/>
      <c r="AI34" s="114"/>
      <c r="AJ34" s="114"/>
      <c r="AK34" s="114"/>
      <c r="AL34" s="111"/>
      <c r="AM34" s="112"/>
      <c r="AN34" s="112"/>
      <c r="AO34" s="112"/>
      <c r="AP34" s="112"/>
      <c r="AQ34" s="122"/>
      <c r="AR34" s="115"/>
      <c r="AS34" s="115"/>
      <c r="AT34" s="115"/>
      <c r="AU34" s="122"/>
    </row>
    <row r="35" spans="1:47" x14ac:dyDescent="0.25">
      <c r="B35" s="279" t="s">
        <v>219</v>
      </c>
      <c r="C35" s="62"/>
      <c r="D35" s="111"/>
      <c r="E35" s="112"/>
      <c r="F35" s="112"/>
      <c r="G35" s="112"/>
      <c r="H35" s="112"/>
      <c r="I35" s="111"/>
      <c r="J35" s="112"/>
      <c r="K35" s="112"/>
      <c r="L35" s="112"/>
      <c r="M35" s="112"/>
      <c r="N35" s="111"/>
      <c r="O35" s="112"/>
      <c r="P35" s="112"/>
      <c r="Q35" s="112"/>
      <c r="R35" s="112"/>
      <c r="S35" s="111"/>
      <c r="T35" s="112"/>
      <c r="U35" s="112"/>
      <c r="V35" s="111"/>
      <c r="W35" s="112"/>
      <c r="X35" s="112"/>
      <c r="Y35" s="111"/>
      <c r="Z35" s="112"/>
      <c r="AA35" s="112"/>
      <c r="AB35" s="111"/>
      <c r="AC35" s="114"/>
      <c r="AD35" s="114"/>
      <c r="AE35" s="114"/>
      <c r="AF35" s="114"/>
      <c r="AG35" s="111"/>
      <c r="AH35" s="114"/>
      <c r="AI35" s="114"/>
      <c r="AJ35" s="114"/>
      <c r="AK35" s="114"/>
      <c r="AL35" s="111"/>
      <c r="AM35" s="112"/>
      <c r="AN35" s="112"/>
      <c r="AO35" s="112"/>
      <c r="AP35" s="112"/>
      <c r="AQ35" s="111"/>
      <c r="AR35" s="115"/>
      <c r="AS35" s="115"/>
      <c r="AT35" s="115"/>
      <c r="AU35" s="122"/>
    </row>
    <row r="36" spans="1:47" ht="17" thickBot="1" x14ac:dyDescent="0.3">
      <c r="B36" s="277" t="s">
        <v>220</v>
      </c>
      <c r="C36" s="63"/>
      <c r="D36" s="123"/>
      <c r="E36" s="124"/>
      <c r="F36" s="124"/>
      <c r="G36" s="124"/>
      <c r="H36" s="124"/>
      <c r="I36" s="123"/>
      <c r="J36" s="124"/>
      <c r="K36" s="124"/>
      <c r="L36" s="124"/>
      <c r="M36" s="124"/>
      <c r="N36" s="123"/>
      <c r="O36" s="124"/>
      <c r="P36" s="124"/>
      <c r="Q36" s="124"/>
      <c r="R36" s="124"/>
      <c r="S36" s="123"/>
      <c r="T36" s="124"/>
      <c r="U36" s="124"/>
      <c r="V36" s="123"/>
      <c r="W36" s="124"/>
      <c r="X36" s="124"/>
      <c r="Y36" s="123"/>
      <c r="Z36" s="124"/>
      <c r="AA36" s="124"/>
      <c r="AB36" s="123"/>
      <c r="AC36" s="124"/>
      <c r="AD36" s="124"/>
      <c r="AE36" s="124"/>
      <c r="AF36" s="124"/>
      <c r="AG36" s="123"/>
      <c r="AH36" s="124"/>
      <c r="AI36" s="124"/>
      <c r="AJ36" s="124"/>
      <c r="AK36" s="124"/>
      <c r="AL36" s="123"/>
      <c r="AM36" s="124"/>
      <c r="AN36" s="124"/>
      <c r="AO36" s="124"/>
      <c r="AP36" s="124"/>
      <c r="AQ36" s="123"/>
      <c r="AR36" s="125"/>
      <c r="AS36" s="125"/>
      <c r="AT36" s="125"/>
      <c r="AU36" s="284"/>
    </row>
    <row r="37" spans="1:47" ht="13" thickTop="1" x14ac:dyDescent="0.25">
      <c r="B37" s="281" t="s">
        <v>221</v>
      </c>
      <c r="C37" s="61" t="s">
        <v>15</v>
      </c>
      <c r="D37" s="134"/>
      <c r="E37" s="135"/>
      <c r="F37" s="135"/>
      <c r="G37" s="135"/>
      <c r="H37" s="135"/>
      <c r="I37" s="134"/>
      <c r="J37" s="135"/>
      <c r="K37" s="135"/>
      <c r="L37" s="135"/>
      <c r="M37" s="135"/>
      <c r="N37" s="134"/>
      <c r="O37" s="135"/>
      <c r="P37" s="135"/>
      <c r="Q37" s="135"/>
      <c r="R37" s="135"/>
      <c r="S37" s="134"/>
      <c r="T37" s="135"/>
      <c r="U37" s="135"/>
      <c r="V37" s="134"/>
      <c r="W37" s="135"/>
      <c r="X37" s="135"/>
      <c r="Y37" s="134"/>
      <c r="Z37" s="135"/>
      <c r="AA37" s="135"/>
      <c r="AB37" s="134"/>
      <c r="AC37" s="107"/>
      <c r="AD37" s="107"/>
      <c r="AE37" s="107"/>
      <c r="AF37" s="108"/>
      <c r="AG37" s="134"/>
      <c r="AH37" s="107"/>
      <c r="AI37" s="107"/>
      <c r="AJ37" s="107"/>
      <c r="AK37" s="108"/>
      <c r="AL37" s="134"/>
      <c r="AM37" s="135"/>
      <c r="AN37" s="135"/>
      <c r="AO37" s="135"/>
      <c r="AP37" s="135"/>
      <c r="AQ37" s="134"/>
      <c r="AR37" s="136"/>
      <c r="AS37" s="136"/>
      <c r="AT37" s="136"/>
      <c r="AU37" s="130"/>
    </row>
    <row r="38" spans="1:47" x14ac:dyDescent="0.25">
      <c r="B38" s="276" t="s">
        <v>222</v>
      </c>
      <c r="C38" s="62" t="s">
        <v>16</v>
      </c>
      <c r="D38" s="111"/>
      <c r="E38" s="112"/>
      <c r="F38" s="112"/>
      <c r="G38" s="112"/>
      <c r="H38" s="112"/>
      <c r="I38" s="111"/>
      <c r="J38" s="112"/>
      <c r="K38" s="112"/>
      <c r="L38" s="112"/>
      <c r="M38" s="112"/>
      <c r="N38" s="111"/>
      <c r="O38" s="112"/>
      <c r="P38" s="112"/>
      <c r="Q38" s="112"/>
      <c r="R38" s="112"/>
      <c r="S38" s="111"/>
      <c r="T38" s="112"/>
      <c r="U38" s="112"/>
      <c r="V38" s="111"/>
      <c r="W38" s="112"/>
      <c r="X38" s="112"/>
      <c r="Y38" s="111"/>
      <c r="Z38" s="112"/>
      <c r="AA38" s="112"/>
      <c r="AB38" s="111"/>
      <c r="AC38" s="114"/>
      <c r="AD38" s="114"/>
      <c r="AE38" s="114"/>
      <c r="AF38" s="114"/>
      <c r="AG38" s="111"/>
      <c r="AH38" s="114"/>
      <c r="AI38" s="114"/>
      <c r="AJ38" s="114"/>
      <c r="AK38" s="114"/>
      <c r="AL38" s="111"/>
      <c r="AM38" s="112"/>
      <c r="AN38" s="112"/>
      <c r="AO38" s="112"/>
      <c r="AP38" s="112"/>
      <c r="AQ38" s="111"/>
      <c r="AR38" s="115"/>
      <c r="AS38" s="115"/>
      <c r="AT38" s="115"/>
      <c r="AU38" s="122"/>
    </row>
    <row r="39" spans="1:47" x14ac:dyDescent="0.25">
      <c r="B39" s="279" t="s">
        <v>223</v>
      </c>
      <c r="C39" s="62" t="s">
        <v>17</v>
      </c>
      <c r="D39" s="111"/>
      <c r="E39" s="112"/>
      <c r="F39" s="112"/>
      <c r="G39" s="112"/>
      <c r="H39" s="112"/>
      <c r="I39" s="111"/>
      <c r="J39" s="112"/>
      <c r="K39" s="112"/>
      <c r="L39" s="112"/>
      <c r="M39" s="112"/>
      <c r="N39" s="111"/>
      <c r="O39" s="112"/>
      <c r="P39" s="112"/>
      <c r="Q39" s="112"/>
      <c r="R39" s="112"/>
      <c r="S39" s="111"/>
      <c r="T39" s="112"/>
      <c r="U39" s="112"/>
      <c r="V39" s="111"/>
      <c r="W39" s="112"/>
      <c r="X39" s="112"/>
      <c r="Y39" s="111"/>
      <c r="Z39" s="112"/>
      <c r="AA39" s="112"/>
      <c r="AB39" s="111"/>
      <c r="AC39" s="114"/>
      <c r="AD39" s="114"/>
      <c r="AE39" s="114"/>
      <c r="AF39" s="114"/>
      <c r="AG39" s="111"/>
      <c r="AH39" s="114"/>
      <c r="AI39" s="114"/>
      <c r="AJ39" s="114"/>
      <c r="AK39" s="114"/>
      <c r="AL39" s="111"/>
      <c r="AM39" s="112"/>
      <c r="AN39" s="112"/>
      <c r="AO39" s="112"/>
      <c r="AP39" s="112"/>
      <c r="AQ39" s="111"/>
      <c r="AR39" s="115"/>
      <c r="AS39" s="115"/>
      <c r="AT39" s="115"/>
      <c r="AU39" s="122"/>
    </row>
    <row r="40" spans="1:47" x14ac:dyDescent="0.25">
      <c r="B40" s="279" t="s">
        <v>224</v>
      </c>
      <c r="C40" s="62" t="s">
        <v>38</v>
      </c>
      <c r="D40" s="111"/>
      <c r="E40" s="112"/>
      <c r="F40" s="112"/>
      <c r="G40" s="112"/>
      <c r="H40" s="112"/>
      <c r="I40" s="111"/>
      <c r="J40" s="112"/>
      <c r="K40" s="112"/>
      <c r="L40" s="112"/>
      <c r="M40" s="112"/>
      <c r="N40" s="111"/>
      <c r="O40" s="112"/>
      <c r="P40" s="112"/>
      <c r="Q40" s="112"/>
      <c r="R40" s="112"/>
      <c r="S40" s="111"/>
      <c r="T40" s="112"/>
      <c r="U40" s="112"/>
      <c r="V40" s="111"/>
      <c r="W40" s="112"/>
      <c r="X40" s="112"/>
      <c r="Y40" s="111"/>
      <c r="Z40" s="112"/>
      <c r="AA40" s="112"/>
      <c r="AB40" s="111"/>
      <c r="AC40" s="114"/>
      <c r="AD40" s="114"/>
      <c r="AE40" s="114"/>
      <c r="AF40" s="114"/>
      <c r="AG40" s="111"/>
      <c r="AH40" s="114"/>
      <c r="AI40" s="114"/>
      <c r="AJ40" s="114"/>
      <c r="AK40" s="114"/>
      <c r="AL40" s="111"/>
      <c r="AM40" s="112"/>
      <c r="AN40" s="112"/>
      <c r="AO40" s="112"/>
      <c r="AP40" s="112"/>
      <c r="AQ40" s="111"/>
      <c r="AR40" s="115"/>
      <c r="AS40" s="115"/>
      <c r="AT40" s="115"/>
      <c r="AU40" s="122"/>
    </row>
    <row r="41" spans="1:47" s="5" customFormat="1" ht="13.75" customHeight="1" x14ac:dyDescent="0.25">
      <c r="A41" s="35"/>
      <c r="B41" s="279" t="s">
        <v>225</v>
      </c>
      <c r="C41" s="62" t="s">
        <v>104</v>
      </c>
      <c r="D41" s="111"/>
      <c r="E41" s="112"/>
      <c r="F41" s="112"/>
      <c r="G41" s="112"/>
      <c r="H41" s="112"/>
      <c r="I41" s="111"/>
      <c r="J41" s="112"/>
      <c r="K41" s="112"/>
      <c r="L41" s="112"/>
      <c r="M41" s="112"/>
      <c r="N41" s="111"/>
      <c r="O41" s="112"/>
      <c r="P41" s="112"/>
      <c r="Q41" s="112"/>
      <c r="R41" s="112"/>
      <c r="S41" s="111"/>
      <c r="T41" s="112"/>
      <c r="U41" s="112"/>
      <c r="V41" s="111"/>
      <c r="W41" s="112"/>
      <c r="X41" s="112"/>
      <c r="Y41" s="111"/>
      <c r="Z41" s="112"/>
      <c r="AA41" s="112"/>
      <c r="AB41" s="111"/>
      <c r="AC41" s="114"/>
      <c r="AD41" s="114"/>
      <c r="AE41" s="114"/>
      <c r="AF41" s="114"/>
      <c r="AG41" s="111"/>
      <c r="AH41" s="114"/>
      <c r="AI41" s="114"/>
      <c r="AJ41" s="114"/>
      <c r="AK41" s="114"/>
      <c r="AL41" s="111"/>
      <c r="AM41" s="112"/>
      <c r="AN41" s="112"/>
      <c r="AO41" s="112"/>
      <c r="AP41" s="112"/>
      <c r="AQ41" s="111"/>
      <c r="AR41" s="115"/>
      <c r="AS41" s="115"/>
      <c r="AT41" s="115"/>
      <c r="AU41" s="122"/>
    </row>
    <row r="42" spans="1:47" s="5" customFormat="1" ht="13.75" customHeight="1" x14ac:dyDescent="0.25">
      <c r="A42" s="35"/>
      <c r="B42" s="279" t="s">
        <v>431</v>
      </c>
      <c r="C42" s="62"/>
      <c r="D42" s="111"/>
      <c r="E42" s="112"/>
      <c r="F42" s="112"/>
      <c r="G42" s="112"/>
      <c r="H42" s="112"/>
      <c r="I42" s="111"/>
      <c r="J42" s="112"/>
      <c r="K42" s="112"/>
      <c r="L42" s="112"/>
      <c r="M42" s="112"/>
      <c r="N42" s="111"/>
      <c r="O42" s="112"/>
      <c r="P42" s="112"/>
      <c r="Q42" s="112"/>
      <c r="R42" s="112"/>
      <c r="S42" s="111"/>
      <c r="T42" s="112"/>
      <c r="U42" s="112"/>
      <c r="V42" s="111"/>
      <c r="W42" s="112"/>
      <c r="X42" s="112"/>
      <c r="Y42" s="111"/>
      <c r="Z42" s="112"/>
      <c r="AA42" s="112"/>
      <c r="AB42" s="111"/>
      <c r="AC42" s="114"/>
      <c r="AD42" s="114"/>
      <c r="AE42" s="114"/>
      <c r="AF42" s="114"/>
      <c r="AG42" s="111"/>
      <c r="AH42" s="114"/>
      <c r="AI42" s="114"/>
      <c r="AJ42" s="114"/>
      <c r="AK42" s="114"/>
      <c r="AL42" s="111"/>
      <c r="AM42" s="112"/>
      <c r="AN42" s="112"/>
      <c r="AO42" s="112"/>
      <c r="AP42" s="112"/>
      <c r="AQ42" s="111"/>
      <c r="AR42" s="115"/>
      <c r="AS42" s="115"/>
      <c r="AT42" s="115"/>
      <c r="AU42" s="122"/>
    </row>
    <row r="43" spans="1:47" ht="17" thickBot="1" x14ac:dyDescent="0.3">
      <c r="B43" s="277" t="s">
        <v>226</v>
      </c>
      <c r="C43" s="63"/>
      <c r="D43" s="123"/>
      <c r="E43" s="124"/>
      <c r="F43" s="124"/>
      <c r="G43" s="124"/>
      <c r="H43" s="124"/>
      <c r="I43" s="123"/>
      <c r="J43" s="124"/>
      <c r="K43" s="124"/>
      <c r="L43" s="124"/>
      <c r="M43" s="124"/>
      <c r="N43" s="123"/>
      <c r="O43" s="124"/>
      <c r="P43" s="124"/>
      <c r="Q43" s="124"/>
      <c r="R43" s="124"/>
      <c r="S43" s="123"/>
      <c r="T43" s="124"/>
      <c r="U43" s="124"/>
      <c r="V43" s="123"/>
      <c r="W43" s="124"/>
      <c r="X43" s="124"/>
      <c r="Y43" s="123"/>
      <c r="Z43" s="124"/>
      <c r="AA43" s="124"/>
      <c r="AB43" s="123"/>
      <c r="AC43" s="124"/>
      <c r="AD43" s="124"/>
      <c r="AE43" s="124"/>
      <c r="AF43" s="124"/>
      <c r="AG43" s="123"/>
      <c r="AH43" s="124"/>
      <c r="AI43" s="124"/>
      <c r="AJ43" s="124"/>
      <c r="AK43" s="124"/>
      <c r="AL43" s="123"/>
      <c r="AM43" s="124"/>
      <c r="AN43" s="124"/>
      <c r="AO43" s="124"/>
      <c r="AP43" s="124"/>
      <c r="AQ43" s="123"/>
      <c r="AR43" s="125"/>
      <c r="AS43" s="125"/>
      <c r="AT43" s="125"/>
      <c r="AU43" s="284"/>
    </row>
    <row r="44" spans="1:47" ht="25.5" thickTop="1" x14ac:dyDescent="0.25">
      <c r="B44" s="281" t="s">
        <v>227</v>
      </c>
      <c r="C44" s="61" t="s">
        <v>18</v>
      </c>
      <c r="D44" s="134"/>
      <c r="E44" s="135"/>
      <c r="F44" s="135"/>
      <c r="G44" s="135"/>
      <c r="H44" s="135"/>
      <c r="I44" s="134"/>
      <c r="J44" s="135"/>
      <c r="K44" s="135"/>
      <c r="L44" s="135"/>
      <c r="M44" s="135"/>
      <c r="N44" s="134"/>
      <c r="O44" s="135"/>
      <c r="P44" s="135"/>
      <c r="Q44" s="135"/>
      <c r="R44" s="135"/>
      <c r="S44" s="134"/>
      <c r="T44" s="135"/>
      <c r="U44" s="135"/>
      <c r="V44" s="134"/>
      <c r="W44" s="135"/>
      <c r="X44" s="135"/>
      <c r="Y44" s="134"/>
      <c r="Z44" s="135"/>
      <c r="AA44" s="135"/>
      <c r="AB44" s="134"/>
      <c r="AC44" s="107"/>
      <c r="AD44" s="107"/>
      <c r="AE44" s="107"/>
      <c r="AF44" s="108"/>
      <c r="AG44" s="134"/>
      <c r="AH44" s="107"/>
      <c r="AI44" s="107"/>
      <c r="AJ44" s="107"/>
      <c r="AK44" s="108"/>
      <c r="AL44" s="134"/>
      <c r="AM44" s="135"/>
      <c r="AN44" s="135"/>
      <c r="AO44" s="135"/>
      <c r="AP44" s="135"/>
      <c r="AQ44" s="134"/>
      <c r="AR44" s="136"/>
      <c r="AS44" s="136"/>
      <c r="AT44" s="136"/>
      <c r="AU44" s="130"/>
    </row>
    <row r="45" spans="1:47" x14ac:dyDescent="0.25">
      <c r="B45" s="282" t="s">
        <v>228</v>
      </c>
      <c r="C45" s="62" t="s">
        <v>19</v>
      </c>
      <c r="D45" s="111"/>
      <c r="E45" s="112"/>
      <c r="F45" s="112"/>
      <c r="G45" s="112"/>
      <c r="H45" s="112"/>
      <c r="I45" s="111"/>
      <c r="J45" s="112"/>
      <c r="K45" s="112"/>
      <c r="L45" s="112"/>
      <c r="M45" s="112"/>
      <c r="N45" s="111"/>
      <c r="O45" s="112"/>
      <c r="P45" s="112"/>
      <c r="Q45" s="112"/>
      <c r="R45" s="112"/>
      <c r="S45" s="111"/>
      <c r="T45" s="112"/>
      <c r="U45" s="112"/>
      <c r="V45" s="111"/>
      <c r="W45" s="112"/>
      <c r="X45" s="112"/>
      <c r="Y45" s="111"/>
      <c r="Z45" s="112"/>
      <c r="AA45" s="112"/>
      <c r="AB45" s="111"/>
      <c r="AC45" s="114"/>
      <c r="AD45" s="114"/>
      <c r="AE45" s="114"/>
      <c r="AF45" s="114"/>
      <c r="AG45" s="111"/>
      <c r="AH45" s="114"/>
      <c r="AI45" s="114"/>
      <c r="AJ45" s="114"/>
      <c r="AK45" s="114"/>
      <c r="AL45" s="111"/>
      <c r="AM45" s="112"/>
      <c r="AN45" s="112"/>
      <c r="AO45" s="112"/>
      <c r="AP45" s="112"/>
      <c r="AQ45" s="111"/>
      <c r="AR45" s="115"/>
      <c r="AS45" s="115"/>
      <c r="AT45" s="115"/>
      <c r="AU45" s="122"/>
    </row>
    <row r="46" spans="1:47" x14ac:dyDescent="0.25">
      <c r="B46" s="282" t="s">
        <v>229</v>
      </c>
      <c r="C46" s="62" t="s">
        <v>20</v>
      </c>
      <c r="D46" s="111"/>
      <c r="E46" s="112"/>
      <c r="F46" s="112"/>
      <c r="G46" s="112"/>
      <c r="H46" s="112"/>
      <c r="I46" s="111"/>
      <c r="J46" s="112"/>
      <c r="K46" s="112"/>
      <c r="L46" s="112"/>
      <c r="M46" s="112"/>
      <c r="N46" s="111"/>
      <c r="O46" s="112"/>
      <c r="P46" s="112"/>
      <c r="Q46" s="112"/>
      <c r="R46" s="112"/>
      <c r="S46" s="111"/>
      <c r="T46" s="112"/>
      <c r="U46" s="112"/>
      <c r="V46" s="111"/>
      <c r="W46" s="112"/>
      <c r="X46" s="112"/>
      <c r="Y46" s="111"/>
      <c r="Z46" s="112"/>
      <c r="AA46" s="112"/>
      <c r="AB46" s="111"/>
      <c r="AC46" s="114"/>
      <c r="AD46" s="114"/>
      <c r="AE46" s="114"/>
      <c r="AF46" s="114"/>
      <c r="AG46" s="111"/>
      <c r="AH46" s="114"/>
      <c r="AI46" s="114"/>
      <c r="AJ46" s="114"/>
      <c r="AK46" s="114"/>
      <c r="AL46" s="111"/>
      <c r="AM46" s="112"/>
      <c r="AN46" s="112"/>
      <c r="AO46" s="112"/>
      <c r="AP46" s="112"/>
      <c r="AQ46" s="111"/>
      <c r="AR46" s="115"/>
      <c r="AS46" s="115"/>
      <c r="AT46" s="115"/>
      <c r="AU46" s="122"/>
    </row>
    <row r="47" spans="1:47" x14ac:dyDescent="0.25">
      <c r="B47" s="282" t="s">
        <v>230</v>
      </c>
      <c r="C47" s="62" t="s">
        <v>21</v>
      </c>
      <c r="D47" s="111"/>
      <c r="E47" s="112"/>
      <c r="F47" s="112"/>
      <c r="G47" s="112"/>
      <c r="H47" s="112"/>
      <c r="I47" s="111"/>
      <c r="J47" s="112"/>
      <c r="K47" s="112"/>
      <c r="L47" s="112"/>
      <c r="M47" s="112"/>
      <c r="N47" s="111"/>
      <c r="O47" s="112"/>
      <c r="P47" s="112"/>
      <c r="Q47" s="112"/>
      <c r="R47" s="112"/>
      <c r="S47" s="111"/>
      <c r="T47" s="112"/>
      <c r="U47" s="112"/>
      <c r="V47" s="111"/>
      <c r="W47" s="112"/>
      <c r="X47" s="112"/>
      <c r="Y47" s="111"/>
      <c r="Z47" s="112"/>
      <c r="AA47" s="112"/>
      <c r="AB47" s="111"/>
      <c r="AC47" s="114"/>
      <c r="AD47" s="114"/>
      <c r="AE47" s="114"/>
      <c r="AF47" s="114"/>
      <c r="AG47" s="111"/>
      <c r="AH47" s="114"/>
      <c r="AI47" s="114"/>
      <c r="AJ47" s="114"/>
      <c r="AK47" s="114"/>
      <c r="AL47" s="111"/>
      <c r="AM47" s="112"/>
      <c r="AN47" s="112"/>
      <c r="AO47" s="112"/>
      <c r="AP47" s="112"/>
      <c r="AQ47" s="111"/>
      <c r="AR47" s="115"/>
      <c r="AS47" s="115"/>
      <c r="AT47" s="115"/>
      <c r="AU47" s="122"/>
    </row>
    <row r="48" spans="1:47" ht="13" x14ac:dyDescent="0.25">
      <c r="B48" s="283" t="s">
        <v>231</v>
      </c>
      <c r="C48" s="62"/>
      <c r="D48" s="119"/>
      <c r="E48" s="117"/>
      <c r="F48" s="117"/>
      <c r="G48" s="117"/>
      <c r="H48" s="117"/>
      <c r="I48" s="119"/>
      <c r="J48" s="117"/>
      <c r="K48" s="117"/>
      <c r="L48" s="117"/>
      <c r="M48" s="117"/>
      <c r="N48" s="119"/>
      <c r="O48" s="117"/>
      <c r="P48" s="117"/>
      <c r="Q48" s="117"/>
      <c r="R48" s="117"/>
      <c r="S48" s="119"/>
      <c r="T48" s="117"/>
      <c r="U48" s="117"/>
      <c r="V48" s="119"/>
      <c r="W48" s="117"/>
      <c r="X48" s="117"/>
      <c r="Y48" s="119"/>
      <c r="Z48" s="117"/>
      <c r="AA48" s="117"/>
      <c r="AB48" s="119"/>
      <c r="AC48" s="114"/>
      <c r="AD48" s="114"/>
      <c r="AE48" s="114"/>
      <c r="AF48" s="114"/>
      <c r="AG48" s="119"/>
      <c r="AH48" s="114"/>
      <c r="AI48" s="114"/>
      <c r="AJ48" s="114"/>
      <c r="AK48" s="114"/>
      <c r="AL48" s="119"/>
      <c r="AM48" s="117"/>
      <c r="AN48" s="117"/>
      <c r="AO48" s="117"/>
      <c r="AP48" s="117"/>
      <c r="AQ48" s="119"/>
      <c r="AR48" s="133"/>
      <c r="AS48" s="133"/>
      <c r="AT48" s="133"/>
      <c r="AU48" s="122"/>
    </row>
    <row r="49" spans="2:47" ht="25" x14ac:dyDescent="0.25">
      <c r="B49" s="276" t="s">
        <v>464</v>
      </c>
      <c r="C49" s="62"/>
      <c r="D49" s="111"/>
      <c r="E49" s="112"/>
      <c r="F49" s="112"/>
      <c r="G49" s="112"/>
      <c r="H49" s="112"/>
      <c r="I49" s="111"/>
      <c r="J49" s="112"/>
      <c r="K49" s="112"/>
      <c r="L49" s="112"/>
      <c r="M49" s="112"/>
      <c r="N49" s="111"/>
      <c r="O49" s="112"/>
      <c r="P49" s="112"/>
      <c r="Q49" s="112"/>
      <c r="R49" s="112"/>
      <c r="S49" s="111"/>
      <c r="T49" s="112"/>
      <c r="U49" s="112"/>
      <c r="V49" s="111"/>
      <c r="W49" s="112"/>
      <c r="X49" s="112"/>
      <c r="Y49" s="111"/>
      <c r="Z49" s="112"/>
      <c r="AA49" s="112"/>
      <c r="AB49" s="111"/>
      <c r="AC49" s="114"/>
      <c r="AD49" s="114"/>
      <c r="AE49" s="114"/>
      <c r="AF49" s="114"/>
      <c r="AG49" s="111"/>
      <c r="AH49" s="114"/>
      <c r="AI49" s="114"/>
      <c r="AJ49" s="114"/>
      <c r="AK49" s="114"/>
      <c r="AL49" s="111"/>
      <c r="AM49" s="112"/>
      <c r="AN49" s="112"/>
      <c r="AO49" s="112"/>
      <c r="AP49" s="112"/>
      <c r="AQ49" s="111"/>
      <c r="AR49" s="115"/>
      <c r="AS49" s="115"/>
      <c r="AT49" s="115"/>
      <c r="AU49" s="122"/>
    </row>
    <row r="50" spans="2:47" ht="25" x14ac:dyDescent="0.25">
      <c r="B50" s="276" t="s">
        <v>232</v>
      </c>
      <c r="C50" s="62"/>
      <c r="D50" s="111"/>
      <c r="E50" s="112"/>
      <c r="F50" s="112"/>
      <c r="G50" s="112"/>
      <c r="H50" s="112"/>
      <c r="I50" s="111"/>
      <c r="J50" s="112"/>
      <c r="K50" s="112"/>
      <c r="L50" s="112"/>
      <c r="M50" s="112"/>
      <c r="N50" s="111"/>
      <c r="O50" s="112"/>
      <c r="P50" s="112"/>
      <c r="Q50" s="112"/>
      <c r="R50" s="112"/>
      <c r="S50" s="111"/>
      <c r="T50" s="112"/>
      <c r="U50" s="112"/>
      <c r="V50" s="111"/>
      <c r="W50" s="112"/>
      <c r="X50" s="112"/>
      <c r="Y50" s="111"/>
      <c r="Z50" s="112"/>
      <c r="AA50" s="112"/>
      <c r="AB50" s="111"/>
      <c r="AC50" s="114"/>
      <c r="AD50" s="114"/>
      <c r="AE50" s="114"/>
      <c r="AF50" s="114"/>
      <c r="AG50" s="111"/>
      <c r="AH50" s="114"/>
      <c r="AI50" s="114"/>
      <c r="AJ50" s="114"/>
      <c r="AK50" s="114"/>
      <c r="AL50" s="111"/>
      <c r="AM50" s="112"/>
      <c r="AN50" s="112"/>
      <c r="AO50" s="112"/>
      <c r="AP50" s="112"/>
      <c r="AQ50" s="111"/>
      <c r="AR50" s="115"/>
      <c r="AS50" s="115"/>
      <c r="AT50" s="115"/>
      <c r="AU50" s="122"/>
    </row>
    <row r="51" spans="2:47" x14ac:dyDescent="0.25">
      <c r="B51" s="276" t="s">
        <v>478</v>
      </c>
      <c r="C51" s="62"/>
      <c r="D51" s="111"/>
      <c r="E51" s="112"/>
      <c r="F51" s="112"/>
      <c r="G51" s="112"/>
      <c r="H51" s="112"/>
      <c r="I51" s="111"/>
      <c r="J51" s="112"/>
      <c r="K51" s="112"/>
      <c r="L51" s="112"/>
      <c r="M51" s="112"/>
      <c r="N51" s="111"/>
      <c r="O51" s="112"/>
      <c r="P51" s="112"/>
      <c r="Q51" s="112"/>
      <c r="R51" s="112"/>
      <c r="S51" s="111"/>
      <c r="T51" s="112"/>
      <c r="U51" s="112"/>
      <c r="V51" s="111"/>
      <c r="W51" s="112"/>
      <c r="X51" s="112"/>
      <c r="Y51" s="111"/>
      <c r="Z51" s="112"/>
      <c r="AA51" s="112"/>
      <c r="AB51" s="111"/>
      <c r="AC51" s="114"/>
      <c r="AD51" s="114"/>
      <c r="AE51" s="114"/>
      <c r="AF51" s="114"/>
      <c r="AG51" s="111"/>
      <c r="AH51" s="114"/>
      <c r="AI51" s="114"/>
      <c r="AJ51" s="114"/>
      <c r="AK51" s="114"/>
      <c r="AL51" s="111"/>
      <c r="AM51" s="112"/>
      <c r="AN51" s="112"/>
      <c r="AO51" s="112"/>
      <c r="AP51" s="112"/>
      <c r="AQ51" s="111"/>
      <c r="AR51" s="115"/>
      <c r="AS51" s="115"/>
      <c r="AT51" s="115"/>
      <c r="AU51" s="122"/>
    </row>
    <row r="52" spans="2:47" x14ac:dyDescent="0.25">
      <c r="B52" s="276" t="s">
        <v>233</v>
      </c>
      <c r="C52" s="62"/>
      <c r="D52" s="111"/>
      <c r="E52" s="112"/>
      <c r="F52" s="112"/>
      <c r="G52" s="112"/>
      <c r="H52" s="112"/>
      <c r="I52" s="111"/>
      <c r="J52" s="112"/>
      <c r="K52" s="112"/>
      <c r="L52" s="112"/>
      <c r="M52" s="112"/>
      <c r="N52" s="111"/>
      <c r="O52" s="112"/>
      <c r="P52" s="112"/>
      <c r="Q52" s="112"/>
      <c r="R52" s="112"/>
      <c r="S52" s="111"/>
      <c r="T52" s="112"/>
      <c r="U52" s="112"/>
      <c r="V52" s="111"/>
      <c r="W52" s="112"/>
      <c r="X52" s="112"/>
      <c r="Y52" s="111"/>
      <c r="Z52" s="112"/>
      <c r="AA52" s="112"/>
      <c r="AB52" s="111"/>
      <c r="AC52" s="114"/>
      <c r="AD52" s="114"/>
      <c r="AE52" s="114"/>
      <c r="AF52" s="114"/>
      <c r="AG52" s="111"/>
      <c r="AH52" s="114"/>
      <c r="AI52" s="114"/>
      <c r="AJ52" s="114"/>
      <c r="AK52" s="114"/>
      <c r="AL52" s="111"/>
      <c r="AM52" s="112"/>
      <c r="AN52" s="112"/>
      <c r="AO52" s="112"/>
      <c r="AP52" s="112"/>
      <c r="AQ52" s="111"/>
      <c r="AR52" s="115"/>
      <c r="AS52" s="115"/>
      <c r="AT52" s="115"/>
      <c r="AU52" s="122"/>
    </row>
    <row r="53" spans="2:47" ht="25" x14ac:dyDescent="0.25">
      <c r="B53" s="276" t="s">
        <v>234</v>
      </c>
      <c r="C53" s="62" t="s">
        <v>70</v>
      </c>
      <c r="D53" s="111"/>
      <c r="E53" s="112"/>
      <c r="F53" s="112"/>
      <c r="G53" s="112"/>
      <c r="H53" s="112"/>
      <c r="I53" s="111"/>
      <c r="J53" s="112"/>
      <c r="K53" s="112"/>
      <c r="L53" s="112"/>
      <c r="M53" s="112"/>
      <c r="N53" s="111"/>
      <c r="O53" s="112"/>
      <c r="P53" s="112"/>
      <c r="Q53" s="112"/>
      <c r="R53" s="112"/>
      <c r="S53" s="111"/>
      <c r="T53" s="112"/>
      <c r="U53" s="112"/>
      <c r="V53" s="111"/>
      <c r="W53" s="112"/>
      <c r="X53" s="112"/>
      <c r="Y53" s="111"/>
      <c r="Z53" s="112"/>
      <c r="AA53" s="112"/>
      <c r="AB53" s="111"/>
      <c r="AC53" s="114"/>
      <c r="AD53" s="114"/>
      <c r="AE53" s="114"/>
      <c r="AF53" s="114"/>
      <c r="AG53" s="111"/>
      <c r="AH53" s="114"/>
      <c r="AI53" s="114"/>
      <c r="AJ53" s="114"/>
      <c r="AK53" s="114"/>
      <c r="AL53" s="111"/>
      <c r="AM53" s="112"/>
      <c r="AN53" s="112"/>
      <c r="AO53" s="112"/>
      <c r="AP53" s="112"/>
      <c r="AQ53" s="111"/>
      <c r="AR53" s="115"/>
      <c r="AS53" s="115"/>
      <c r="AT53" s="115"/>
      <c r="AU53" s="122"/>
    </row>
    <row r="54" spans="2:47" ht="16.5" x14ac:dyDescent="0.25">
      <c r="B54" s="277" t="s">
        <v>235</v>
      </c>
      <c r="C54" s="64" t="s">
        <v>22</v>
      </c>
      <c r="D54" s="137"/>
      <c r="E54" s="138"/>
      <c r="F54" s="138"/>
      <c r="G54" s="138"/>
      <c r="H54" s="138"/>
      <c r="I54" s="137"/>
      <c r="J54" s="138"/>
      <c r="K54" s="138"/>
      <c r="L54" s="138"/>
      <c r="M54" s="138"/>
      <c r="N54" s="137"/>
      <c r="O54" s="138"/>
      <c r="P54" s="138"/>
      <c r="Q54" s="138"/>
      <c r="R54" s="138"/>
      <c r="S54" s="137"/>
      <c r="T54" s="138"/>
      <c r="U54" s="138"/>
      <c r="V54" s="137"/>
      <c r="W54" s="138"/>
      <c r="X54" s="138"/>
      <c r="Y54" s="137"/>
      <c r="Z54" s="138"/>
      <c r="AA54" s="138"/>
      <c r="AB54" s="137"/>
      <c r="AC54" s="138"/>
      <c r="AD54" s="138"/>
      <c r="AE54" s="138"/>
      <c r="AF54" s="138"/>
      <c r="AG54" s="137"/>
      <c r="AH54" s="138"/>
      <c r="AI54" s="138"/>
      <c r="AJ54" s="138"/>
      <c r="AK54" s="138"/>
      <c r="AL54" s="137"/>
      <c r="AM54" s="138"/>
      <c r="AN54" s="138"/>
      <c r="AO54" s="138"/>
      <c r="AP54" s="138"/>
      <c r="AQ54" s="137"/>
      <c r="AR54" s="139"/>
      <c r="AS54" s="139"/>
      <c r="AT54" s="140"/>
      <c r="AU54" s="137"/>
    </row>
    <row r="55" spans="2:47" ht="17" thickBot="1" x14ac:dyDescent="0.3">
      <c r="B55" s="277" t="s">
        <v>236</v>
      </c>
      <c r="C55" s="63"/>
      <c r="D55" s="141"/>
      <c r="E55" s="142"/>
      <c r="F55" s="142"/>
      <c r="G55" s="142"/>
      <c r="H55" s="142"/>
      <c r="I55" s="141"/>
      <c r="J55" s="142"/>
      <c r="K55" s="142"/>
      <c r="L55" s="142"/>
      <c r="M55" s="142"/>
      <c r="N55" s="141"/>
      <c r="O55" s="142"/>
      <c r="P55" s="142"/>
      <c r="Q55" s="142"/>
      <c r="R55" s="142"/>
      <c r="S55" s="141"/>
      <c r="T55" s="142"/>
      <c r="U55" s="142"/>
      <c r="V55" s="141"/>
      <c r="W55" s="142"/>
      <c r="X55" s="142"/>
      <c r="Y55" s="141"/>
      <c r="Z55" s="142"/>
      <c r="AA55" s="142"/>
      <c r="AB55" s="141"/>
      <c r="AC55" s="142"/>
      <c r="AD55" s="142"/>
      <c r="AE55" s="142"/>
      <c r="AF55" s="142"/>
      <c r="AG55" s="141"/>
      <c r="AH55" s="142"/>
      <c r="AI55" s="142"/>
      <c r="AJ55" s="142"/>
      <c r="AK55" s="142"/>
      <c r="AL55" s="141"/>
      <c r="AM55" s="142"/>
      <c r="AN55" s="142"/>
      <c r="AO55" s="142"/>
      <c r="AP55" s="142"/>
      <c r="AQ55" s="141"/>
      <c r="AR55" s="143"/>
      <c r="AS55" s="143"/>
      <c r="AT55" s="143"/>
      <c r="AU55" s="141"/>
    </row>
    <row r="56" spans="2:47" ht="13" thickTop="1" x14ac:dyDescent="0.25">
      <c r="B56" s="281" t="s">
        <v>237</v>
      </c>
      <c r="C56" s="61" t="s">
        <v>24</v>
      </c>
      <c r="D56" s="144"/>
      <c r="E56" s="145"/>
      <c r="F56" s="145"/>
      <c r="G56" s="145"/>
      <c r="H56" s="145"/>
      <c r="I56" s="144"/>
      <c r="J56" s="145"/>
      <c r="K56" s="145"/>
      <c r="L56" s="145"/>
      <c r="M56" s="145"/>
      <c r="N56" s="144"/>
      <c r="O56" s="145"/>
      <c r="P56" s="145"/>
      <c r="Q56" s="145"/>
      <c r="R56" s="145"/>
      <c r="S56" s="144"/>
      <c r="T56" s="145"/>
      <c r="U56" s="145"/>
      <c r="V56" s="144"/>
      <c r="W56" s="145"/>
      <c r="X56" s="145"/>
      <c r="Y56" s="144"/>
      <c r="Z56" s="145"/>
      <c r="AA56" s="145"/>
      <c r="AB56" s="144"/>
      <c r="AC56" s="146"/>
      <c r="AD56" s="146"/>
      <c r="AE56" s="146"/>
      <c r="AF56" s="147"/>
      <c r="AG56" s="144"/>
      <c r="AH56" s="146"/>
      <c r="AI56" s="146"/>
      <c r="AJ56" s="146"/>
      <c r="AK56" s="147"/>
      <c r="AL56" s="144"/>
      <c r="AM56" s="145"/>
      <c r="AN56" s="145"/>
      <c r="AO56" s="145"/>
      <c r="AP56" s="145"/>
      <c r="AQ56" s="144"/>
      <c r="AR56" s="148"/>
      <c r="AS56" s="148"/>
      <c r="AT56" s="148"/>
      <c r="AU56" s="285"/>
    </row>
    <row r="57" spans="2:47" x14ac:dyDescent="0.25">
      <c r="B57" s="282" t="s">
        <v>238</v>
      </c>
      <c r="C57" s="62" t="s">
        <v>25</v>
      </c>
      <c r="D57" s="149"/>
      <c r="E57" s="150"/>
      <c r="F57" s="150"/>
      <c r="G57" s="150"/>
      <c r="H57" s="150"/>
      <c r="I57" s="149"/>
      <c r="J57" s="150"/>
      <c r="K57" s="150"/>
      <c r="L57" s="150"/>
      <c r="M57" s="150"/>
      <c r="N57" s="149"/>
      <c r="O57" s="150"/>
      <c r="P57" s="150"/>
      <c r="Q57" s="150"/>
      <c r="R57" s="150"/>
      <c r="S57" s="149"/>
      <c r="T57" s="150"/>
      <c r="U57" s="150"/>
      <c r="V57" s="149"/>
      <c r="W57" s="150"/>
      <c r="X57" s="150"/>
      <c r="Y57" s="149"/>
      <c r="Z57" s="150"/>
      <c r="AA57" s="150"/>
      <c r="AB57" s="149"/>
      <c r="AC57" s="151"/>
      <c r="AD57" s="151"/>
      <c r="AE57" s="151"/>
      <c r="AF57" s="152"/>
      <c r="AG57" s="149"/>
      <c r="AH57" s="151"/>
      <c r="AI57" s="151"/>
      <c r="AJ57" s="151"/>
      <c r="AK57" s="152"/>
      <c r="AL57" s="149"/>
      <c r="AM57" s="150"/>
      <c r="AN57" s="150"/>
      <c r="AO57" s="150"/>
      <c r="AP57" s="150"/>
      <c r="AQ57" s="149"/>
      <c r="AR57" s="153"/>
      <c r="AS57" s="153"/>
      <c r="AT57" s="153"/>
      <c r="AU57" s="286"/>
    </row>
    <row r="58" spans="2:47" x14ac:dyDescent="0.25">
      <c r="B58" s="282" t="s">
        <v>239</v>
      </c>
      <c r="C58" s="62" t="s">
        <v>26</v>
      </c>
      <c r="D58" s="154"/>
      <c r="E58" s="155"/>
      <c r="F58" s="155"/>
      <c r="G58" s="155"/>
      <c r="H58" s="155"/>
      <c r="I58" s="149"/>
      <c r="J58" s="150"/>
      <c r="K58" s="150"/>
      <c r="L58" s="150"/>
      <c r="M58" s="150"/>
      <c r="N58" s="149"/>
      <c r="O58" s="150"/>
      <c r="P58" s="150"/>
      <c r="Q58" s="150"/>
      <c r="R58" s="150"/>
      <c r="S58" s="154"/>
      <c r="T58" s="155"/>
      <c r="U58" s="155"/>
      <c r="V58" s="149"/>
      <c r="W58" s="150"/>
      <c r="X58" s="150"/>
      <c r="Y58" s="149"/>
      <c r="Z58" s="150"/>
      <c r="AA58" s="150"/>
      <c r="AB58" s="149"/>
      <c r="AC58" s="151"/>
      <c r="AD58" s="151"/>
      <c r="AE58" s="151"/>
      <c r="AF58" s="152"/>
      <c r="AG58" s="149"/>
      <c r="AH58" s="151"/>
      <c r="AI58" s="151"/>
      <c r="AJ58" s="151"/>
      <c r="AK58" s="152"/>
      <c r="AL58" s="154"/>
      <c r="AM58" s="155"/>
      <c r="AN58" s="155"/>
      <c r="AO58" s="155"/>
      <c r="AP58" s="155"/>
      <c r="AQ58" s="149"/>
      <c r="AR58" s="153"/>
      <c r="AS58" s="153"/>
      <c r="AT58" s="153"/>
      <c r="AU58" s="286"/>
    </row>
    <row r="59" spans="2:47" x14ac:dyDescent="0.25">
      <c r="B59" s="282" t="s">
        <v>240</v>
      </c>
      <c r="C59" s="62" t="s">
        <v>27</v>
      </c>
      <c r="D59" s="149"/>
      <c r="E59" s="150"/>
      <c r="F59" s="150"/>
      <c r="G59" s="150"/>
      <c r="H59" s="150"/>
      <c r="I59" s="149"/>
      <c r="J59" s="150"/>
      <c r="K59" s="150"/>
      <c r="L59" s="150"/>
      <c r="M59" s="150"/>
      <c r="N59" s="149"/>
      <c r="O59" s="150"/>
      <c r="P59" s="150"/>
      <c r="Q59" s="150"/>
      <c r="R59" s="150"/>
      <c r="S59" s="149"/>
      <c r="T59" s="150"/>
      <c r="U59" s="150"/>
      <c r="V59" s="149"/>
      <c r="W59" s="150"/>
      <c r="X59" s="150"/>
      <c r="Y59" s="149"/>
      <c r="Z59" s="150"/>
      <c r="AA59" s="150"/>
      <c r="AB59" s="149"/>
      <c r="AC59" s="151"/>
      <c r="AD59" s="151"/>
      <c r="AE59" s="151"/>
      <c r="AF59" s="152"/>
      <c r="AG59" s="149"/>
      <c r="AH59" s="151"/>
      <c r="AI59" s="151"/>
      <c r="AJ59" s="151"/>
      <c r="AK59" s="152"/>
      <c r="AL59" s="149"/>
      <c r="AM59" s="150"/>
      <c r="AN59" s="150"/>
      <c r="AO59" s="150"/>
      <c r="AP59" s="150"/>
      <c r="AQ59" s="149"/>
      <c r="AR59" s="153"/>
      <c r="AS59" s="153"/>
      <c r="AT59" s="153"/>
      <c r="AU59" s="286"/>
    </row>
    <row r="60" spans="2:47" x14ac:dyDescent="0.25">
      <c r="B60" s="282" t="s">
        <v>241</v>
      </c>
      <c r="C60" s="62"/>
      <c r="D60" s="156">
        <f t="shared" ref="D60:AA60" si="0">D$59/12</f>
        <v>0</v>
      </c>
      <c r="E60" s="157">
        <f t="shared" si="0"/>
        <v>0</v>
      </c>
      <c r="F60" s="157">
        <f t="shared" si="0"/>
        <v>0</v>
      </c>
      <c r="G60" s="157">
        <f t="shared" si="0"/>
        <v>0</v>
      </c>
      <c r="H60" s="157">
        <f t="shared" si="0"/>
        <v>0</v>
      </c>
      <c r="I60" s="156">
        <f t="shared" si="0"/>
        <v>0</v>
      </c>
      <c r="J60" s="157">
        <f t="shared" si="0"/>
        <v>0</v>
      </c>
      <c r="K60" s="157">
        <f t="shared" si="0"/>
        <v>0</v>
      </c>
      <c r="L60" s="157">
        <f t="shared" si="0"/>
        <v>0</v>
      </c>
      <c r="M60" s="157">
        <f t="shared" si="0"/>
        <v>0</v>
      </c>
      <c r="N60" s="156">
        <f t="shared" si="0"/>
        <v>0</v>
      </c>
      <c r="O60" s="157">
        <f t="shared" si="0"/>
        <v>0</v>
      </c>
      <c r="P60" s="157">
        <f t="shared" si="0"/>
        <v>0</v>
      </c>
      <c r="Q60" s="157">
        <f t="shared" si="0"/>
        <v>0</v>
      </c>
      <c r="R60" s="157">
        <f t="shared" si="0"/>
        <v>0</v>
      </c>
      <c r="S60" s="156">
        <f t="shared" si="0"/>
        <v>0</v>
      </c>
      <c r="T60" s="157">
        <f t="shared" si="0"/>
        <v>0</v>
      </c>
      <c r="U60" s="157">
        <f t="shared" si="0"/>
        <v>0</v>
      </c>
      <c r="V60" s="156">
        <f t="shared" si="0"/>
        <v>0</v>
      </c>
      <c r="W60" s="157">
        <f t="shared" si="0"/>
        <v>0</v>
      </c>
      <c r="X60" s="157">
        <f t="shared" si="0"/>
        <v>0</v>
      </c>
      <c r="Y60" s="156">
        <f t="shared" si="0"/>
        <v>0</v>
      </c>
      <c r="Z60" s="157">
        <f t="shared" si="0"/>
        <v>0</v>
      </c>
      <c r="AA60" s="157">
        <f t="shared" si="0"/>
        <v>0</v>
      </c>
      <c r="AB60" s="156">
        <f>AB$59/12</f>
        <v>0</v>
      </c>
      <c r="AC60" s="158"/>
      <c r="AD60" s="158"/>
      <c r="AE60" s="158"/>
      <c r="AF60" s="159"/>
      <c r="AG60" s="156">
        <f>AG$59/12</f>
        <v>0</v>
      </c>
      <c r="AH60" s="158"/>
      <c r="AI60" s="158"/>
      <c r="AJ60" s="158"/>
      <c r="AK60" s="159"/>
      <c r="AL60" s="156">
        <f t="shared" ref="AL60:AT60" si="1">AL$59/12</f>
        <v>0</v>
      </c>
      <c r="AM60" s="157">
        <f t="shared" si="1"/>
        <v>0</v>
      </c>
      <c r="AN60" s="157">
        <f t="shared" si="1"/>
        <v>0</v>
      </c>
      <c r="AO60" s="157">
        <f t="shared" si="1"/>
        <v>0</v>
      </c>
      <c r="AP60" s="157">
        <f t="shared" si="1"/>
        <v>0</v>
      </c>
      <c r="AQ60" s="156">
        <f t="shared" si="1"/>
        <v>0</v>
      </c>
      <c r="AR60" s="160">
        <f t="shared" si="1"/>
        <v>0</v>
      </c>
      <c r="AS60" s="160">
        <f t="shared" si="1"/>
        <v>0</v>
      </c>
      <c r="AT60" s="160">
        <f t="shared" si="1"/>
        <v>0</v>
      </c>
      <c r="AU60" s="286"/>
    </row>
    <row r="61" spans="2:47" ht="16.5" x14ac:dyDescent="0.25">
      <c r="B61" s="277" t="s">
        <v>242</v>
      </c>
      <c r="C61" s="64" t="s">
        <v>23</v>
      </c>
      <c r="D61" s="161"/>
      <c r="E61" s="162"/>
      <c r="F61" s="162"/>
      <c r="G61" s="162"/>
      <c r="H61" s="162"/>
      <c r="I61" s="161"/>
      <c r="J61" s="162"/>
      <c r="K61" s="162"/>
      <c r="L61" s="162"/>
      <c r="M61" s="162"/>
      <c r="N61" s="161"/>
      <c r="O61" s="162"/>
      <c r="P61" s="162"/>
      <c r="Q61" s="162"/>
      <c r="R61" s="162"/>
      <c r="S61" s="161"/>
      <c r="T61" s="162"/>
      <c r="U61" s="162"/>
      <c r="V61" s="161"/>
      <c r="W61" s="162"/>
      <c r="X61" s="162"/>
      <c r="Y61" s="161"/>
      <c r="Z61" s="162"/>
      <c r="AA61" s="162"/>
      <c r="AB61" s="161"/>
      <c r="AC61" s="162"/>
      <c r="AD61" s="162"/>
      <c r="AE61" s="162"/>
      <c r="AF61" s="162"/>
      <c r="AG61" s="161"/>
      <c r="AH61" s="162"/>
      <c r="AI61" s="162"/>
      <c r="AJ61" s="162"/>
      <c r="AK61" s="162"/>
      <c r="AL61" s="161"/>
      <c r="AM61" s="162"/>
      <c r="AN61" s="162"/>
      <c r="AO61" s="162"/>
      <c r="AP61" s="162"/>
      <c r="AQ61" s="161"/>
      <c r="AR61" s="163"/>
      <c r="AS61" s="163"/>
      <c r="AT61" s="164"/>
      <c r="AU61" s="287"/>
    </row>
    <row r="62" spans="2:47" ht="16.75" customHeight="1" x14ac:dyDescent="0.25">
      <c r="B62" s="277" t="s">
        <v>266</v>
      </c>
      <c r="C62" s="293" t="s">
        <v>39</v>
      </c>
      <c r="D62" s="141"/>
      <c r="E62" s="142"/>
      <c r="F62" s="142"/>
      <c r="G62" s="142"/>
      <c r="H62" s="142"/>
      <c r="I62" s="141"/>
      <c r="J62" s="142"/>
      <c r="K62" s="142"/>
      <c r="L62" s="142"/>
      <c r="M62" s="142"/>
      <c r="N62" s="141"/>
      <c r="O62" s="142"/>
      <c r="P62" s="142"/>
      <c r="Q62" s="142"/>
      <c r="R62" s="142"/>
      <c r="S62" s="141"/>
      <c r="T62" s="142"/>
      <c r="U62" s="142"/>
      <c r="V62" s="141"/>
      <c r="W62" s="142"/>
      <c r="X62" s="142"/>
      <c r="Y62" s="141"/>
      <c r="Z62" s="142"/>
      <c r="AA62" s="142"/>
      <c r="AB62" s="141"/>
      <c r="AC62" s="142"/>
      <c r="AD62" s="142"/>
      <c r="AE62" s="142"/>
      <c r="AF62" s="142"/>
      <c r="AG62" s="141"/>
      <c r="AH62" s="142"/>
      <c r="AI62" s="142"/>
      <c r="AJ62" s="142"/>
      <c r="AK62" s="142"/>
      <c r="AL62" s="141"/>
      <c r="AM62" s="142"/>
      <c r="AN62" s="142"/>
      <c r="AO62" s="142"/>
      <c r="AP62" s="142"/>
      <c r="AQ62" s="141"/>
      <c r="AR62" s="143"/>
      <c r="AS62" s="143"/>
      <c r="AT62" s="143"/>
      <c r="AU62" s="287"/>
    </row>
    <row r="63" spans="2:47" x14ac:dyDescent="0.25">
      <c r="D63" s="6"/>
      <c r="E63" s="6"/>
      <c r="F63" s="25"/>
      <c r="G63" s="6"/>
      <c r="H63" s="6"/>
      <c r="I63" s="6"/>
      <c r="J63" s="6"/>
      <c r="K63" s="25"/>
      <c r="L63" s="6"/>
      <c r="M63" s="6"/>
      <c r="N63" s="6"/>
      <c r="O63" s="6"/>
      <c r="P63" s="25"/>
      <c r="Q63" s="6"/>
      <c r="R63" s="6"/>
      <c r="S63" s="6"/>
      <c r="T63" s="6"/>
      <c r="U63" s="25"/>
      <c r="V63" s="6"/>
      <c r="W63" s="6"/>
      <c r="X63" s="25"/>
      <c r="Y63" s="6"/>
      <c r="Z63" s="6"/>
      <c r="AA63" s="25"/>
      <c r="AB63" s="25"/>
      <c r="AC63" s="6"/>
      <c r="AD63" s="25"/>
      <c r="AE63" s="6"/>
      <c r="AF63" s="6"/>
      <c r="AG63" s="6"/>
      <c r="AH63" s="6"/>
      <c r="AI63" s="25"/>
      <c r="AJ63" s="6"/>
      <c r="AK63" s="6"/>
      <c r="AL63" s="6"/>
      <c r="AM63" s="6"/>
      <c r="AN63" s="25"/>
      <c r="AO63" s="6"/>
      <c r="AP63" s="6"/>
      <c r="AQ63" s="6"/>
      <c r="AR63" s="6"/>
      <c r="AS63" s="6"/>
    </row>
    <row r="64" spans="2:47" x14ac:dyDescent="0.25"/>
    <row r="65"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x14ac:dyDescent="0.25"/>
    <row r="187" x14ac:dyDescent="0.25"/>
  </sheetData>
  <sheetProtection selectLockedCells="1"/>
  <dataConsolidate/>
  <phoneticPr fontId="23" type="noConversion"/>
  <dataValidations count="3">
    <dataValidation allowBlank="1" showInputMessage="1" showErrorMessage="1" prompt="Contains a formula" sqref="AL60:AT60 AL5:AS5 AL12:AS12 AL22:AS22 AG12 AG5 AG22 AG60 D60:AB60 D22:AB22 D12:AB12 D5:AB5"/>
    <dataValidation allowBlank="1" showInputMessage="1" showErrorMessage="1" prompt="Accepts input from user" sqref="O6:R7 T6:U7 W6:X7 Z6:AA7 AM6:AP7 AT25:AT26 AT28 AR34:AT35 AT56:AT59 AU61:AU62 V58:AB58 D13:D21 E13:F15 E6:H7 I13:I21 J13:K15 J6:M7 N13:N21 O13:P15 S13:S21 T13:U15 V13:V21 W13:X15 Y13:Y21 Z13:AA15 AG25:AG28 AG30:AG32 AG34:AG35 AL37:AT42 AG44:AG47 AL51:AS53 AB6:AB10 AG6:AG10 AL13:AL21 AM13:AN15 AQ13:AS21 AL25:AS28 AL30:AT32 AL44:AT47 AT51:AT54 AL56:AS57 AL59:AS59 AL34:AP35 AQ35 D6:D10 I6:I10 N6:N10 S6:S10 V6:V10 Y6:Y10 AL6:AL10 AQ6:AS10 AB13:AB21 AG13:AG21 AG56:AG59 AG37:AG42 D37:AB42 D25:AB28 D30:AB32 D34:AB35 D44:AB47 I58:R58 D56:AB57 D59:AB59 D49:AB53 AL49:AT50 AG49:AG53"/>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L58:AS58 AT4:AU24 AT27 AL29:AT29 AL33:AT33 AL36:AT36 AL43:AT43 AL48:AT48 AT55 AL61:AT62 AQ34 D4:AB4 D61:AB62 D23:AB24 D29:AB29 D33:AB33 D36:AB36 D43:AB43 D48:AB48 D54:AB55 AU25:AU60 AC4:AF62 AH4:AK62"/>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pageSetUpPr fitToPage="1"/>
  </sheetPr>
  <dimension ref="A1:AZ63"/>
  <sheetViews>
    <sheetView zoomScale="80" zoomScaleNormal="80" workbookViewId="0">
      <pane xSplit="2" ySplit="3" topLeftCell="C4" activePane="bottomRight" state="frozen"/>
      <selection activeCell="A42" sqref="A42:XFD42"/>
      <selection pane="topRight" activeCell="A42" sqref="A42:XFD42"/>
      <selection pane="bottomLeft" activeCell="A42" sqref="A42:XFD42"/>
      <selection pane="bottomRight" activeCell="C4" sqref="C4"/>
    </sheetView>
  </sheetViews>
  <sheetFormatPr defaultColWidth="0" defaultRowHeight="12.5" zeroHeight="1" x14ac:dyDescent="0.25"/>
  <cols>
    <col min="1" max="1" width="14.36328125" style="5" hidden="1" customWidth="1"/>
    <col min="2" max="2" width="74.08984375" style="3" customWidth="1"/>
    <col min="3" max="3" width="13.453125" style="3" customWidth="1"/>
    <col min="4" max="5" width="20.453125" style="3" customWidth="1"/>
    <col min="6" max="6" width="20.453125" style="5" customWidth="1"/>
    <col min="7" max="10" width="20.453125" style="3" customWidth="1"/>
    <col min="11" max="11" width="20.453125" style="5" customWidth="1"/>
    <col min="12" max="15" width="20.453125" style="3" customWidth="1"/>
    <col min="16" max="16" width="20.453125" style="5" customWidth="1"/>
    <col min="17" max="18" width="20.453125" style="3" customWidth="1"/>
    <col min="19" max="20" width="20.54296875" style="3" customWidth="1"/>
    <col min="21" max="21" width="20.54296875" style="5" customWidth="1"/>
    <col min="22" max="23" width="20.54296875" style="3" customWidth="1"/>
    <col min="24" max="24" width="20.54296875" style="5" customWidth="1"/>
    <col min="25" max="26" width="20.54296875" style="3" customWidth="1"/>
    <col min="27" max="27" width="20.54296875" style="5" customWidth="1"/>
    <col min="28" max="29" width="20.453125" style="3" customWidth="1"/>
    <col min="30" max="30" width="20.453125" style="5" customWidth="1"/>
    <col min="31" max="34" width="20.453125" style="3" customWidth="1"/>
    <col min="35" max="35" width="20.453125" style="5" customWidth="1"/>
    <col min="36" max="39" width="20.453125" style="3" customWidth="1"/>
    <col min="40" max="40" width="20.453125" style="5" customWidth="1"/>
    <col min="41" max="47" width="20.453125" style="3" customWidth="1"/>
    <col min="48" max="50" width="9.453125" style="3" customWidth="1"/>
    <col min="51" max="52" width="0" style="3" hidden="1" customWidth="1"/>
    <col min="53" max="16384" width="9.453125" style="3" hidden="1"/>
  </cols>
  <sheetData>
    <row r="1" spans="2:47" ht="19.5" thickBot="1" x14ac:dyDescent="0.3">
      <c r="B1" s="80" t="s">
        <v>284</v>
      </c>
    </row>
    <row r="2" spans="2:47" x14ac:dyDescent="0.25"/>
    <row r="3" spans="2:47" s="5" customFormat="1" ht="84.5" thickBot="1" x14ac:dyDescent="0.3">
      <c r="B3" s="288" t="s">
        <v>285</v>
      </c>
      <c r="C3" s="289" t="s">
        <v>190</v>
      </c>
      <c r="D3" s="290" t="s">
        <v>490</v>
      </c>
      <c r="E3" s="291" t="s">
        <v>504</v>
      </c>
      <c r="F3" s="291" t="s">
        <v>505</v>
      </c>
      <c r="G3" s="291" t="s">
        <v>333</v>
      </c>
      <c r="H3" s="291" t="s">
        <v>334</v>
      </c>
      <c r="I3" s="290" t="s">
        <v>491</v>
      </c>
      <c r="J3" s="291" t="s">
        <v>506</v>
      </c>
      <c r="K3" s="291" t="s">
        <v>507</v>
      </c>
      <c r="L3" s="291" t="s">
        <v>335</v>
      </c>
      <c r="M3" s="291" t="s">
        <v>336</v>
      </c>
      <c r="N3" s="290" t="s">
        <v>492</v>
      </c>
      <c r="O3" s="291" t="s">
        <v>508</v>
      </c>
      <c r="P3" s="291" t="s">
        <v>509</v>
      </c>
      <c r="Q3" s="291" t="s">
        <v>337</v>
      </c>
      <c r="R3" s="291" t="s">
        <v>338</v>
      </c>
      <c r="S3" s="290" t="s">
        <v>493</v>
      </c>
      <c r="T3" s="291" t="s">
        <v>510</v>
      </c>
      <c r="U3" s="291" t="s">
        <v>511</v>
      </c>
      <c r="V3" s="290" t="s">
        <v>494</v>
      </c>
      <c r="W3" s="291" t="s">
        <v>512</v>
      </c>
      <c r="X3" s="291" t="s">
        <v>513</v>
      </c>
      <c r="Y3" s="290" t="s">
        <v>495</v>
      </c>
      <c r="Z3" s="291" t="s">
        <v>514</v>
      </c>
      <c r="AA3" s="291" t="s">
        <v>515</v>
      </c>
      <c r="AB3" s="290" t="s">
        <v>496</v>
      </c>
      <c r="AC3" s="291" t="s">
        <v>516</v>
      </c>
      <c r="AD3" s="291" t="s">
        <v>517</v>
      </c>
      <c r="AE3" s="291" t="s">
        <v>339</v>
      </c>
      <c r="AF3" s="291" t="s">
        <v>340</v>
      </c>
      <c r="AG3" s="290" t="s">
        <v>497</v>
      </c>
      <c r="AH3" s="291" t="s">
        <v>518</v>
      </c>
      <c r="AI3" s="291" t="s">
        <v>519</v>
      </c>
      <c r="AJ3" s="291" t="s">
        <v>341</v>
      </c>
      <c r="AK3" s="291" t="s">
        <v>342</v>
      </c>
      <c r="AL3" s="290" t="s">
        <v>498</v>
      </c>
      <c r="AM3" s="291" t="s">
        <v>520</v>
      </c>
      <c r="AN3" s="291" t="s">
        <v>521</v>
      </c>
      <c r="AO3" s="291" t="s">
        <v>332</v>
      </c>
      <c r="AP3" s="291" t="s">
        <v>343</v>
      </c>
      <c r="AQ3" s="290" t="s">
        <v>499</v>
      </c>
      <c r="AR3" s="292" t="s">
        <v>500</v>
      </c>
      <c r="AS3" s="292" t="s">
        <v>501</v>
      </c>
      <c r="AT3" s="292" t="s">
        <v>502</v>
      </c>
      <c r="AU3" s="290" t="s">
        <v>503</v>
      </c>
    </row>
    <row r="4" spans="2:47" ht="17.5" thickTop="1" thickBot="1" x14ac:dyDescent="0.3">
      <c r="B4" s="60" t="s">
        <v>191</v>
      </c>
      <c r="C4" s="65"/>
      <c r="D4" s="102"/>
      <c r="E4" s="103"/>
      <c r="F4" s="103"/>
      <c r="G4" s="103"/>
      <c r="H4" s="103"/>
      <c r="I4" s="102"/>
      <c r="J4" s="103"/>
      <c r="K4" s="103"/>
      <c r="L4" s="103"/>
      <c r="M4" s="103"/>
      <c r="N4" s="102"/>
      <c r="O4" s="103"/>
      <c r="P4" s="103"/>
      <c r="Q4" s="103"/>
      <c r="R4" s="103"/>
      <c r="S4" s="102"/>
      <c r="T4" s="103"/>
      <c r="U4" s="103"/>
      <c r="V4" s="102"/>
      <c r="W4" s="103"/>
      <c r="X4" s="103"/>
      <c r="Y4" s="102"/>
      <c r="Z4" s="103"/>
      <c r="AA4" s="103"/>
      <c r="AB4" s="102"/>
      <c r="AC4" s="103"/>
      <c r="AD4" s="103"/>
      <c r="AE4" s="103"/>
      <c r="AF4" s="103"/>
      <c r="AG4" s="102"/>
      <c r="AH4" s="103"/>
      <c r="AI4" s="103"/>
      <c r="AJ4" s="103"/>
      <c r="AK4" s="103"/>
      <c r="AL4" s="102"/>
      <c r="AM4" s="103"/>
      <c r="AN4" s="103"/>
      <c r="AO4" s="103"/>
      <c r="AP4" s="103"/>
      <c r="AQ4" s="102"/>
      <c r="AR4" s="104"/>
      <c r="AS4" s="104"/>
      <c r="AT4" s="104"/>
      <c r="AU4" s="102"/>
    </row>
    <row r="5" spans="2:47" ht="13" thickTop="1" x14ac:dyDescent="0.25">
      <c r="B5" s="301" t="s">
        <v>243</v>
      </c>
      <c r="C5" s="61"/>
      <c r="D5" s="134"/>
      <c r="E5" s="135"/>
      <c r="F5" s="135"/>
      <c r="G5" s="165"/>
      <c r="H5" s="165"/>
      <c r="I5" s="134"/>
      <c r="J5" s="135"/>
      <c r="K5" s="135"/>
      <c r="L5" s="165"/>
      <c r="M5" s="165"/>
      <c r="N5" s="134"/>
      <c r="O5" s="135"/>
      <c r="P5" s="135"/>
      <c r="Q5" s="165"/>
      <c r="R5" s="165"/>
      <c r="S5" s="134"/>
      <c r="T5" s="135"/>
      <c r="U5" s="135"/>
      <c r="V5" s="134"/>
      <c r="W5" s="135"/>
      <c r="X5" s="135"/>
      <c r="Y5" s="134"/>
      <c r="Z5" s="135"/>
      <c r="AA5" s="135"/>
      <c r="AB5" s="134"/>
      <c r="AC5" s="107"/>
      <c r="AD5" s="107"/>
      <c r="AE5" s="107"/>
      <c r="AF5" s="107"/>
      <c r="AG5" s="134"/>
      <c r="AH5" s="107"/>
      <c r="AI5" s="107"/>
      <c r="AJ5" s="107"/>
      <c r="AK5" s="107"/>
      <c r="AL5" s="134"/>
      <c r="AM5" s="135"/>
      <c r="AN5" s="135"/>
      <c r="AO5" s="165"/>
      <c r="AP5" s="165"/>
      <c r="AQ5" s="134"/>
      <c r="AR5" s="136"/>
      <c r="AS5" s="136"/>
      <c r="AT5" s="110"/>
      <c r="AU5" s="130"/>
    </row>
    <row r="6" spans="2:47" x14ac:dyDescent="0.25">
      <c r="B6" s="302" t="s">
        <v>244</v>
      </c>
      <c r="C6" s="62" t="s">
        <v>8</v>
      </c>
      <c r="D6" s="111"/>
      <c r="E6" s="112"/>
      <c r="F6" s="112"/>
      <c r="G6" s="113"/>
      <c r="H6" s="113"/>
      <c r="I6" s="111"/>
      <c r="J6" s="112"/>
      <c r="K6" s="112"/>
      <c r="L6" s="113"/>
      <c r="M6" s="113"/>
      <c r="N6" s="111"/>
      <c r="O6" s="112"/>
      <c r="P6" s="112"/>
      <c r="Q6" s="113"/>
      <c r="R6" s="113"/>
      <c r="S6" s="111"/>
      <c r="T6" s="112"/>
      <c r="U6" s="112"/>
      <c r="V6" s="111"/>
      <c r="W6" s="112"/>
      <c r="X6" s="112"/>
      <c r="Y6" s="111"/>
      <c r="Z6" s="112"/>
      <c r="AA6" s="112"/>
      <c r="AB6" s="111"/>
      <c r="AC6" s="121"/>
      <c r="AD6" s="121"/>
      <c r="AE6" s="121"/>
      <c r="AF6" s="121"/>
      <c r="AG6" s="111"/>
      <c r="AH6" s="121"/>
      <c r="AI6" s="121"/>
      <c r="AJ6" s="121"/>
      <c r="AK6" s="121"/>
      <c r="AL6" s="111"/>
      <c r="AM6" s="112"/>
      <c r="AN6" s="112"/>
      <c r="AO6" s="113"/>
      <c r="AP6" s="113"/>
      <c r="AQ6" s="111"/>
      <c r="AR6" s="115"/>
      <c r="AS6" s="115"/>
      <c r="AT6" s="116"/>
      <c r="AU6" s="122"/>
    </row>
    <row r="7" spans="2:47" x14ac:dyDescent="0.25">
      <c r="B7" s="302" t="s">
        <v>245</v>
      </c>
      <c r="C7" s="62" t="s">
        <v>9</v>
      </c>
      <c r="D7" s="111"/>
      <c r="E7" s="112"/>
      <c r="F7" s="112"/>
      <c r="G7" s="113"/>
      <c r="H7" s="113"/>
      <c r="I7" s="111"/>
      <c r="J7" s="112"/>
      <c r="K7" s="112"/>
      <c r="L7" s="113"/>
      <c r="M7" s="113"/>
      <c r="N7" s="111"/>
      <c r="O7" s="112"/>
      <c r="P7" s="112"/>
      <c r="Q7" s="113"/>
      <c r="R7" s="113"/>
      <c r="S7" s="111"/>
      <c r="T7" s="112"/>
      <c r="U7" s="112"/>
      <c r="V7" s="111"/>
      <c r="W7" s="112"/>
      <c r="X7" s="112"/>
      <c r="Y7" s="111"/>
      <c r="Z7" s="112"/>
      <c r="AA7" s="112"/>
      <c r="AB7" s="111"/>
      <c r="AC7" s="121"/>
      <c r="AD7" s="121"/>
      <c r="AE7" s="121"/>
      <c r="AF7" s="121"/>
      <c r="AG7" s="111"/>
      <c r="AH7" s="121"/>
      <c r="AI7" s="121"/>
      <c r="AJ7" s="121"/>
      <c r="AK7" s="121"/>
      <c r="AL7" s="111"/>
      <c r="AM7" s="112"/>
      <c r="AN7" s="112"/>
      <c r="AO7" s="113"/>
      <c r="AP7" s="113"/>
      <c r="AQ7" s="111"/>
      <c r="AR7" s="115"/>
      <c r="AS7" s="115"/>
      <c r="AT7" s="116"/>
      <c r="AU7" s="122"/>
    </row>
    <row r="8" spans="2:47" ht="13" x14ac:dyDescent="0.25">
      <c r="B8" s="303" t="s">
        <v>246</v>
      </c>
      <c r="C8" s="66"/>
      <c r="D8" s="119"/>
      <c r="E8" s="117"/>
      <c r="F8" s="117"/>
      <c r="G8" s="117"/>
      <c r="H8" s="117"/>
      <c r="I8" s="119"/>
      <c r="J8" s="117"/>
      <c r="K8" s="117"/>
      <c r="L8" s="117"/>
      <c r="M8" s="117"/>
      <c r="N8" s="119"/>
      <c r="O8" s="117"/>
      <c r="P8" s="117"/>
      <c r="Q8" s="117"/>
      <c r="R8" s="117"/>
      <c r="S8" s="119"/>
      <c r="T8" s="117"/>
      <c r="U8" s="117"/>
      <c r="V8" s="119"/>
      <c r="W8" s="117"/>
      <c r="X8" s="117"/>
      <c r="Y8" s="119"/>
      <c r="Z8" s="117"/>
      <c r="AA8" s="117"/>
      <c r="AB8" s="119"/>
      <c r="AC8" s="121"/>
      <c r="AD8" s="121"/>
      <c r="AE8" s="121"/>
      <c r="AF8" s="121"/>
      <c r="AG8" s="119"/>
      <c r="AH8" s="121"/>
      <c r="AI8" s="121"/>
      <c r="AJ8" s="121"/>
      <c r="AK8" s="121"/>
      <c r="AL8" s="119"/>
      <c r="AM8" s="117"/>
      <c r="AN8" s="117"/>
      <c r="AO8" s="117"/>
      <c r="AP8" s="117"/>
      <c r="AQ8" s="119"/>
      <c r="AR8" s="133"/>
      <c r="AS8" s="133"/>
      <c r="AT8" s="116"/>
      <c r="AU8" s="122"/>
    </row>
    <row r="9" spans="2:47" ht="13.75" customHeight="1" x14ac:dyDescent="0.25">
      <c r="B9" s="276" t="s">
        <v>99</v>
      </c>
      <c r="C9" s="62" t="s">
        <v>43</v>
      </c>
      <c r="D9" s="111"/>
      <c r="E9" s="121"/>
      <c r="F9" s="121"/>
      <c r="G9" s="121"/>
      <c r="H9" s="121"/>
      <c r="I9" s="111"/>
      <c r="J9" s="121"/>
      <c r="K9" s="121"/>
      <c r="L9" s="121"/>
      <c r="M9" s="121"/>
      <c r="N9" s="111"/>
      <c r="O9" s="121"/>
      <c r="P9" s="121"/>
      <c r="Q9" s="121"/>
      <c r="R9" s="121"/>
      <c r="S9" s="111"/>
      <c r="T9" s="121"/>
      <c r="U9" s="121"/>
      <c r="V9" s="111"/>
      <c r="W9" s="121"/>
      <c r="X9" s="121"/>
      <c r="Y9" s="111"/>
      <c r="Z9" s="121"/>
      <c r="AA9" s="121"/>
      <c r="AB9" s="111"/>
      <c r="AC9" s="121"/>
      <c r="AD9" s="121"/>
      <c r="AE9" s="121"/>
      <c r="AF9" s="121"/>
      <c r="AG9" s="111"/>
      <c r="AH9" s="121"/>
      <c r="AI9" s="121"/>
      <c r="AJ9" s="121"/>
      <c r="AK9" s="121"/>
      <c r="AL9" s="111"/>
      <c r="AM9" s="121"/>
      <c r="AN9" s="121"/>
      <c r="AO9" s="121"/>
      <c r="AP9" s="121"/>
      <c r="AQ9" s="111"/>
      <c r="AR9" s="115"/>
      <c r="AS9" s="115"/>
      <c r="AT9" s="116"/>
      <c r="AU9" s="122"/>
    </row>
    <row r="10" spans="2:47" ht="25" x14ac:dyDescent="0.25">
      <c r="B10" s="276" t="s">
        <v>66</v>
      </c>
      <c r="C10" s="62"/>
      <c r="D10" s="119"/>
      <c r="E10" s="112"/>
      <c r="F10" s="112"/>
      <c r="G10" s="112"/>
      <c r="H10" s="112"/>
      <c r="I10" s="119"/>
      <c r="J10" s="112"/>
      <c r="K10" s="112"/>
      <c r="L10" s="112"/>
      <c r="M10" s="112"/>
      <c r="N10" s="119"/>
      <c r="O10" s="112"/>
      <c r="P10" s="112"/>
      <c r="Q10" s="112"/>
      <c r="R10" s="112"/>
      <c r="S10" s="119"/>
      <c r="T10" s="112"/>
      <c r="U10" s="112"/>
      <c r="V10" s="119"/>
      <c r="W10" s="112"/>
      <c r="X10" s="112"/>
      <c r="Y10" s="119"/>
      <c r="Z10" s="112"/>
      <c r="AA10" s="112"/>
      <c r="AB10" s="119"/>
      <c r="AC10" s="121"/>
      <c r="AD10" s="121"/>
      <c r="AE10" s="121"/>
      <c r="AF10" s="121"/>
      <c r="AG10" s="119"/>
      <c r="AH10" s="121"/>
      <c r="AI10" s="121"/>
      <c r="AJ10" s="121"/>
      <c r="AK10" s="121"/>
      <c r="AL10" s="119"/>
      <c r="AM10" s="112"/>
      <c r="AN10" s="112"/>
      <c r="AO10" s="112"/>
      <c r="AP10" s="112"/>
      <c r="AQ10" s="119"/>
      <c r="AR10" s="133"/>
      <c r="AS10" s="133"/>
      <c r="AT10" s="116"/>
      <c r="AU10" s="122"/>
    </row>
    <row r="11" spans="2:47" x14ac:dyDescent="0.25">
      <c r="B11" s="302" t="s">
        <v>247</v>
      </c>
      <c r="C11" s="62" t="s">
        <v>49</v>
      </c>
      <c r="D11" s="111"/>
      <c r="E11" s="112"/>
      <c r="F11" s="112"/>
      <c r="G11" s="112"/>
      <c r="H11" s="112"/>
      <c r="I11" s="111"/>
      <c r="J11" s="112"/>
      <c r="K11" s="112"/>
      <c r="L11" s="112"/>
      <c r="M11" s="112"/>
      <c r="N11" s="111"/>
      <c r="O11" s="112"/>
      <c r="P11" s="112"/>
      <c r="Q11" s="112"/>
      <c r="R11" s="112"/>
      <c r="S11" s="111"/>
      <c r="T11" s="112"/>
      <c r="U11" s="112"/>
      <c r="V11" s="111"/>
      <c r="W11" s="112"/>
      <c r="X11" s="112"/>
      <c r="Y11" s="111"/>
      <c r="Z11" s="112"/>
      <c r="AA11" s="112"/>
      <c r="AB11" s="111"/>
      <c r="AC11" s="121"/>
      <c r="AD11" s="121"/>
      <c r="AE11" s="121"/>
      <c r="AF11" s="121"/>
      <c r="AG11" s="111"/>
      <c r="AH11" s="121"/>
      <c r="AI11" s="121"/>
      <c r="AJ11" s="121"/>
      <c r="AK11" s="121"/>
      <c r="AL11" s="111"/>
      <c r="AM11" s="112"/>
      <c r="AN11" s="112"/>
      <c r="AO11" s="112"/>
      <c r="AP11" s="112"/>
      <c r="AQ11" s="111"/>
      <c r="AR11" s="115"/>
      <c r="AS11" s="115"/>
      <c r="AT11" s="116"/>
      <c r="AU11" s="122"/>
    </row>
    <row r="12" spans="2:47" x14ac:dyDescent="0.25">
      <c r="B12" s="302" t="s">
        <v>248</v>
      </c>
      <c r="C12" s="62" t="s">
        <v>44</v>
      </c>
      <c r="D12" s="111"/>
      <c r="E12" s="117"/>
      <c r="F12" s="117"/>
      <c r="G12" s="117"/>
      <c r="H12" s="117"/>
      <c r="I12" s="111"/>
      <c r="J12" s="117"/>
      <c r="K12" s="117"/>
      <c r="L12" s="117"/>
      <c r="M12" s="117"/>
      <c r="N12" s="111"/>
      <c r="O12" s="117"/>
      <c r="P12" s="117"/>
      <c r="Q12" s="117"/>
      <c r="R12" s="117"/>
      <c r="S12" s="111"/>
      <c r="T12" s="117"/>
      <c r="U12" s="117"/>
      <c r="V12" s="111"/>
      <c r="W12" s="117"/>
      <c r="X12" s="117"/>
      <c r="Y12" s="111"/>
      <c r="Z12" s="117"/>
      <c r="AA12" s="117"/>
      <c r="AB12" s="111"/>
      <c r="AC12" s="121"/>
      <c r="AD12" s="121"/>
      <c r="AE12" s="121"/>
      <c r="AF12" s="121"/>
      <c r="AG12" s="111"/>
      <c r="AH12" s="121"/>
      <c r="AI12" s="121"/>
      <c r="AJ12" s="121"/>
      <c r="AK12" s="121"/>
      <c r="AL12" s="111"/>
      <c r="AM12" s="117"/>
      <c r="AN12" s="117"/>
      <c r="AO12" s="117"/>
      <c r="AP12" s="117"/>
      <c r="AQ12" s="111"/>
      <c r="AR12" s="115"/>
      <c r="AS12" s="115"/>
      <c r="AT12" s="116"/>
      <c r="AU12" s="122"/>
    </row>
    <row r="13" spans="2:47" x14ac:dyDescent="0.25">
      <c r="B13" s="302" t="s">
        <v>249</v>
      </c>
      <c r="C13" s="62" t="s">
        <v>10</v>
      </c>
      <c r="D13" s="111"/>
      <c r="E13" s="112"/>
      <c r="F13" s="112"/>
      <c r="G13" s="112"/>
      <c r="H13" s="112"/>
      <c r="I13" s="111"/>
      <c r="J13" s="112"/>
      <c r="K13" s="112"/>
      <c r="L13" s="112"/>
      <c r="M13" s="112"/>
      <c r="N13" s="111"/>
      <c r="O13" s="112"/>
      <c r="P13" s="112"/>
      <c r="Q13" s="112"/>
      <c r="R13" s="112"/>
      <c r="S13" s="111"/>
      <c r="T13" s="112"/>
      <c r="U13" s="112"/>
      <c r="V13" s="111"/>
      <c r="W13" s="112"/>
      <c r="X13" s="112"/>
      <c r="Y13" s="111"/>
      <c r="Z13" s="112"/>
      <c r="AA13" s="112"/>
      <c r="AB13" s="111"/>
      <c r="AC13" s="121"/>
      <c r="AD13" s="121"/>
      <c r="AE13" s="121"/>
      <c r="AF13" s="121"/>
      <c r="AG13" s="111"/>
      <c r="AH13" s="121"/>
      <c r="AI13" s="121"/>
      <c r="AJ13" s="121"/>
      <c r="AK13" s="121"/>
      <c r="AL13" s="111"/>
      <c r="AM13" s="112"/>
      <c r="AN13" s="112"/>
      <c r="AO13" s="112"/>
      <c r="AP13" s="112"/>
      <c r="AQ13" s="111"/>
      <c r="AR13" s="115"/>
      <c r="AS13" s="115"/>
      <c r="AT13" s="116"/>
      <c r="AU13" s="122"/>
    </row>
    <row r="14" spans="2:47" x14ac:dyDescent="0.25">
      <c r="B14" s="302" t="s">
        <v>250</v>
      </c>
      <c r="C14" s="62" t="s">
        <v>11</v>
      </c>
      <c r="D14" s="111"/>
      <c r="E14" s="112"/>
      <c r="F14" s="112"/>
      <c r="G14" s="112"/>
      <c r="H14" s="112"/>
      <c r="I14" s="111"/>
      <c r="J14" s="112"/>
      <c r="K14" s="112"/>
      <c r="L14" s="112"/>
      <c r="M14" s="112"/>
      <c r="N14" s="111"/>
      <c r="O14" s="112"/>
      <c r="P14" s="112"/>
      <c r="Q14" s="112"/>
      <c r="R14" s="112"/>
      <c r="S14" s="111"/>
      <c r="T14" s="112"/>
      <c r="U14" s="112"/>
      <c r="V14" s="111"/>
      <c r="W14" s="112"/>
      <c r="X14" s="112"/>
      <c r="Y14" s="111"/>
      <c r="Z14" s="112"/>
      <c r="AA14" s="112"/>
      <c r="AB14" s="111"/>
      <c r="AC14" s="121"/>
      <c r="AD14" s="121"/>
      <c r="AE14" s="121"/>
      <c r="AF14" s="121"/>
      <c r="AG14" s="111"/>
      <c r="AH14" s="121"/>
      <c r="AI14" s="121"/>
      <c r="AJ14" s="121"/>
      <c r="AK14" s="121"/>
      <c r="AL14" s="111"/>
      <c r="AM14" s="112"/>
      <c r="AN14" s="112"/>
      <c r="AO14" s="112"/>
      <c r="AP14" s="112"/>
      <c r="AQ14" s="111"/>
      <c r="AR14" s="115"/>
      <c r="AS14" s="115"/>
      <c r="AT14" s="116"/>
      <c r="AU14" s="122"/>
    </row>
    <row r="15" spans="2:47" x14ac:dyDescent="0.25">
      <c r="B15" s="276" t="s">
        <v>486</v>
      </c>
      <c r="C15" s="62"/>
      <c r="D15" s="111"/>
      <c r="E15" s="112"/>
      <c r="F15" s="112"/>
      <c r="G15" s="112"/>
      <c r="H15" s="112"/>
      <c r="I15" s="119"/>
      <c r="J15" s="117"/>
      <c r="K15" s="117"/>
      <c r="L15" s="117"/>
      <c r="M15" s="117"/>
      <c r="N15" s="119"/>
      <c r="O15" s="117"/>
      <c r="P15" s="117"/>
      <c r="Q15" s="117"/>
      <c r="R15" s="117"/>
      <c r="S15" s="119"/>
      <c r="T15" s="117"/>
      <c r="U15" s="117"/>
      <c r="V15" s="119"/>
      <c r="W15" s="117"/>
      <c r="X15" s="117"/>
      <c r="Y15" s="119"/>
      <c r="Z15" s="117"/>
      <c r="AA15" s="117"/>
      <c r="AB15" s="119"/>
      <c r="AC15" s="121"/>
      <c r="AD15" s="121"/>
      <c r="AE15" s="121"/>
      <c r="AF15" s="121"/>
      <c r="AG15" s="119"/>
      <c r="AH15" s="121"/>
      <c r="AI15" s="121"/>
      <c r="AJ15" s="121"/>
      <c r="AK15" s="121"/>
      <c r="AL15" s="119"/>
      <c r="AM15" s="117"/>
      <c r="AN15" s="117"/>
      <c r="AO15" s="117"/>
      <c r="AP15" s="117"/>
      <c r="AQ15" s="119"/>
      <c r="AR15" s="133"/>
      <c r="AS15" s="133"/>
      <c r="AT15" s="116"/>
      <c r="AU15" s="122"/>
    </row>
    <row r="16" spans="2:47" ht="25" x14ac:dyDescent="0.25">
      <c r="B16" s="276" t="s">
        <v>393</v>
      </c>
      <c r="C16" s="62"/>
      <c r="D16" s="111"/>
      <c r="E16" s="112"/>
      <c r="F16" s="112"/>
      <c r="G16" s="112"/>
      <c r="H16" s="112"/>
      <c r="I16" s="111"/>
      <c r="J16" s="112"/>
      <c r="K16" s="112"/>
      <c r="L16" s="112"/>
      <c r="M16" s="112"/>
      <c r="N16" s="122"/>
      <c r="O16" s="121"/>
      <c r="P16" s="121"/>
      <c r="Q16" s="121"/>
      <c r="R16" s="121"/>
      <c r="S16" s="122"/>
      <c r="T16" s="121"/>
      <c r="U16" s="121"/>
      <c r="V16" s="122"/>
      <c r="W16" s="121"/>
      <c r="X16" s="121"/>
      <c r="Y16" s="122"/>
      <c r="Z16" s="121"/>
      <c r="AA16" s="121"/>
      <c r="AB16" s="122"/>
      <c r="AC16" s="121"/>
      <c r="AD16" s="121"/>
      <c r="AE16" s="121"/>
      <c r="AF16" s="121"/>
      <c r="AG16" s="122"/>
      <c r="AH16" s="121"/>
      <c r="AI16" s="121"/>
      <c r="AJ16" s="121"/>
      <c r="AK16" s="121"/>
      <c r="AL16" s="122"/>
      <c r="AM16" s="121"/>
      <c r="AN16" s="121"/>
      <c r="AO16" s="121"/>
      <c r="AP16" s="121"/>
      <c r="AQ16" s="122"/>
      <c r="AR16" s="116"/>
      <c r="AS16" s="116"/>
      <c r="AT16" s="116"/>
      <c r="AU16" s="122"/>
    </row>
    <row r="17" spans="2:47" x14ac:dyDescent="0.25">
      <c r="B17" s="276" t="s">
        <v>487</v>
      </c>
      <c r="C17" s="62"/>
      <c r="D17" s="111"/>
      <c r="E17" s="112"/>
      <c r="F17" s="112"/>
      <c r="G17" s="112"/>
      <c r="H17" s="112"/>
      <c r="I17" s="111"/>
      <c r="J17" s="112"/>
      <c r="K17" s="112"/>
      <c r="L17" s="112"/>
      <c r="M17" s="112"/>
      <c r="N17" s="122"/>
      <c r="O17" s="121"/>
      <c r="P17" s="121"/>
      <c r="Q17" s="121"/>
      <c r="R17" s="121"/>
      <c r="S17" s="122"/>
      <c r="T17" s="121"/>
      <c r="U17" s="121"/>
      <c r="V17" s="122"/>
      <c r="W17" s="121"/>
      <c r="X17" s="121"/>
      <c r="Y17" s="122"/>
      <c r="Z17" s="121"/>
      <c r="AA17" s="121"/>
      <c r="AB17" s="122"/>
      <c r="AC17" s="121"/>
      <c r="AD17" s="121"/>
      <c r="AE17" s="121"/>
      <c r="AF17" s="121"/>
      <c r="AG17" s="122"/>
      <c r="AH17" s="121"/>
      <c r="AI17" s="121"/>
      <c r="AJ17" s="121"/>
      <c r="AK17" s="121"/>
      <c r="AL17" s="122"/>
      <c r="AM17" s="121"/>
      <c r="AN17" s="121"/>
      <c r="AO17" s="121"/>
      <c r="AP17" s="121"/>
      <c r="AQ17" s="122"/>
      <c r="AR17" s="116"/>
      <c r="AS17" s="116"/>
      <c r="AT17" s="116"/>
      <c r="AU17" s="122"/>
    </row>
    <row r="18" spans="2:47" ht="25" x14ac:dyDescent="0.25">
      <c r="B18" s="276" t="s">
        <v>267</v>
      </c>
      <c r="C18" s="62"/>
      <c r="D18" s="111"/>
      <c r="E18" s="112"/>
      <c r="F18" s="112"/>
      <c r="G18" s="112"/>
      <c r="H18" s="112"/>
      <c r="I18" s="111"/>
      <c r="J18" s="112"/>
      <c r="K18" s="112"/>
      <c r="L18" s="112"/>
      <c r="M18" s="112"/>
      <c r="N18" s="111"/>
      <c r="O18" s="112"/>
      <c r="P18" s="112"/>
      <c r="Q18" s="112"/>
      <c r="R18" s="112"/>
      <c r="S18" s="111"/>
      <c r="T18" s="112"/>
      <c r="U18" s="112"/>
      <c r="V18" s="111"/>
      <c r="W18" s="112"/>
      <c r="X18" s="112"/>
      <c r="Y18" s="111"/>
      <c r="Z18" s="112"/>
      <c r="AA18" s="112"/>
      <c r="AB18" s="111"/>
      <c r="AC18" s="121"/>
      <c r="AD18" s="121"/>
      <c r="AE18" s="121"/>
      <c r="AF18" s="121"/>
      <c r="AG18" s="111"/>
      <c r="AH18" s="121"/>
      <c r="AI18" s="121"/>
      <c r="AJ18" s="121"/>
      <c r="AK18" s="121"/>
      <c r="AL18" s="111"/>
      <c r="AM18" s="112"/>
      <c r="AN18" s="112"/>
      <c r="AO18" s="112"/>
      <c r="AP18" s="112"/>
      <c r="AQ18" s="111"/>
      <c r="AR18" s="115"/>
      <c r="AS18" s="115"/>
      <c r="AT18" s="116"/>
      <c r="AU18" s="122"/>
    </row>
    <row r="19" spans="2:47" ht="25" x14ac:dyDescent="0.25">
      <c r="B19" s="276" t="s">
        <v>268</v>
      </c>
      <c r="C19" s="62"/>
      <c r="D19" s="111"/>
      <c r="E19" s="112"/>
      <c r="F19" s="112"/>
      <c r="G19" s="112"/>
      <c r="H19" s="112"/>
      <c r="I19" s="111"/>
      <c r="J19" s="112"/>
      <c r="K19" s="112"/>
      <c r="L19" s="112"/>
      <c r="M19" s="112"/>
      <c r="N19" s="111"/>
      <c r="O19" s="112"/>
      <c r="P19" s="112"/>
      <c r="Q19" s="112"/>
      <c r="R19" s="112"/>
      <c r="S19" s="111"/>
      <c r="T19" s="112"/>
      <c r="U19" s="112"/>
      <c r="V19" s="111"/>
      <c r="W19" s="112"/>
      <c r="X19" s="112"/>
      <c r="Y19" s="111"/>
      <c r="Z19" s="112"/>
      <c r="AA19" s="112"/>
      <c r="AB19" s="111"/>
      <c r="AC19" s="121"/>
      <c r="AD19" s="121"/>
      <c r="AE19" s="121"/>
      <c r="AF19" s="121"/>
      <c r="AG19" s="111"/>
      <c r="AH19" s="121"/>
      <c r="AI19" s="121"/>
      <c r="AJ19" s="121"/>
      <c r="AK19" s="121"/>
      <c r="AL19" s="111"/>
      <c r="AM19" s="112"/>
      <c r="AN19" s="112"/>
      <c r="AO19" s="112"/>
      <c r="AP19" s="112"/>
      <c r="AQ19" s="111"/>
      <c r="AR19" s="115"/>
      <c r="AS19" s="115"/>
      <c r="AT19" s="116"/>
      <c r="AU19" s="122"/>
    </row>
    <row r="20" spans="2:47" s="5" customFormat="1" ht="25" x14ac:dyDescent="0.25">
      <c r="B20" s="276" t="s">
        <v>388</v>
      </c>
      <c r="C20" s="62"/>
      <c r="D20" s="111"/>
      <c r="E20" s="112"/>
      <c r="F20" s="112"/>
      <c r="G20" s="112"/>
      <c r="H20" s="112"/>
      <c r="I20" s="119"/>
      <c r="J20" s="117"/>
      <c r="K20" s="117"/>
      <c r="L20" s="117"/>
      <c r="M20" s="117"/>
      <c r="N20" s="119"/>
      <c r="O20" s="117"/>
      <c r="P20" s="117"/>
      <c r="Q20" s="117"/>
      <c r="R20" s="117"/>
      <c r="S20" s="119"/>
      <c r="T20" s="117"/>
      <c r="U20" s="117"/>
      <c r="V20" s="119"/>
      <c r="W20" s="117"/>
      <c r="X20" s="117"/>
      <c r="Y20" s="119"/>
      <c r="Z20" s="117"/>
      <c r="AA20" s="117"/>
      <c r="AB20" s="119"/>
      <c r="AC20" s="121"/>
      <c r="AD20" s="121"/>
      <c r="AE20" s="121"/>
      <c r="AF20" s="121"/>
      <c r="AG20" s="119"/>
      <c r="AH20" s="121"/>
      <c r="AI20" s="121"/>
      <c r="AJ20" s="121"/>
      <c r="AK20" s="121"/>
      <c r="AL20" s="119"/>
      <c r="AM20" s="117"/>
      <c r="AN20" s="117"/>
      <c r="AO20" s="117"/>
      <c r="AP20" s="117"/>
      <c r="AQ20" s="119"/>
      <c r="AR20" s="133"/>
      <c r="AS20" s="133"/>
      <c r="AT20" s="116"/>
      <c r="AU20" s="306"/>
    </row>
    <row r="21" spans="2:47" ht="17" thickBot="1" x14ac:dyDescent="0.4">
      <c r="B21" s="304" t="s">
        <v>198</v>
      </c>
      <c r="C21" s="63"/>
      <c r="D21" s="166"/>
      <c r="E21" s="167"/>
      <c r="F21" s="167"/>
      <c r="G21" s="167"/>
      <c r="H21" s="167"/>
      <c r="I21" s="166"/>
      <c r="J21" s="167"/>
      <c r="K21" s="167"/>
      <c r="L21" s="167"/>
      <c r="M21" s="167"/>
      <c r="N21" s="166"/>
      <c r="O21" s="167"/>
      <c r="P21" s="167"/>
      <c r="Q21" s="167"/>
      <c r="R21" s="167"/>
      <c r="S21" s="166"/>
      <c r="T21" s="167"/>
      <c r="U21" s="167"/>
      <c r="V21" s="166"/>
      <c r="W21" s="167"/>
      <c r="X21" s="167"/>
      <c r="Y21" s="166"/>
      <c r="Z21" s="167"/>
      <c r="AA21" s="167"/>
      <c r="AB21" s="166"/>
      <c r="AC21" s="167"/>
      <c r="AD21" s="167"/>
      <c r="AE21" s="167"/>
      <c r="AF21" s="167"/>
      <c r="AG21" s="166"/>
      <c r="AH21" s="167"/>
      <c r="AI21" s="167"/>
      <c r="AJ21" s="167"/>
      <c r="AK21" s="167"/>
      <c r="AL21" s="166"/>
      <c r="AM21" s="167"/>
      <c r="AN21" s="167"/>
      <c r="AO21" s="167"/>
      <c r="AP21" s="167"/>
      <c r="AQ21" s="166"/>
      <c r="AR21" s="168"/>
      <c r="AS21" s="168"/>
      <c r="AT21" s="168"/>
      <c r="AU21" s="307"/>
    </row>
    <row r="22" spans="2:47" ht="13.5" thickTop="1" x14ac:dyDescent="0.25">
      <c r="B22" s="305" t="s">
        <v>251</v>
      </c>
      <c r="C22" s="61"/>
      <c r="D22" s="130"/>
      <c r="E22" s="131"/>
      <c r="F22" s="131"/>
      <c r="G22" s="131"/>
      <c r="H22" s="131"/>
      <c r="I22" s="130"/>
      <c r="J22" s="131"/>
      <c r="K22" s="131"/>
      <c r="L22" s="131"/>
      <c r="M22" s="131"/>
      <c r="N22" s="130"/>
      <c r="O22" s="131"/>
      <c r="P22" s="131"/>
      <c r="Q22" s="131"/>
      <c r="R22" s="131"/>
      <c r="S22" s="130"/>
      <c r="T22" s="131"/>
      <c r="U22" s="131"/>
      <c r="V22" s="130"/>
      <c r="W22" s="131"/>
      <c r="X22" s="131"/>
      <c r="Y22" s="130"/>
      <c r="Z22" s="131"/>
      <c r="AA22" s="131"/>
      <c r="AB22" s="130"/>
      <c r="AC22" s="107"/>
      <c r="AD22" s="107"/>
      <c r="AE22" s="107"/>
      <c r="AF22" s="107"/>
      <c r="AG22" s="130"/>
      <c r="AH22" s="107"/>
      <c r="AI22" s="107"/>
      <c r="AJ22" s="107"/>
      <c r="AK22" s="107"/>
      <c r="AL22" s="130"/>
      <c r="AM22" s="131"/>
      <c r="AN22" s="131"/>
      <c r="AO22" s="131"/>
      <c r="AP22" s="131"/>
      <c r="AQ22" s="130"/>
      <c r="AR22" s="110"/>
      <c r="AS22" s="110"/>
      <c r="AT22" s="110"/>
      <c r="AU22" s="130"/>
    </row>
    <row r="23" spans="2:47" x14ac:dyDescent="0.25">
      <c r="B23" s="302" t="s">
        <v>102</v>
      </c>
      <c r="C23" s="62"/>
      <c r="D23" s="111"/>
      <c r="E23" s="121"/>
      <c r="F23" s="121"/>
      <c r="G23" s="121"/>
      <c r="H23" s="121"/>
      <c r="I23" s="111"/>
      <c r="J23" s="121"/>
      <c r="K23" s="121"/>
      <c r="L23" s="121"/>
      <c r="M23" s="121"/>
      <c r="N23" s="111"/>
      <c r="O23" s="121"/>
      <c r="P23" s="121"/>
      <c r="Q23" s="121"/>
      <c r="R23" s="121"/>
      <c r="S23" s="111"/>
      <c r="T23" s="121"/>
      <c r="U23" s="121"/>
      <c r="V23" s="111"/>
      <c r="W23" s="121"/>
      <c r="X23" s="121"/>
      <c r="Y23" s="111"/>
      <c r="Z23" s="121"/>
      <c r="AA23" s="121"/>
      <c r="AB23" s="111"/>
      <c r="AC23" s="121"/>
      <c r="AD23" s="121"/>
      <c r="AE23" s="121"/>
      <c r="AF23" s="121"/>
      <c r="AG23" s="111"/>
      <c r="AH23" s="121"/>
      <c r="AI23" s="121"/>
      <c r="AJ23" s="121"/>
      <c r="AK23" s="121"/>
      <c r="AL23" s="111"/>
      <c r="AM23" s="121"/>
      <c r="AN23" s="121"/>
      <c r="AO23" s="121"/>
      <c r="AP23" s="121"/>
      <c r="AQ23" s="111"/>
      <c r="AR23" s="115"/>
      <c r="AS23" s="115"/>
      <c r="AT23" s="116"/>
      <c r="AU23" s="122"/>
    </row>
    <row r="24" spans="2:47" ht="28.5" customHeight="1" x14ac:dyDescent="0.25">
      <c r="B24" s="276" t="s">
        <v>93</v>
      </c>
      <c r="C24" s="62"/>
      <c r="D24" s="119"/>
      <c r="E24" s="112"/>
      <c r="F24" s="112"/>
      <c r="G24" s="112"/>
      <c r="H24" s="112"/>
      <c r="I24" s="119"/>
      <c r="J24" s="112"/>
      <c r="K24" s="112"/>
      <c r="L24" s="112"/>
      <c r="M24" s="112"/>
      <c r="N24" s="119"/>
      <c r="O24" s="112"/>
      <c r="P24" s="112"/>
      <c r="Q24" s="112"/>
      <c r="R24" s="112"/>
      <c r="S24" s="119"/>
      <c r="T24" s="112"/>
      <c r="U24" s="112"/>
      <c r="V24" s="119"/>
      <c r="W24" s="112"/>
      <c r="X24" s="112"/>
      <c r="Y24" s="119"/>
      <c r="Z24" s="112"/>
      <c r="AA24" s="112"/>
      <c r="AB24" s="119"/>
      <c r="AC24" s="121"/>
      <c r="AD24" s="121"/>
      <c r="AE24" s="121"/>
      <c r="AF24" s="121"/>
      <c r="AG24" s="119"/>
      <c r="AH24" s="121"/>
      <c r="AI24" s="121"/>
      <c r="AJ24" s="121"/>
      <c r="AK24" s="121"/>
      <c r="AL24" s="119"/>
      <c r="AM24" s="112"/>
      <c r="AN24" s="112"/>
      <c r="AO24" s="112"/>
      <c r="AP24" s="112"/>
      <c r="AQ24" s="119"/>
      <c r="AR24" s="133"/>
      <c r="AS24" s="133"/>
      <c r="AT24" s="116"/>
      <c r="AU24" s="122"/>
    </row>
    <row r="25" spans="2:47" s="5" customFormat="1" ht="13" x14ac:dyDescent="0.25">
      <c r="B25" s="303" t="s">
        <v>252</v>
      </c>
      <c r="C25" s="62"/>
      <c r="D25" s="122"/>
      <c r="E25" s="117"/>
      <c r="F25" s="117"/>
      <c r="G25" s="117"/>
      <c r="H25" s="117"/>
      <c r="I25" s="122"/>
      <c r="J25" s="117"/>
      <c r="K25" s="117"/>
      <c r="L25" s="117"/>
      <c r="M25" s="117"/>
      <c r="N25" s="122"/>
      <c r="O25" s="117"/>
      <c r="P25" s="117"/>
      <c r="Q25" s="117"/>
      <c r="R25" s="117"/>
      <c r="S25" s="122"/>
      <c r="T25" s="117"/>
      <c r="U25" s="117"/>
      <c r="V25" s="122"/>
      <c r="W25" s="117"/>
      <c r="X25" s="117"/>
      <c r="Y25" s="122"/>
      <c r="Z25" s="117"/>
      <c r="AA25" s="117"/>
      <c r="AB25" s="122"/>
      <c r="AC25" s="118"/>
      <c r="AD25" s="118"/>
      <c r="AE25" s="118"/>
      <c r="AF25" s="118"/>
      <c r="AG25" s="122"/>
      <c r="AH25" s="118"/>
      <c r="AI25" s="118"/>
      <c r="AJ25" s="118"/>
      <c r="AK25" s="118"/>
      <c r="AL25" s="122"/>
      <c r="AM25" s="117"/>
      <c r="AN25" s="117"/>
      <c r="AO25" s="117"/>
      <c r="AP25" s="117"/>
      <c r="AQ25" s="122"/>
      <c r="AR25" s="116"/>
      <c r="AS25" s="116"/>
      <c r="AT25" s="116"/>
      <c r="AU25" s="122"/>
    </row>
    <row r="26" spans="2:47" s="5" customFormat="1" ht="13.75" customHeight="1" x14ac:dyDescent="0.25">
      <c r="B26" s="276" t="s">
        <v>90</v>
      </c>
      <c r="C26" s="62" t="s">
        <v>0</v>
      </c>
      <c r="D26" s="111"/>
      <c r="E26" s="121"/>
      <c r="F26" s="121"/>
      <c r="G26" s="121"/>
      <c r="H26" s="121"/>
      <c r="I26" s="111"/>
      <c r="J26" s="121"/>
      <c r="K26" s="121"/>
      <c r="L26" s="121"/>
      <c r="M26" s="121"/>
      <c r="N26" s="111"/>
      <c r="O26" s="121"/>
      <c r="P26" s="121"/>
      <c r="Q26" s="121"/>
      <c r="R26" s="121"/>
      <c r="S26" s="111"/>
      <c r="T26" s="121"/>
      <c r="U26" s="121"/>
      <c r="V26" s="111"/>
      <c r="W26" s="121"/>
      <c r="X26" s="121"/>
      <c r="Y26" s="111"/>
      <c r="Z26" s="121"/>
      <c r="AA26" s="121"/>
      <c r="AB26" s="111"/>
      <c r="AC26" s="121"/>
      <c r="AD26" s="121"/>
      <c r="AE26" s="121"/>
      <c r="AF26" s="121"/>
      <c r="AG26" s="111"/>
      <c r="AH26" s="121"/>
      <c r="AI26" s="121"/>
      <c r="AJ26" s="121"/>
      <c r="AK26" s="121"/>
      <c r="AL26" s="111"/>
      <c r="AM26" s="121"/>
      <c r="AN26" s="121"/>
      <c r="AO26" s="121"/>
      <c r="AP26" s="121"/>
      <c r="AQ26" s="111"/>
      <c r="AR26" s="115"/>
      <c r="AS26" s="115"/>
      <c r="AT26" s="116"/>
      <c r="AU26" s="122"/>
    </row>
    <row r="27" spans="2:47" s="5" customFormat="1" ht="25" x14ac:dyDescent="0.25">
      <c r="B27" s="276" t="s">
        <v>68</v>
      </c>
      <c r="C27" s="62"/>
      <c r="D27" s="119"/>
      <c r="E27" s="112"/>
      <c r="F27" s="112"/>
      <c r="G27" s="112"/>
      <c r="H27" s="112"/>
      <c r="I27" s="119"/>
      <c r="J27" s="112"/>
      <c r="K27" s="112"/>
      <c r="L27" s="112"/>
      <c r="M27" s="112"/>
      <c r="N27" s="119"/>
      <c r="O27" s="112"/>
      <c r="P27" s="112"/>
      <c r="Q27" s="112"/>
      <c r="R27" s="112"/>
      <c r="S27" s="119"/>
      <c r="T27" s="112"/>
      <c r="U27" s="112"/>
      <c r="V27" s="119"/>
      <c r="W27" s="112"/>
      <c r="X27" s="112"/>
      <c r="Y27" s="119"/>
      <c r="Z27" s="112"/>
      <c r="AA27" s="112"/>
      <c r="AB27" s="119"/>
      <c r="AC27" s="121"/>
      <c r="AD27" s="121"/>
      <c r="AE27" s="121"/>
      <c r="AF27" s="121"/>
      <c r="AG27" s="119"/>
      <c r="AH27" s="121"/>
      <c r="AI27" s="121"/>
      <c r="AJ27" s="121"/>
      <c r="AK27" s="121"/>
      <c r="AL27" s="119"/>
      <c r="AM27" s="112"/>
      <c r="AN27" s="112"/>
      <c r="AO27" s="112"/>
      <c r="AP27" s="112"/>
      <c r="AQ27" s="119"/>
      <c r="AR27" s="133"/>
      <c r="AS27" s="133"/>
      <c r="AT27" s="116"/>
      <c r="AU27" s="122"/>
    </row>
    <row r="28" spans="2:47" x14ac:dyDescent="0.25">
      <c r="B28" s="302" t="s">
        <v>253</v>
      </c>
      <c r="C28" s="62" t="s">
        <v>47</v>
      </c>
      <c r="D28" s="111"/>
      <c r="E28" s="117"/>
      <c r="F28" s="117"/>
      <c r="G28" s="117"/>
      <c r="H28" s="117"/>
      <c r="I28" s="111"/>
      <c r="J28" s="117"/>
      <c r="K28" s="117"/>
      <c r="L28" s="117"/>
      <c r="M28" s="117"/>
      <c r="N28" s="111"/>
      <c r="O28" s="117"/>
      <c r="P28" s="117"/>
      <c r="Q28" s="117"/>
      <c r="R28" s="117"/>
      <c r="S28" s="111"/>
      <c r="T28" s="117"/>
      <c r="U28" s="117"/>
      <c r="V28" s="111"/>
      <c r="W28" s="117"/>
      <c r="X28" s="117"/>
      <c r="Y28" s="111"/>
      <c r="Z28" s="117"/>
      <c r="AA28" s="117"/>
      <c r="AB28" s="111"/>
      <c r="AC28" s="121"/>
      <c r="AD28" s="121"/>
      <c r="AE28" s="121"/>
      <c r="AF28" s="121"/>
      <c r="AG28" s="111"/>
      <c r="AH28" s="121"/>
      <c r="AI28" s="121"/>
      <c r="AJ28" s="121"/>
      <c r="AK28" s="121"/>
      <c r="AL28" s="111"/>
      <c r="AM28" s="117"/>
      <c r="AN28" s="117"/>
      <c r="AO28" s="117"/>
      <c r="AP28" s="117"/>
      <c r="AQ28" s="111"/>
      <c r="AR28" s="115"/>
      <c r="AS28" s="115"/>
      <c r="AT28" s="116"/>
      <c r="AU28" s="122"/>
    </row>
    <row r="29" spans="2:47" s="5" customFormat="1" ht="13" x14ac:dyDescent="0.25">
      <c r="B29" s="303" t="s">
        <v>254</v>
      </c>
      <c r="C29" s="66"/>
      <c r="D29" s="119"/>
      <c r="E29" s="121"/>
      <c r="F29" s="121"/>
      <c r="G29" s="121"/>
      <c r="H29" s="121"/>
      <c r="I29" s="119"/>
      <c r="J29" s="121"/>
      <c r="K29" s="121"/>
      <c r="L29" s="121"/>
      <c r="M29" s="121"/>
      <c r="N29" s="119"/>
      <c r="O29" s="121"/>
      <c r="P29" s="121"/>
      <c r="Q29" s="121"/>
      <c r="R29" s="121"/>
      <c r="S29" s="119"/>
      <c r="T29" s="121"/>
      <c r="U29" s="121"/>
      <c r="V29" s="119"/>
      <c r="W29" s="121"/>
      <c r="X29" s="121"/>
      <c r="Y29" s="119"/>
      <c r="Z29" s="121"/>
      <c r="AA29" s="121"/>
      <c r="AB29" s="119"/>
      <c r="AC29" s="121"/>
      <c r="AD29" s="121"/>
      <c r="AE29" s="121"/>
      <c r="AF29" s="121"/>
      <c r="AG29" s="119"/>
      <c r="AH29" s="121"/>
      <c r="AI29" s="121"/>
      <c r="AJ29" s="121"/>
      <c r="AK29" s="121"/>
      <c r="AL29" s="119"/>
      <c r="AM29" s="121"/>
      <c r="AN29" s="121"/>
      <c r="AO29" s="121"/>
      <c r="AP29" s="121"/>
      <c r="AQ29" s="119"/>
      <c r="AR29" s="133"/>
      <c r="AS29" s="133"/>
      <c r="AT29" s="116"/>
      <c r="AU29" s="122"/>
    </row>
    <row r="30" spans="2:47" s="5" customFormat="1" ht="13.75" customHeight="1" x14ac:dyDescent="0.25">
      <c r="B30" s="276" t="s">
        <v>91</v>
      </c>
      <c r="C30" s="62" t="s">
        <v>1</v>
      </c>
      <c r="D30" s="111"/>
      <c r="E30" s="121"/>
      <c r="F30" s="121"/>
      <c r="G30" s="121"/>
      <c r="H30" s="121"/>
      <c r="I30" s="111"/>
      <c r="J30" s="121"/>
      <c r="K30" s="121"/>
      <c r="L30" s="121"/>
      <c r="M30" s="121"/>
      <c r="N30" s="111"/>
      <c r="O30" s="121"/>
      <c r="P30" s="121"/>
      <c r="Q30" s="121"/>
      <c r="R30" s="121"/>
      <c r="S30" s="111"/>
      <c r="T30" s="121"/>
      <c r="U30" s="121"/>
      <c r="V30" s="111"/>
      <c r="W30" s="121"/>
      <c r="X30" s="121"/>
      <c r="Y30" s="111"/>
      <c r="Z30" s="121"/>
      <c r="AA30" s="121"/>
      <c r="AB30" s="111"/>
      <c r="AC30" s="121"/>
      <c r="AD30" s="121"/>
      <c r="AE30" s="121"/>
      <c r="AF30" s="121"/>
      <c r="AG30" s="111"/>
      <c r="AH30" s="121"/>
      <c r="AI30" s="121"/>
      <c r="AJ30" s="121"/>
      <c r="AK30" s="121"/>
      <c r="AL30" s="111"/>
      <c r="AM30" s="121"/>
      <c r="AN30" s="121"/>
      <c r="AO30" s="121"/>
      <c r="AP30" s="121"/>
      <c r="AQ30" s="111"/>
      <c r="AR30" s="115"/>
      <c r="AS30" s="115"/>
      <c r="AT30" s="116"/>
      <c r="AU30" s="122"/>
    </row>
    <row r="31" spans="2:47" s="5" customFormat="1" ht="25" x14ac:dyDescent="0.25">
      <c r="B31" s="276" t="s">
        <v>67</v>
      </c>
      <c r="C31" s="62"/>
      <c r="D31" s="119"/>
      <c r="E31" s="112"/>
      <c r="F31" s="112"/>
      <c r="G31" s="112"/>
      <c r="H31" s="112"/>
      <c r="I31" s="119"/>
      <c r="J31" s="112"/>
      <c r="K31" s="112"/>
      <c r="L31" s="112"/>
      <c r="M31" s="112"/>
      <c r="N31" s="119"/>
      <c r="O31" s="112"/>
      <c r="P31" s="112"/>
      <c r="Q31" s="112"/>
      <c r="R31" s="112"/>
      <c r="S31" s="119"/>
      <c r="T31" s="112"/>
      <c r="U31" s="112"/>
      <c r="V31" s="119"/>
      <c r="W31" s="112"/>
      <c r="X31" s="112"/>
      <c r="Y31" s="119"/>
      <c r="Z31" s="112"/>
      <c r="AA31" s="112"/>
      <c r="AB31" s="119"/>
      <c r="AC31" s="121"/>
      <c r="AD31" s="121"/>
      <c r="AE31" s="121"/>
      <c r="AF31" s="121"/>
      <c r="AG31" s="119"/>
      <c r="AH31" s="121"/>
      <c r="AI31" s="121"/>
      <c r="AJ31" s="121"/>
      <c r="AK31" s="121"/>
      <c r="AL31" s="119"/>
      <c r="AM31" s="112"/>
      <c r="AN31" s="112"/>
      <c r="AO31" s="112"/>
      <c r="AP31" s="112"/>
      <c r="AQ31" s="119"/>
      <c r="AR31" s="133"/>
      <c r="AS31" s="133"/>
      <c r="AT31" s="116"/>
      <c r="AU31" s="122"/>
    </row>
    <row r="32" spans="2:47" x14ac:dyDescent="0.25">
      <c r="B32" s="302" t="s">
        <v>255</v>
      </c>
      <c r="C32" s="62" t="s">
        <v>48</v>
      </c>
      <c r="D32" s="111"/>
      <c r="E32" s="117"/>
      <c r="F32" s="117"/>
      <c r="G32" s="117"/>
      <c r="H32" s="117"/>
      <c r="I32" s="111"/>
      <c r="J32" s="117"/>
      <c r="K32" s="117"/>
      <c r="L32" s="117"/>
      <c r="M32" s="117"/>
      <c r="N32" s="111"/>
      <c r="O32" s="117"/>
      <c r="P32" s="117"/>
      <c r="Q32" s="117"/>
      <c r="R32" s="117"/>
      <c r="S32" s="111"/>
      <c r="T32" s="117"/>
      <c r="U32" s="117"/>
      <c r="V32" s="111"/>
      <c r="W32" s="117"/>
      <c r="X32" s="117"/>
      <c r="Y32" s="111"/>
      <c r="Z32" s="117"/>
      <c r="AA32" s="117"/>
      <c r="AB32" s="111"/>
      <c r="AC32" s="121"/>
      <c r="AD32" s="121"/>
      <c r="AE32" s="121"/>
      <c r="AF32" s="121"/>
      <c r="AG32" s="111"/>
      <c r="AH32" s="121"/>
      <c r="AI32" s="121"/>
      <c r="AJ32" s="121"/>
      <c r="AK32" s="121"/>
      <c r="AL32" s="111"/>
      <c r="AM32" s="117"/>
      <c r="AN32" s="117"/>
      <c r="AO32" s="117"/>
      <c r="AP32" s="117"/>
      <c r="AQ32" s="111"/>
      <c r="AR32" s="115"/>
      <c r="AS32" s="115"/>
      <c r="AT32" s="116"/>
      <c r="AU32" s="122"/>
    </row>
    <row r="33" spans="2:47" s="5" customFormat="1" ht="13" x14ac:dyDescent="0.25">
      <c r="B33" s="303" t="s">
        <v>256</v>
      </c>
      <c r="C33" s="66"/>
      <c r="D33" s="119"/>
      <c r="E33" s="121"/>
      <c r="F33" s="121"/>
      <c r="G33" s="121"/>
      <c r="H33" s="121"/>
      <c r="I33" s="119"/>
      <c r="J33" s="121"/>
      <c r="K33" s="121"/>
      <c r="L33" s="121"/>
      <c r="M33" s="121"/>
      <c r="N33" s="119"/>
      <c r="O33" s="121"/>
      <c r="P33" s="121"/>
      <c r="Q33" s="121"/>
      <c r="R33" s="121"/>
      <c r="S33" s="119"/>
      <c r="T33" s="121"/>
      <c r="U33" s="121"/>
      <c r="V33" s="119"/>
      <c r="W33" s="121"/>
      <c r="X33" s="121"/>
      <c r="Y33" s="119"/>
      <c r="Z33" s="121"/>
      <c r="AA33" s="121"/>
      <c r="AB33" s="119"/>
      <c r="AC33" s="121"/>
      <c r="AD33" s="121"/>
      <c r="AE33" s="121"/>
      <c r="AF33" s="121"/>
      <c r="AG33" s="119"/>
      <c r="AH33" s="121"/>
      <c r="AI33" s="121"/>
      <c r="AJ33" s="121"/>
      <c r="AK33" s="121"/>
      <c r="AL33" s="119"/>
      <c r="AM33" s="121"/>
      <c r="AN33" s="121"/>
      <c r="AO33" s="121"/>
      <c r="AP33" s="121"/>
      <c r="AQ33" s="119"/>
      <c r="AR33" s="133"/>
      <c r="AS33" s="133"/>
      <c r="AT33" s="116"/>
      <c r="AU33" s="122"/>
    </row>
    <row r="34" spans="2:47" s="5" customFormat="1" x14ac:dyDescent="0.25">
      <c r="B34" s="302" t="s">
        <v>71</v>
      </c>
      <c r="C34" s="62" t="s">
        <v>2</v>
      </c>
      <c r="D34" s="111"/>
      <c r="E34" s="121"/>
      <c r="F34" s="121"/>
      <c r="G34" s="121"/>
      <c r="H34" s="121"/>
      <c r="I34" s="111"/>
      <c r="J34" s="121"/>
      <c r="K34" s="121"/>
      <c r="L34" s="121"/>
      <c r="M34" s="121"/>
      <c r="N34" s="111"/>
      <c r="O34" s="121"/>
      <c r="P34" s="121"/>
      <c r="Q34" s="121"/>
      <c r="R34" s="121"/>
      <c r="S34" s="111"/>
      <c r="T34" s="121"/>
      <c r="U34" s="121"/>
      <c r="V34" s="111"/>
      <c r="W34" s="121"/>
      <c r="X34" s="121"/>
      <c r="Y34" s="111"/>
      <c r="Z34" s="121"/>
      <c r="AA34" s="121"/>
      <c r="AB34" s="111"/>
      <c r="AC34" s="121"/>
      <c r="AD34" s="121"/>
      <c r="AE34" s="121"/>
      <c r="AF34" s="121"/>
      <c r="AG34" s="111"/>
      <c r="AH34" s="121"/>
      <c r="AI34" s="121"/>
      <c r="AJ34" s="121"/>
      <c r="AK34" s="121"/>
      <c r="AL34" s="111"/>
      <c r="AM34" s="121"/>
      <c r="AN34" s="121"/>
      <c r="AO34" s="121"/>
      <c r="AP34" s="121"/>
      <c r="AQ34" s="111"/>
      <c r="AR34" s="115"/>
      <c r="AS34" s="115"/>
      <c r="AT34" s="116"/>
      <c r="AU34" s="122"/>
    </row>
    <row r="35" spans="2:47" s="5" customFormat="1" x14ac:dyDescent="0.25">
      <c r="B35" s="276" t="s">
        <v>72</v>
      </c>
      <c r="C35" s="62"/>
      <c r="D35" s="119"/>
      <c r="E35" s="112"/>
      <c r="F35" s="112"/>
      <c r="G35" s="112"/>
      <c r="H35" s="112"/>
      <c r="I35" s="119"/>
      <c r="J35" s="112"/>
      <c r="K35" s="112"/>
      <c r="L35" s="112"/>
      <c r="M35" s="112"/>
      <c r="N35" s="119"/>
      <c r="O35" s="112"/>
      <c r="P35" s="112"/>
      <c r="Q35" s="112"/>
      <c r="R35" s="112"/>
      <c r="S35" s="119"/>
      <c r="T35" s="112"/>
      <c r="U35" s="112"/>
      <c r="V35" s="119"/>
      <c r="W35" s="112"/>
      <c r="X35" s="112"/>
      <c r="Y35" s="119"/>
      <c r="Z35" s="112"/>
      <c r="AA35" s="112"/>
      <c r="AB35" s="119"/>
      <c r="AC35" s="121"/>
      <c r="AD35" s="121"/>
      <c r="AE35" s="121"/>
      <c r="AF35" s="121"/>
      <c r="AG35" s="119"/>
      <c r="AH35" s="121"/>
      <c r="AI35" s="121"/>
      <c r="AJ35" s="121"/>
      <c r="AK35" s="121"/>
      <c r="AL35" s="119"/>
      <c r="AM35" s="112"/>
      <c r="AN35" s="112"/>
      <c r="AO35" s="112"/>
      <c r="AP35" s="112"/>
      <c r="AQ35" s="119"/>
      <c r="AR35" s="133"/>
      <c r="AS35" s="133"/>
      <c r="AT35" s="116"/>
      <c r="AU35" s="122"/>
    </row>
    <row r="36" spans="2:47" x14ac:dyDescent="0.25">
      <c r="B36" s="302" t="s">
        <v>257</v>
      </c>
      <c r="C36" s="62" t="s">
        <v>3</v>
      </c>
      <c r="D36" s="111"/>
      <c r="E36" s="112"/>
      <c r="F36" s="112"/>
      <c r="G36" s="112"/>
      <c r="H36" s="112"/>
      <c r="I36" s="111"/>
      <c r="J36" s="112"/>
      <c r="K36" s="112"/>
      <c r="L36" s="112"/>
      <c r="M36" s="112"/>
      <c r="N36" s="111"/>
      <c r="O36" s="112"/>
      <c r="P36" s="112"/>
      <c r="Q36" s="112"/>
      <c r="R36" s="112"/>
      <c r="S36" s="111"/>
      <c r="T36" s="112"/>
      <c r="U36" s="112"/>
      <c r="V36" s="111"/>
      <c r="W36" s="112"/>
      <c r="X36" s="112"/>
      <c r="Y36" s="111"/>
      <c r="Z36" s="112"/>
      <c r="AA36" s="112"/>
      <c r="AB36" s="111"/>
      <c r="AC36" s="121"/>
      <c r="AD36" s="121"/>
      <c r="AE36" s="121"/>
      <c r="AF36" s="121"/>
      <c r="AG36" s="111"/>
      <c r="AH36" s="121"/>
      <c r="AI36" s="121"/>
      <c r="AJ36" s="121"/>
      <c r="AK36" s="121"/>
      <c r="AL36" s="111"/>
      <c r="AM36" s="112"/>
      <c r="AN36" s="112"/>
      <c r="AO36" s="112"/>
      <c r="AP36" s="112"/>
      <c r="AQ36" s="111"/>
      <c r="AR36" s="115"/>
      <c r="AS36" s="115"/>
      <c r="AT36" s="116"/>
      <c r="AU36" s="122"/>
    </row>
    <row r="37" spans="2:47" ht="13" x14ac:dyDescent="0.25">
      <c r="B37" s="303" t="s">
        <v>258</v>
      </c>
      <c r="C37" s="62"/>
      <c r="D37" s="119"/>
      <c r="E37" s="117"/>
      <c r="F37" s="117"/>
      <c r="G37" s="117"/>
      <c r="H37" s="117"/>
      <c r="I37" s="119"/>
      <c r="J37" s="117"/>
      <c r="K37" s="117"/>
      <c r="L37" s="117"/>
      <c r="M37" s="117"/>
      <c r="N37" s="119"/>
      <c r="O37" s="117"/>
      <c r="P37" s="117"/>
      <c r="Q37" s="117"/>
      <c r="R37" s="117"/>
      <c r="S37" s="119"/>
      <c r="T37" s="117"/>
      <c r="U37" s="117"/>
      <c r="V37" s="119"/>
      <c r="W37" s="117"/>
      <c r="X37" s="117"/>
      <c r="Y37" s="119"/>
      <c r="Z37" s="117"/>
      <c r="AA37" s="117"/>
      <c r="AB37" s="119"/>
      <c r="AC37" s="121"/>
      <c r="AD37" s="121"/>
      <c r="AE37" s="121"/>
      <c r="AF37" s="121"/>
      <c r="AG37" s="119"/>
      <c r="AH37" s="121"/>
      <c r="AI37" s="121"/>
      <c r="AJ37" s="121"/>
      <c r="AK37" s="121"/>
      <c r="AL37" s="119"/>
      <c r="AM37" s="117"/>
      <c r="AN37" s="117"/>
      <c r="AO37" s="117"/>
      <c r="AP37" s="117"/>
      <c r="AQ37" s="119"/>
      <c r="AR37" s="133"/>
      <c r="AS37" s="133"/>
      <c r="AT37" s="116"/>
      <c r="AU37" s="122"/>
    </row>
    <row r="38" spans="2:47" ht="13.75" customHeight="1" x14ac:dyDescent="0.25">
      <c r="B38" s="276" t="s">
        <v>101</v>
      </c>
      <c r="C38" s="62" t="s">
        <v>40</v>
      </c>
      <c r="D38" s="111"/>
      <c r="E38" s="121"/>
      <c r="F38" s="121"/>
      <c r="G38" s="121"/>
      <c r="H38" s="121"/>
      <c r="I38" s="111"/>
      <c r="J38" s="121"/>
      <c r="K38" s="121"/>
      <c r="L38" s="121"/>
      <c r="M38" s="121"/>
      <c r="N38" s="111"/>
      <c r="O38" s="121"/>
      <c r="P38" s="121"/>
      <c r="Q38" s="121"/>
      <c r="R38" s="121"/>
      <c r="S38" s="111"/>
      <c r="T38" s="121"/>
      <c r="U38" s="121"/>
      <c r="V38" s="111"/>
      <c r="W38" s="121"/>
      <c r="X38" s="121"/>
      <c r="Y38" s="111"/>
      <c r="Z38" s="121"/>
      <c r="AA38" s="121"/>
      <c r="AB38" s="111"/>
      <c r="AC38" s="121"/>
      <c r="AD38" s="121"/>
      <c r="AE38" s="121"/>
      <c r="AF38" s="121"/>
      <c r="AG38" s="111"/>
      <c r="AH38" s="121"/>
      <c r="AI38" s="121"/>
      <c r="AJ38" s="121"/>
      <c r="AK38" s="121"/>
      <c r="AL38" s="111"/>
      <c r="AM38" s="121"/>
      <c r="AN38" s="121"/>
      <c r="AO38" s="121"/>
      <c r="AP38" s="121"/>
      <c r="AQ38" s="111"/>
      <c r="AR38" s="115"/>
      <c r="AS38" s="115"/>
      <c r="AT38" s="116"/>
      <c r="AU38" s="122"/>
    </row>
    <row r="39" spans="2:47" ht="25" x14ac:dyDescent="0.25">
      <c r="B39" s="276" t="s">
        <v>69</v>
      </c>
      <c r="C39" s="62"/>
      <c r="D39" s="119"/>
      <c r="E39" s="112"/>
      <c r="F39" s="112"/>
      <c r="G39" s="112"/>
      <c r="H39" s="112"/>
      <c r="I39" s="119"/>
      <c r="J39" s="112"/>
      <c r="K39" s="112"/>
      <c r="L39" s="112"/>
      <c r="M39" s="112"/>
      <c r="N39" s="119"/>
      <c r="O39" s="112"/>
      <c r="P39" s="112"/>
      <c r="Q39" s="112"/>
      <c r="R39" s="112"/>
      <c r="S39" s="119"/>
      <c r="T39" s="112"/>
      <c r="U39" s="112"/>
      <c r="V39" s="119"/>
      <c r="W39" s="112"/>
      <c r="X39" s="112"/>
      <c r="Y39" s="119"/>
      <c r="Z39" s="112"/>
      <c r="AA39" s="112"/>
      <c r="AB39" s="119"/>
      <c r="AC39" s="121"/>
      <c r="AD39" s="121"/>
      <c r="AE39" s="121"/>
      <c r="AF39" s="121"/>
      <c r="AG39" s="119"/>
      <c r="AH39" s="121"/>
      <c r="AI39" s="121"/>
      <c r="AJ39" s="121"/>
      <c r="AK39" s="121"/>
      <c r="AL39" s="119"/>
      <c r="AM39" s="112"/>
      <c r="AN39" s="112"/>
      <c r="AO39" s="112"/>
      <c r="AP39" s="112"/>
      <c r="AQ39" s="119"/>
      <c r="AR39" s="133"/>
      <c r="AS39" s="133"/>
      <c r="AT39" s="116"/>
      <c r="AU39" s="122"/>
    </row>
    <row r="40" spans="2:47" ht="13" x14ac:dyDescent="0.25">
      <c r="B40" s="303" t="s">
        <v>259</v>
      </c>
      <c r="C40" s="66"/>
      <c r="D40" s="122"/>
      <c r="E40" s="117"/>
      <c r="F40" s="117"/>
      <c r="G40" s="117"/>
      <c r="H40" s="117"/>
      <c r="I40" s="122"/>
      <c r="J40" s="117"/>
      <c r="K40" s="117"/>
      <c r="L40" s="117"/>
      <c r="M40" s="117"/>
      <c r="N40" s="122"/>
      <c r="O40" s="117"/>
      <c r="P40" s="117"/>
      <c r="Q40" s="117"/>
      <c r="R40" s="117"/>
      <c r="S40" s="122"/>
      <c r="T40" s="117"/>
      <c r="U40" s="117"/>
      <c r="V40" s="122"/>
      <c r="W40" s="117"/>
      <c r="X40" s="117"/>
      <c r="Y40" s="122"/>
      <c r="Z40" s="117"/>
      <c r="AA40" s="117"/>
      <c r="AB40" s="122"/>
      <c r="AC40" s="121"/>
      <c r="AD40" s="121"/>
      <c r="AE40" s="121"/>
      <c r="AF40" s="121"/>
      <c r="AG40" s="122"/>
      <c r="AH40" s="121"/>
      <c r="AI40" s="121"/>
      <c r="AJ40" s="121"/>
      <c r="AK40" s="121"/>
      <c r="AL40" s="122"/>
      <c r="AM40" s="117"/>
      <c r="AN40" s="117"/>
      <c r="AO40" s="117"/>
      <c r="AP40" s="117"/>
      <c r="AQ40" s="122"/>
      <c r="AR40" s="116"/>
      <c r="AS40" s="116"/>
      <c r="AT40" s="116"/>
      <c r="AU40" s="122"/>
    </row>
    <row r="41" spans="2:47" x14ac:dyDescent="0.25">
      <c r="B41" s="276" t="s">
        <v>92</v>
      </c>
      <c r="C41" s="62" t="s">
        <v>42</v>
      </c>
      <c r="D41" s="111"/>
      <c r="E41" s="121"/>
      <c r="F41" s="121"/>
      <c r="G41" s="121"/>
      <c r="H41" s="121"/>
      <c r="I41" s="111"/>
      <c r="J41" s="121"/>
      <c r="K41" s="121"/>
      <c r="L41" s="121"/>
      <c r="M41" s="121"/>
      <c r="N41" s="111"/>
      <c r="O41" s="121"/>
      <c r="P41" s="121"/>
      <c r="Q41" s="121"/>
      <c r="R41" s="121"/>
      <c r="S41" s="111"/>
      <c r="T41" s="121"/>
      <c r="U41" s="121"/>
      <c r="V41" s="111"/>
      <c r="W41" s="121"/>
      <c r="X41" s="121"/>
      <c r="Y41" s="111"/>
      <c r="Z41" s="121"/>
      <c r="AA41" s="121"/>
      <c r="AB41" s="111"/>
      <c r="AC41" s="121"/>
      <c r="AD41" s="121"/>
      <c r="AE41" s="121"/>
      <c r="AF41" s="121"/>
      <c r="AG41" s="111"/>
      <c r="AH41" s="121"/>
      <c r="AI41" s="121"/>
      <c r="AJ41" s="121"/>
      <c r="AK41" s="121"/>
      <c r="AL41" s="111"/>
      <c r="AM41" s="121"/>
      <c r="AN41" s="121"/>
      <c r="AO41" s="121"/>
      <c r="AP41" s="121"/>
      <c r="AQ41" s="111"/>
      <c r="AR41" s="115"/>
      <c r="AS41" s="115"/>
      <c r="AT41" s="116"/>
      <c r="AU41" s="122"/>
    </row>
    <row r="42" spans="2:47" s="5" customFormat="1" x14ac:dyDescent="0.25">
      <c r="B42" s="276" t="s">
        <v>73</v>
      </c>
      <c r="C42" s="62"/>
      <c r="D42" s="119"/>
      <c r="E42" s="112"/>
      <c r="F42" s="112"/>
      <c r="G42" s="112"/>
      <c r="H42" s="112"/>
      <c r="I42" s="119"/>
      <c r="J42" s="112"/>
      <c r="K42" s="112"/>
      <c r="L42" s="112"/>
      <c r="M42" s="112"/>
      <c r="N42" s="119"/>
      <c r="O42" s="112"/>
      <c r="P42" s="112"/>
      <c r="Q42" s="112"/>
      <c r="R42" s="112"/>
      <c r="S42" s="119"/>
      <c r="T42" s="112"/>
      <c r="U42" s="112"/>
      <c r="V42" s="119"/>
      <c r="W42" s="112"/>
      <c r="X42" s="112"/>
      <c r="Y42" s="119"/>
      <c r="Z42" s="112"/>
      <c r="AA42" s="112"/>
      <c r="AB42" s="119"/>
      <c r="AC42" s="121"/>
      <c r="AD42" s="121"/>
      <c r="AE42" s="121"/>
      <c r="AF42" s="121"/>
      <c r="AG42" s="119"/>
      <c r="AH42" s="121"/>
      <c r="AI42" s="121"/>
      <c r="AJ42" s="121"/>
      <c r="AK42" s="121"/>
      <c r="AL42" s="119"/>
      <c r="AM42" s="112"/>
      <c r="AN42" s="112"/>
      <c r="AO42" s="112"/>
      <c r="AP42" s="112"/>
      <c r="AQ42" s="119"/>
      <c r="AR42" s="133"/>
      <c r="AS42" s="133"/>
      <c r="AT42" s="116"/>
      <c r="AU42" s="122"/>
    </row>
    <row r="43" spans="2:47" x14ac:dyDescent="0.25">
      <c r="B43" s="302" t="s">
        <v>260</v>
      </c>
      <c r="C43" s="62" t="s">
        <v>46</v>
      </c>
      <c r="D43" s="111"/>
      <c r="E43" s="117"/>
      <c r="F43" s="117"/>
      <c r="G43" s="117"/>
      <c r="H43" s="117"/>
      <c r="I43" s="111"/>
      <c r="J43" s="117"/>
      <c r="K43" s="117"/>
      <c r="L43" s="117"/>
      <c r="M43" s="117"/>
      <c r="N43" s="111"/>
      <c r="O43" s="117"/>
      <c r="P43" s="117"/>
      <c r="Q43" s="117"/>
      <c r="R43" s="117"/>
      <c r="S43" s="111"/>
      <c r="T43" s="117"/>
      <c r="U43" s="117"/>
      <c r="V43" s="111"/>
      <c r="W43" s="117"/>
      <c r="X43" s="117"/>
      <c r="Y43" s="111"/>
      <c r="Z43" s="117"/>
      <c r="AA43" s="117"/>
      <c r="AB43" s="122"/>
      <c r="AC43" s="121"/>
      <c r="AD43" s="121"/>
      <c r="AE43" s="121"/>
      <c r="AF43" s="121"/>
      <c r="AG43" s="111"/>
      <c r="AH43" s="121"/>
      <c r="AI43" s="121"/>
      <c r="AJ43" s="121"/>
      <c r="AK43" s="121"/>
      <c r="AL43" s="111"/>
      <c r="AM43" s="117"/>
      <c r="AN43" s="117"/>
      <c r="AO43" s="117"/>
      <c r="AP43" s="117"/>
      <c r="AQ43" s="111"/>
      <c r="AR43" s="115"/>
      <c r="AS43" s="115"/>
      <c r="AT43" s="116"/>
      <c r="AU43" s="122"/>
    </row>
    <row r="44" spans="2:47" ht="13" x14ac:dyDescent="0.25">
      <c r="B44" s="303" t="s">
        <v>261</v>
      </c>
      <c r="C44" s="62"/>
      <c r="D44" s="119"/>
      <c r="E44" s="121"/>
      <c r="F44" s="121"/>
      <c r="G44" s="121"/>
      <c r="H44" s="121"/>
      <c r="I44" s="119"/>
      <c r="J44" s="121"/>
      <c r="K44" s="121"/>
      <c r="L44" s="121"/>
      <c r="M44" s="121"/>
      <c r="N44" s="119"/>
      <c r="O44" s="121"/>
      <c r="P44" s="121"/>
      <c r="Q44" s="121"/>
      <c r="R44" s="121"/>
      <c r="S44" s="119"/>
      <c r="T44" s="121"/>
      <c r="U44" s="121"/>
      <c r="V44" s="119"/>
      <c r="W44" s="121"/>
      <c r="X44" s="121"/>
      <c r="Y44" s="119"/>
      <c r="Z44" s="121"/>
      <c r="AA44" s="121"/>
      <c r="AB44" s="122"/>
      <c r="AC44" s="121"/>
      <c r="AD44" s="121"/>
      <c r="AE44" s="121"/>
      <c r="AF44" s="121"/>
      <c r="AG44" s="119"/>
      <c r="AH44" s="121"/>
      <c r="AI44" s="121"/>
      <c r="AJ44" s="121"/>
      <c r="AK44" s="121"/>
      <c r="AL44" s="119"/>
      <c r="AM44" s="121"/>
      <c r="AN44" s="121"/>
      <c r="AO44" s="121"/>
      <c r="AP44" s="121"/>
      <c r="AQ44" s="119"/>
      <c r="AR44" s="133"/>
      <c r="AS44" s="133"/>
      <c r="AT44" s="116"/>
      <c r="AU44" s="122"/>
    </row>
    <row r="45" spans="2:47" x14ac:dyDescent="0.25">
      <c r="B45" s="276" t="s">
        <v>94</v>
      </c>
      <c r="C45" s="62" t="s">
        <v>30</v>
      </c>
      <c r="D45" s="111"/>
      <c r="E45" s="112"/>
      <c r="F45" s="112"/>
      <c r="G45" s="112"/>
      <c r="H45" s="112"/>
      <c r="I45" s="111"/>
      <c r="J45" s="112"/>
      <c r="K45" s="112"/>
      <c r="L45" s="112"/>
      <c r="M45" s="112"/>
      <c r="N45" s="111"/>
      <c r="O45" s="112"/>
      <c r="P45" s="112"/>
      <c r="Q45" s="112"/>
      <c r="R45" s="112"/>
      <c r="S45" s="111"/>
      <c r="T45" s="112"/>
      <c r="U45" s="112"/>
      <c r="V45" s="111"/>
      <c r="W45" s="112"/>
      <c r="X45" s="112"/>
      <c r="Y45" s="111"/>
      <c r="Z45" s="112"/>
      <c r="AA45" s="112"/>
      <c r="AB45" s="111"/>
      <c r="AC45" s="121"/>
      <c r="AD45" s="121"/>
      <c r="AE45" s="121"/>
      <c r="AF45" s="121"/>
      <c r="AG45" s="111"/>
      <c r="AH45" s="121"/>
      <c r="AI45" s="121"/>
      <c r="AJ45" s="121"/>
      <c r="AK45" s="121"/>
      <c r="AL45" s="111"/>
      <c r="AM45" s="112"/>
      <c r="AN45" s="112"/>
      <c r="AO45" s="112"/>
      <c r="AP45" s="112"/>
      <c r="AQ45" s="111"/>
      <c r="AR45" s="115"/>
      <c r="AS45" s="115"/>
      <c r="AT45" s="116"/>
      <c r="AU45" s="122"/>
    </row>
    <row r="46" spans="2:47" x14ac:dyDescent="0.25">
      <c r="B46" s="302" t="s">
        <v>95</v>
      </c>
      <c r="C46" s="62" t="s">
        <v>31</v>
      </c>
      <c r="D46" s="111"/>
      <c r="E46" s="112"/>
      <c r="F46" s="112"/>
      <c r="G46" s="112"/>
      <c r="H46" s="112"/>
      <c r="I46" s="111"/>
      <c r="J46" s="112"/>
      <c r="K46" s="112"/>
      <c r="L46" s="112"/>
      <c r="M46" s="112"/>
      <c r="N46" s="111"/>
      <c r="O46" s="112"/>
      <c r="P46" s="112"/>
      <c r="Q46" s="112"/>
      <c r="R46" s="112"/>
      <c r="S46" s="111"/>
      <c r="T46" s="112"/>
      <c r="U46" s="112"/>
      <c r="V46" s="111"/>
      <c r="W46" s="112"/>
      <c r="X46" s="112"/>
      <c r="Y46" s="111"/>
      <c r="Z46" s="112"/>
      <c r="AA46" s="112"/>
      <c r="AB46" s="111"/>
      <c r="AC46" s="121"/>
      <c r="AD46" s="121"/>
      <c r="AE46" s="121"/>
      <c r="AF46" s="121"/>
      <c r="AG46" s="111"/>
      <c r="AH46" s="121"/>
      <c r="AI46" s="121"/>
      <c r="AJ46" s="121"/>
      <c r="AK46" s="121"/>
      <c r="AL46" s="111"/>
      <c r="AM46" s="112"/>
      <c r="AN46" s="112"/>
      <c r="AO46" s="112"/>
      <c r="AP46" s="112"/>
      <c r="AQ46" s="111"/>
      <c r="AR46" s="115"/>
      <c r="AS46" s="115"/>
      <c r="AT46" s="116"/>
      <c r="AU46" s="122"/>
    </row>
    <row r="47" spans="2:47" x14ac:dyDescent="0.25">
      <c r="B47" s="302" t="s">
        <v>96</v>
      </c>
      <c r="C47" s="62" t="s">
        <v>32</v>
      </c>
      <c r="D47" s="111"/>
      <c r="E47" s="117"/>
      <c r="F47" s="117"/>
      <c r="G47" s="117"/>
      <c r="H47" s="117"/>
      <c r="I47" s="111"/>
      <c r="J47" s="117"/>
      <c r="K47" s="117"/>
      <c r="L47" s="117"/>
      <c r="M47" s="117"/>
      <c r="N47" s="111"/>
      <c r="O47" s="117"/>
      <c r="P47" s="117"/>
      <c r="Q47" s="117"/>
      <c r="R47" s="117"/>
      <c r="S47" s="111"/>
      <c r="T47" s="117"/>
      <c r="U47" s="117"/>
      <c r="V47" s="111"/>
      <c r="W47" s="117"/>
      <c r="X47" s="117"/>
      <c r="Y47" s="111"/>
      <c r="Z47" s="117"/>
      <c r="AA47" s="117"/>
      <c r="AB47" s="111"/>
      <c r="AC47" s="121"/>
      <c r="AD47" s="121"/>
      <c r="AE47" s="121"/>
      <c r="AF47" s="121"/>
      <c r="AG47" s="111"/>
      <c r="AH47" s="121"/>
      <c r="AI47" s="121"/>
      <c r="AJ47" s="121"/>
      <c r="AK47" s="121"/>
      <c r="AL47" s="111"/>
      <c r="AM47" s="117"/>
      <c r="AN47" s="117"/>
      <c r="AO47" s="117"/>
      <c r="AP47" s="117"/>
      <c r="AQ47" s="111"/>
      <c r="AR47" s="115"/>
      <c r="AS47" s="115"/>
      <c r="AT47" s="116"/>
      <c r="AU47" s="122"/>
    </row>
    <row r="48" spans="2:47" ht="13" x14ac:dyDescent="0.25">
      <c r="B48" s="303" t="s">
        <v>262</v>
      </c>
      <c r="C48" s="62"/>
      <c r="D48" s="119"/>
      <c r="E48" s="121"/>
      <c r="F48" s="121"/>
      <c r="G48" s="121"/>
      <c r="H48" s="121"/>
      <c r="I48" s="119"/>
      <c r="J48" s="121"/>
      <c r="K48" s="121"/>
      <c r="L48" s="121"/>
      <c r="M48" s="121"/>
      <c r="N48" s="119"/>
      <c r="O48" s="121"/>
      <c r="P48" s="121"/>
      <c r="Q48" s="121"/>
      <c r="R48" s="121"/>
      <c r="S48" s="119"/>
      <c r="T48" s="121"/>
      <c r="U48" s="121"/>
      <c r="V48" s="119"/>
      <c r="W48" s="121"/>
      <c r="X48" s="121"/>
      <c r="Y48" s="119"/>
      <c r="Z48" s="121"/>
      <c r="AA48" s="121"/>
      <c r="AB48" s="119"/>
      <c r="AC48" s="121"/>
      <c r="AD48" s="121"/>
      <c r="AE48" s="121"/>
      <c r="AF48" s="121"/>
      <c r="AG48" s="119"/>
      <c r="AH48" s="121"/>
      <c r="AI48" s="121"/>
      <c r="AJ48" s="121"/>
      <c r="AK48" s="121"/>
      <c r="AL48" s="119"/>
      <c r="AM48" s="121"/>
      <c r="AN48" s="121"/>
      <c r="AO48" s="121"/>
      <c r="AP48" s="121"/>
      <c r="AQ48" s="119"/>
      <c r="AR48" s="133"/>
      <c r="AS48" s="133"/>
      <c r="AT48" s="116"/>
      <c r="AU48" s="122"/>
    </row>
    <row r="49" spans="2:47" x14ac:dyDescent="0.25">
      <c r="B49" s="302" t="s">
        <v>97</v>
      </c>
      <c r="C49" s="62" t="s">
        <v>33</v>
      </c>
      <c r="D49" s="111"/>
      <c r="E49" s="112"/>
      <c r="F49" s="112"/>
      <c r="G49" s="112"/>
      <c r="H49" s="112"/>
      <c r="I49" s="111"/>
      <c r="J49" s="112"/>
      <c r="K49" s="112"/>
      <c r="L49" s="112"/>
      <c r="M49" s="112"/>
      <c r="N49" s="111"/>
      <c r="O49" s="112"/>
      <c r="P49" s="112"/>
      <c r="Q49" s="112"/>
      <c r="R49" s="112"/>
      <c r="S49" s="111"/>
      <c r="T49" s="112"/>
      <c r="U49" s="112"/>
      <c r="V49" s="111"/>
      <c r="W49" s="112"/>
      <c r="X49" s="112"/>
      <c r="Y49" s="111"/>
      <c r="Z49" s="112"/>
      <c r="AA49" s="112"/>
      <c r="AB49" s="111"/>
      <c r="AC49" s="121"/>
      <c r="AD49" s="121"/>
      <c r="AE49" s="121"/>
      <c r="AF49" s="121"/>
      <c r="AG49" s="111"/>
      <c r="AH49" s="121"/>
      <c r="AI49" s="121"/>
      <c r="AJ49" s="121"/>
      <c r="AK49" s="121"/>
      <c r="AL49" s="111"/>
      <c r="AM49" s="112"/>
      <c r="AN49" s="112"/>
      <c r="AO49" s="112"/>
      <c r="AP49" s="112"/>
      <c r="AQ49" s="111"/>
      <c r="AR49" s="115"/>
      <c r="AS49" s="115"/>
      <c r="AT49" s="116"/>
      <c r="AU49" s="122"/>
    </row>
    <row r="50" spans="2:47" x14ac:dyDescent="0.25">
      <c r="B50" s="302" t="s">
        <v>98</v>
      </c>
      <c r="C50" s="62" t="s">
        <v>34</v>
      </c>
      <c r="D50" s="111"/>
      <c r="E50" s="117"/>
      <c r="F50" s="117"/>
      <c r="G50" s="117"/>
      <c r="H50" s="117"/>
      <c r="I50" s="111"/>
      <c r="J50" s="117"/>
      <c r="K50" s="117"/>
      <c r="L50" s="117"/>
      <c r="M50" s="117"/>
      <c r="N50" s="111"/>
      <c r="O50" s="117"/>
      <c r="P50" s="117"/>
      <c r="Q50" s="117"/>
      <c r="R50" s="117"/>
      <c r="S50" s="111"/>
      <c r="T50" s="117"/>
      <c r="U50" s="117"/>
      <c r="V50" s="111"/>
      <c r="W50" s="117"/>
      <c r="X50" s="117"/>
      <c r="Y50" s="111"/>
      <c r="Z50" s="117"/>
      <c r="AA50" s="117"/>
      <c r="AB50" s="111"/>
      <c r="AC50" s="121"/>
      <c r="AD50" s="121"/>
      <c r="AE50" s="121"/>
      <c r="AF50" s="121"/>
      <c r="AG50" s="111"/>
      <c r="AH50" s="121"/>
      <c r="AI50" s="121"/>
      <c r="AJ50" s="121"/>
      <c r="AK50" s="121"/>
      <c r="AL50" s="111"/>
      <c r="AM50" s="117"/>
      <c r="AN50" s="117"/>
      <c r="AO50" s="117"/>
      <c r="AP50" s="117"/>
      <c r="AQ50" s="111"/>
      <c r="AR50" s="115"/>
      <c r="AS50" s="115"/>
      <c r="AT50" s="116"/>
      <c r="AU50" s="122"/>
    </row>
    <row r="51" spans="2:47" s="5" customFormat="1" x14ac:dyDescent="0.25">
      <c r="B51" s="302" t="s">
        <v>263</v>
      </c>
      <c r="C51" s="62"/>
      <c r="D51" s="111"/>
      <c r="E51" s="112"/>
      <c r="F51" s="112"/>
      <c r="G51" s="112"/>
      <c r="H51" s="112"/>
      <c r="I51" s="111"/>
      <c r="J51" s="112"/>
      <c r="K51" s="112"/>
      <c r="L51" s="112"/>
      <c r="M51" s="112"/>
      <c r="N51" s="111"/>
      <c r="O51" s="112"/>
      <c r="P51" s="112"/>
      <c r="Q51" s="112"/>
      <c r="R51" s="112"/>
      <c r="S51" s="111"/>
      <c r="T51" s="112"/>
      <c r="U51" s="112"/>
      <c r="V51" s="111"/>
      <c r="W51" s="112"/>
      <c r="X51" s="112"/>
      <c r="Y51" s="111"/>
      <c r="Z51" s="112"/>
      <c r="AA51" s="112"/>
      <c r="AB51" s="111"/>
      <c r="AC51" s="121"/>
      <c r="AD51" s="121"/>
      <c r="AE51" s="121"/>
      <c r="AF51" s="121"/>
      <c r="AG51" s="111"/>
      <c r="AH51" s="121"/>
      <c r="AI51" s="121"/>
      <c r="AJ51" s="121"/>
      <c r="AK51" s="121"/>
      <c r="AL51" s="111"/>
      <c r="AM51" s="112"/>
      <c r="AN51" s="112"/>
      <c r="AO51" s="112"/>
      <c r="AP51" s="112"/>
      <c r="AQ51" s="111"/>
      <c r="AR51" s="115"/>
      <c r="AS51" s="115"/>
      <c r="AT51" s="116"/>
      <c r="AU51" s="122"/>
    </row>
    <row r="52" spans="2:47" x14ac:dyDescent="0.25">
      <c r="B52" s="302" t="s">
        <v>264</v>
      </c>
      <c r="C52" s="62" t="s">
        <v>4</v>
      </c>
      <c r="D52" s="111"/>
      <c r="E52" s="112"/>
      <c r="F52" s="112"/>
      <c r="G52" s="112"/>
      <c r="H52" s="112"/>
      <c r="I52" s="111"/>
      <c r="J52" s="112"/>
      <c r="K52" s="112"/>
      <c r="L52" s="112"/>
      <c r="M52" s="112"/>
      <c r="N52" s="111"/>
      <c r="O52" s="112"/>
      <c r="P52" s="112"/>
      <c r="Q52" s="112"/>
      <c r="R52" s="112"/>
      <c r="S52" s="111"/>
      <c r="T52" s="112"/>
      <c r="U52" s="112"/>
      <c r="V52" s="111"/>
      <c r="W52" s="112"/>
      <c r="X52" s="112"/>
      <c r="Y52" s="111"/>
      <c r="Z52" s="112"/>
      <c r="AA52" s="112"/>
      <c r="AB52" s="111"/>
      <c r="AC52" s="121"/>
      <c r="AD52" s="121"/>
      <c r="AE52" s="121"/>
      <c r="AF52" s="121"/>
      <c r="AG52" s="111"/>
      <c r="AH52" s="121"/>
      <c r="AI52" s="121"/>
      <c r="AJ52" s="121"/>
      <c r="AK52" s="121"/>
      <c r="AL52" s="111"/>
      <c r="AM52" s="112"/>
      <c r="AN52" s="112"/>
      <c r="AO52" s="112"/>
      <c r="AP52" s="112"/>
      <c r="AQ52" s="111"/>
      <c r="AR52" s="115"/>
      <c r="AS52" s="115"/>
      <c r="AT52" s="116"/>
      <c r="AU52" s="122"/>
    </row>
    <row r="53" spans="2:47" s="5" customFormat="1" x14ac:dyDescent="0.25">
      <c r="B53" s="302" t="s">
        <v>265</v>
      </c>
      <c r="C53" s="62" t="s">
        <v>5</v>
      </c>
      <c r="D53" s="111"/>
      <c r="E53" s="112"/>
      <c r="F53" s="112"/>
      <c r="G53" s="112"/>
      <c r="H53" s="112"/>
      <c r="I53" s="111"/>
      <c r="J53" s="112"/>
      <c r="K53" s="112"/>
      <c r="L53" s="112"/>
      <c r="M53" s="112"/>
      <c r="N53" s="111"/>
      <c r="O53" s="112"/>
      <c r="P53" s="112"/>
      <c r="Q53" s="112"/>
      <c r="R53" s="112"/>
      <c r="S53" s="111"/>
      <c r="T53" s="112"/>
      <c r="U53" s="112"/>
      <c r="V53" s="111"/>
      <c r="W53" s="112"/>
      <c r="X53" s="112"/>
      <c r="Y53" s="111"/>
      <c r="Z53" s="112"/>
      <c r="AA53" s="112"/>
      <c r="AB53" s="111"/>
      <c r="AC53" s="121"/>
      <c r="AD53" s="121"/>
      <c r="AE53" s="121"/>
      <c r="AF53" s="121"/>
      <c r="AG53" s="111"/>
      <c r="AH53" s="121"/>
      <c r="AI53" s="121"/>
      <c r="AJ53" s="121"/>
      <c r="AK53" s="121"/>
      <c r="AL53" s="111"/>
      <c r="AM53" s="112"/>
      <c r="AN53" s="112"/>
      <c r="AO53" s="112"/>
      <c r="AP53" s="112"/>
      <c r="AQ53" s="111"/>
      <c r="AR53" s="115"/>
      <c r="AS53" s="115"/>
      <c r="AT53" s="116"/>
      <c r="AU53" s="122"/>
    </row>
    <row r="54" spans="2:47" s="5" customFormat="1" x14ac:dyDescent="0.25">
      <c r="B54" s="302" t="s">
        <v>532</v>
      </c>
      <c r="C54" s="252"/>
      <c r="D54" s="253"/>
      <c r="E54" s="249"/>
      <c r="F54" s="249"/>
      <c r="G54" s="249"/>
      <c r="H54" s="249"/>
      <c r="I54" s="253"/>
      <c r="J54" s="249"/>
      <c r="K54" s="249"/>
      <c r="L54" s="249"/>
      <c r="M54" s="249"/>
      <c r="N54" s="253"/>
      <c r="O54" s="249"/>
      <c r="P54" s="249"/>
      <c r="Q54" s="249"/>
      <c r="R54" s="249"/>
      <c r="S54" s="253"/>
      <c r="T54" s="249"/>
      <c r="U54" s="249"/>
      <c r="V54" s="253"/>
      <c r="W54" s="249"/>
      <c r="X54" s="249"/>
      <c r="Y54" s="253"/>
      <c r="Z54" s="249"/>
      <c r="AA54" s="249"/>
      <c r="AB54" s="253"/>
      <c r="AC54" s="121"/>
      <c r="AD54" s="121"/>
      <c r="AE54" s="121"/>
      <c r="AF54" s="121"/>
      <c r="AG54" s="253"/>
      <c r="AH54" s="121"/>
      <c r="AI54" s="121"/>
      <c r="AJ54" s="121"/>
      <c r="AK54" s="121"/>
      <c r="AL54" s="253"/>
      <c r="AM54" s="249"/>
      <c r="AN54" s="249"/>
      <c r="AO54" s="249"/>
      <c r="AP54" s="249"/>
      <c r="AQ54" s="253"/>
      <c r="AR54" s="254"/>
      <c r="AS54" s="254"/>
      <c r="AT54" s="116"/>
      <c r="AU54" s="122"/>
    </row>
    <row r="55" spans="2:47" s="82" customFormat="1" ht="13" x14ac:dyDescent="0.3">
      <c r="B55" s="283" t="s">
        <v>533</v>
      </c>
      <c r="C55" s="81" t="s">
        <v>63</v>
      </c>
      <c r="D55" s="169">
        <f>D23+D26-D28+D30-D32+D34-D36+D38+D41-D43+D45+D46-D47-D49+D50+D51+D52+D53-D54</f>
        <v>0</v>
      </c>
      <c r="E55" s="170">
        <f>E24+E27+E31+E35-E36+E39+E42+E45+E46-E49+E51+E52+E53-E54</f>
        <v>0</v>
      </c>
      <c r="F55" s="170">
        <f>F24+F27+F31+F35-F36+F39+F42+F45+F46-F49+F51+F52+F53-F54</f>
        <v>0</v>
      </c>
      <c r="G55" s="170">
        <f>G24+G27+G31+G35-G36+G39+G42+G45+G46-G49+G51+G52+G53-G54</f>
        <v>0</v>
      </c>
      <c r="H55" s="170">
        <f>H24+H27+H31+H35-H36+H39+H42+H45+H46-H49+H51+H52+H53-H54</f>
        <v>0</v>
      </c>
      <c r="I55" s="169">
        <f>I23+I26-I28+I30-I32+I34-I36+I38+I41-I43+I45+I46-I47-I49+I50+I51+I52+I53-I54</f>
        <v>0</v>
      </c>
      <c r="J55" s="170">
        <f>J24+J27+J31+J35-J36+J39+J42+J45+J46-J49+J51+J52+J53-J54</f>
        <v>0</v>
      </c>
      <c r="K55" s="170">
        <f>K24+K27+K31+K35-K36+K39+K42+K45+K46-K49+K51+K52+K53-K54</f>
        <v>0</v>
      </c>
      <c r="L55" s="170">
        <f>L24+L27+L31+L35-L36+L39+L42+L45+L46-L49+L51+L52+L53-L54</f>
        <v>0</v>
      </c>
      <c r="M55" s="170">
        <f>M24+M27+M31+M35-M36+M39+M42+M45+M46-M49+M51+M52+M53-M54</f>
        <v>0</v>
      </c>
      <c r="N55" s="169">
        <f>N23+N26-N28+N30-N32+N34-N36+N38+N41-N43+N45+N46-N47-N49+N50+N51+N52+N53-N54</f>
        <v>0</v>
      </c>
      <c r="O55" s="170">
        <f>O24+O27+O31+O35-O36+O39+O42+O45+O46-O49+O51+O52+O53-O54</f>
        <v>0</v>
      </c>
      <c r="P55" s="170">
        <f>P24+P27+P31+P35-P36+P39+P42+P45+P46-P49+P51+P52+P53-P54</f>
        <v>0</v>
      </c>
      <c r="Q55" s="170">
        <f>Q24+Q27+Q31+Q35-Q36+Q39+Q42+Q45+Q46-Q49+Q51+Q52+Q53-Q54</f>
        <v>0</v>
      </c>
      <c r="R55" s="170">
        <f>R24+R27+R31+R35-R36+R39+R42+R45+R46-R49+R51+R52+R53-R54</f>
        <v>0</v>
      </c>
      <c r="S55" s="169">
        <f>S23+S26-S28+S30-S32+S34-S36+S38+S41-S43+S45+S46-S47-S49+S50+S51+S52+S53-S54</f>
        <v>0</v>
      </c>
      <c r="T55" s="170">
        <f>T24+T27+T31+T35-T36+T39+T42+T45+T46-T49+T51+T52+T53-T54</f>
        <v>0</v>
      </c>
      <c r="U55" s="170">
        <f>U24+U27+U31+U35-U36+U39+U42+U45+U46-U49+U51+U52+U53-U54</f>
        <v>0</v>
      </c>
      <c r="V55" s="169">
        <f>V23+V26-V28+V30-V32+V34-V36+V38+V41-V43+V45+V46-V47-V49+V50+V51+V52+V53-V54</f>
        <v>0</v>
      </c>
      <c r="W55" s="170">
        <f>W24+W27+W31+W35-W36+W39+W42+W45+W46-W49+W51+W52+W53-W54</f>
        <v>0</v>
      </c>
      <c r="X55" s="170">
        <f>X24+X27+X31+X35-X36+X39+X42+X45+X46-X49+X51+X52+X53-X54</f>
        <v>0</v>
      </c>
      <c r="Y55" s="169">
        <f>Y23+Y26-Y28+Y30-Y32+Y34-Y36+Y38+Y41-Y43+Y45+Y46-Y47-Y49+Y50+Y51+Y52+Y53-Y54</f>
        <v>0</v>
      </c>
      <c r="Z55" s="170">
        <f>Z24+Z27+Z31+Z35-Z36+Z39+Z42+Z45+Z46-Z49+Z51+Z52+Z53-Z54</f>
        <v>0</v>
      </c>
      <c r="AA55" s="170">
        <f>AA24+AA27+AA31+AA35-AA36+AA39+AA42+AA45+AA46-AA49+AA51+AA52+AA53-AA54</f>
        <v>0</v>
      </c>
      <c r="AB55" s="169">
        <f>AB23+AB26-AB28+AB30-AB32+AB34-AB36+AB38+AB41-AB43+AB45+AB46-AB47-AB49+AB50+AB51+AB52+AB53-AB54</f>
        <v>0</v>
      </c>
      <c r="AC55" s="171"/>
      <c r="AD55" s="171"/>
      <c r="AE55" s="171"/>
      <c r="AF55" s="171"/>
      <c r="AG55" s="169">
        <f>AG23+AG26-AG28+AG30-AG32+AG34-AG36+AG38+AG41-AG43+AG45+AG46-AG47-AG49+AG50+AG51+AG52+AG53-AG54</f>
        <v>0</v>
      </c>
      <c r="AH55" s="171"/>
      <c r="AI55" s="171"/>
      <c r="AJ55" s="171"/>
      <c r="AK55" s="171"/>
      <c r="AL55" s="169">
        <f>AL23+AL26-AL28+AL30-AL32+AL34-AL36+AL38+AL41-AL43+AL45+AL46-AL47-AL49+AL50+AL51+AL52+AL53-AL54</f>
        <v>0</v>
      </c>
      <c r="AM55" s="170">
        <f>AM24+AM27+AM31+AM35-AM36+AM39+AM42+AM45+AM46-AM49+AM51+AM52+AM53-AM54</f>
        <v>0</v>
      </c>
      <c r="AN55" s="170">
        <f>AN24+AN27+AN31+AN35-AN36+AN39+AN42+AN45+AN46-AN49+AN51+AN52+AN53-AN54</f>
        <v>0</v>
      </c>
      <c r="AO55" s="170">
        <f>AO24+AO27+AO31+AO35-AO36+AO39+AO42+AO45+AO46-AO49+AO51+AO52+AO53-AO54</f>
        <v>0</v>
      </c>
      <c r="AP55" s="170">
        <f>AP24+AP27+AP31+AP35-AP36+AP39+AP42+AP45+AP46-AP49+AP51+AP52+AP53-AP54</f>
        <v>0</v>
      </c>
      <c r="AQ55" s="169">
        <f ca="1">AQ23+AQ26-AQ28+AQ30-AQ32+AQ34-AQ36+AQ38+AQ41-AQ43+AQ45+AQ46-AQ47-AQ49+AQ50+AQ51+AQ52+AQ53-AQ54</f>
        <v>0</v>
      </c>
      <c r="AR55" s="172">
        <f t="shared" ref="AR55:AS55" ca="1" si="0">AR23+AR26-AR28+AR30-AR32+AR34-AR36+AR38+AR41-AR43+AR45+AR46-AR47-AR49+AR50+AR51+AR52+AR53-AR54</f>
        <v>0</v>
      </c>
      <c r="AS55" s="172">
        <f t="shared" ca="1" si="0"/>
        <v>0</v>
      </c>
      <c r="AT55" s="173"/>
      <c r="AU55" s="175"/>
    </row>
    <row r="56" spans="2:47" ht="26" x14ac:dyDescent="0.25">
      <c r="B56" s="283" t="s">
        <v>534</v>
      </c>
      <c r="C56" s="67" t="s">
        <v>28</v>
      </c>
      <c r="D56" s="169">
        <f t="shared" ref="D56:M56" si="1">MIN(MAX(0,D57),MAX(0,D58))</f>
        <v>0</v>
      </c>
      <c r="E56" s="170">
        <f t="shared" si="1"/>
        <v>0</v>
      </c>
      <c r="F56" s="170">
        <f t="shared" si="1"/>
        <v>0</v>
      </c>
      <c r="G56" s="170">
        <f t="shared" si="1"/>
        <v>0</v>
      </c>
      <c r="H56" s="170">
        <f t="shared" si="1"/>
        <v>0</v>
      </c>
      <c r="I56" s="169">
        <f t="shared" si="1"/>
        <v>0</v>
      </c>
      <c r="J56" s="170">
        <f t="shared" si="1"/>
        <v>0</v>
      </c>
      <c r="K56" s="170">
        <f t="shared" si="1"/>
        <v>0</v>
      </c>
      <c r="L56" s="170">
        <f t="shared" si="1"/>
        <v>0</v>
      </c>
      <c r="M56" s="170">
        <f t="shared" si="1"/>
        <v>0</v>
      </c>
      <c r="N56" s="169">
        <f t="shared" ref="N56:AS56" si="2">MIN(MAX(0,N57),MAX(0,N58))</f>
        <v>0</v>
      </c>
      <c r="O56" s="170">
        <f t="shared" si="2"/>
        <v>0</v>
      </c>
      <c r="P56" s="170">
        <f t="shared" si="2"/>
        <v>0</v>
      </c>
      <c r="Q56" s="170">
        <f t="shared" si="2"/>
        <v>0</v>
      </c>
      <c r="R56" s="170">
        <f t="shared" si="2"/>
        <v>0</v>
      </c>
      <c r="S56" s="169">
        <f t="shared" si="2"/>
        <v>0</v>
      </c>
      <c r="T56" s="170">
        <f t="shared" si="2"/>
        <v>0</v>
      </c>
      <c r="U56" s="170">
        <f t="shared" si="2"/>
        <v>0</v>
      </c>
      <c r="V56" s="169">
        <f t="shared" si="2"/>
        <v>0</v>
      </c>
      <c r="W56" s="170">
        <f t="shared" si="2"/>
        <v>0</v>
      </c>
      <c r="X56" s="170">
        <f t="shared" si="2"/>
        <v>0</v>
      </c>
      <c r="Y56" s="169">
        <f t="shared" si="2"/>
        <v>0</v>
      </c>
      <c r="Z56" s="170">
        <f t="shared" si="2"/>
        <v>0</v>
      </c>
      <c r="AA56" s="170">
        <f t="shared" si="2"/>
        <v>0</v>
      </c>
      <c r="AB56" s="169">
        <f>MIN(MAX(0,AB57),MAX(0,AB58))</f>
        <v>0</v>
      </c>
      <c r="AC56" s="121"/>
      <c r="AD56" s="121"/>
      <c r="AE56" s="121"/>
      <c r="AF56" s="121"/>
      <c r="AG56" s="169">
        <f>MIN(MAX(0,AG57),MAX(0,AG58))</f>
        <v>0</v>
      </c>
      <c r="AH56" s="121"/>
      <c r="AI56" s="121"/>
      <c r="AJ56" s="121"/>
      <c r="AK56" s="121"/>
      <c r="AL56" s="169">
        <f t="shared" si="2"/>
        <v>0</v>
      </c>
      <c r="AM56" s="170">
        <f t="shared" si="2"/>
        <v>0</v>
      </c>
      <c r="AN56" s="170">
        <f t="shared" si="2"/>
        <v>0</v>
      </c>
      <c r="AO56" s="170">
        <f t="shared" si="2"/>
        <v>0</v>
      </c>
      <c r="AP56" s="170">
        <f t="shared" si="2"/>
        <v>0</v>
      </c>
      <c r="AQ56" s="169">
        <f t="shared" si="2"/>
        <v>0</v>
      </c>
      <c r="AR56" s="172">
        <f t="shared" si="2"/>
        <v>0</v>
      </c>
      <c r="AS56" s="172">
        <f t="shared" si="2"/>
        <v>0</v>
      </c>
      <c r="AT56" s="116"/>
      <c r="AU56" s="122"/>
    </row>
    <row r="57" spans="2:47" ht="13.25" customHeight="1" x14ac:dyDescent="0.25">
      <c r="B57" s="302" t="s">
        <v>535</v>
      </c>
      <c r="C57" s="67" t="s">
        <v>344</v>
      </c>
      <c r="D57" s="111"/>
      <c r="E57" s="112"/>
      <c r="F57" s="112"/>
      <c r="G57" s="112"/>
      <c r="H57" s="112"/>
      <c r="I57" s="111"/>
      <c r="J57" s="112"/>
      <c r="K57" s="112"/>
      <c r="L57" s="112"/>
      <c r="M57" s="112"/>
      <c r="N57" s="111"/>
      <c r="O57" s="112"/>
      <c r="P57" s="112"/>
      <c r="Q57" s="112"/>
      <c r="R57" s="112"/>
      <c r="S57" s="111"/>
      <c r="T57" s="112"/>
      <c r="U57" s="112"/>
      <c r="V57" s="111"/>
      <c r="W57" s="112"/>
      <c r="X57" s="112"/>
      <c r="Y57" s="111"/>
      <c r="Z57" s="112"/>
      <c r="AA57" s="112"/>
      <c r="AB57" s="111"/>
      <c r="AC57" s="121"/>
      <c r="AD57" s="121"/>
      <c r="AE57" s="121"/>
      <c r="AF57" s="121"/>
      <c r="AG57" s="111"/>
      <c r="AH57" s="121"/>
      <c r="AI57" s="121"/>
      <c r="AJ57" s="121"/>
      <c r="AK57" s="121"/>
      <c r="AL57" s="111"/>
      <c r="AM57" s="112"/>
      <c r="AN57" s="112"/>
      <c r="AO57" s="112"/>
      <c r="AP57" s="112"/>
      <c r="AQ57" s="111"/>
      <c r="AR57" s="115"/>
      <c r="AS57" s="115"/>
      <c r="AT57" s="115"/>
      <c r="AU57" s="122"/>
    </row>
    <row r="58" spans="2:47" x14ac:dyDescent="0.25">
      <c r="B58" s="302" t="s">
        <v>536</v>
      </c>
      <c r="C58" s="67" t="s">
        <v>29</v>
      </c>
      <c r="D58" s="111"/>
      <c r="E58" s="112"/>
      <c r="F58" s="112"/>
      <c r="G58" s="112"/>
      <c r="H58" s="112"/>
      <c r="I58" s="111"/>
      <c r="J58" s="112"/>
      <c r="K58" s="112"/>
      <c r="L58" s="112"/>
      <c r="M58" s="112"/>
      <c r="N58" s="111"/>
      <c r="O58" s="112"/>
      <c r="P58" s="112"/>
      <c r="Q58" s="112"/>
      <c r="R58" s="112"/>
      <c r="S58" s="111"/>
      <c r="T58" s="112"/>
      <c r="U58" s="112"/>
      <c r="V58" s="111"/>
      <c r="W58" s="112"/>
      <c r="X58" s="112"/>
      <c r="Y58" s="111"/>
      <c r="Z58" s="112"/>
      <c r="AA58" s="112"/>
      <c r="AB58" s="111"/>
      <c r="AC58" s="121"/>
      <c r="AD58" s="121"/>
      <c r="AE58" s="121"/>
      <c r="AF58" s="121"/>
      <c r="AG58" s="111"/>
      <c r="AH58" s="121"/>
      <c r="AI58" s="121"/>
      <c r="AJ58" s="121"/>
      <c r="AK58" s="121"/>
      <c r="AL58" s="111"/>
      <c r="AM58" s="112"/>
      <c r="AN58" s="112"/>
      <c r="AO58" s="112"/>
      <c r="AP58" s="112"/>
      <c r="AQ58" s="111"/>
      <c r="AR58" s="115"/>
      <c r="AS58" s="115"/>
      <c r="AT58" s="115"/>
      <c r="AU58" s="122"/>
    </row>
    <row r="59" spans="2:47" s="5" customFormat="1" x14ac:dyDescent="0.25">
      <c r="B59" s="276" t="s">
        <v>537</v>
      </c>
      <c r="C59" s="62"/>
      <c r="D59" s="296"/>
      <c r="E59" s="295"/>
      <c r="F59" s="295"/>
      <c r="G59" s="295"/>
      <c r="H59" s="295"/>
      <c r="I59" s="297"/>
      <c r="J59" s="299"/>
      <c r="K59" s="299"/>
      <c r="L59" s="299"/>
      <c r="M59" s="299"/>
      <c r="N59" s="297"/>
      <c r="O59" s="299"/>
      <c r="P59" s="299"/>
      <c r="Q59" s="299"/>
      <c r="R59" s="299"/>
      <c r="S59" s="297"/>
      <c r="T59" s="299"/>
      <c r="U59" s="299"/>
      <c r="V59" s="297"/>
      <c r="W59" s="299"/>
      <c r="X59" s="299"/>
      <c r="Y59" s="297"/>
      <c r="Z59" s="299"/>
      <c r="AA59" s="299"/>
      <c r="AB59" s="297"/>
      <c r="AC59" s="114"/>
      <c r="AD59" s="114"/>
      <c r="AE59" s="114"/>
      <c r="AF59" s="120"/>
      <c r="AG59" s="297"/>
      <c r="AH59" s="114"/>
      <c r="AI59" s="114"/>
      <c r="AJ59" s="114"/>
      <c r="AK59" s="120"/>
      <c r="AL59" s="297"/>
      <c r="AM59" s="299"/>
      <c r="AN59" s="299"/>
      <c r="AO59" s="299"/>
      <c r="AP59" s="299"/>
      <c r="AQ59" s="297"/>
      <c r="AR59" s="298"/>
      <c r="AS59" s="298"/>
      <c r="AT59" s="298"/>
      <c r="AU59" s="122"/>
    </row>
    <row r="60" spans="2:47" x14ac:dyDescent="0.25">
      <c r="C60" s="5"/>
    </row>
    <row r="61" spans="2:47" ht="13.5" customHeight="1" x14ac:dyDescent="0.25">
      <c r="B61" s="46"/>
    </row>
    <row r="62" spans="2:47" x14ac:dyDescent="0.25"/>
    <row r="63" spans="2:47" hidden="1" x14ac:dyDescent="0.25"/>
  </sheetData>
  <dataConsolidate link="1"/>
  <dataValidations count="5">
    <dataValidation allowBlank="1" showErrorMessage="1" prompt="Non input cell – does not accept input from user" sqref="AT11:AU12"/>
    <dataValidation allowBlank="1" showInputMessage="1" showErrorMessage="1" prompt="Contains a formula" sqref="AL55:AS56 AG55:AG56 D55:AB56"/>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I15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6 AU57:AU59 J43:M44 AH4:AK59 AC4:AF59 AB42:AB44 N15:AB17 AG15:AG17 AL15:AS17 AG59 AL59:AT59 D24:D25 I24:I25 N24:N25 S24:S25 V24:V25 Y24:Y25 AB24:AB25 AG24:AG25 AL24:AL25 AQ24:AS25 D21:D22 I21:I22 N21:N22 S21:S22 V21:V22 Y21:Y22 AB21:AB22 AG21:AG22 AL21:AL22 AQ21:AS22 D37 I37 N37 S37 V37 Y37 AB37 AG37 AL37 AQ37:AS37 AQ44:AS44 D4:AB4 D8:AB8 I59:AB59"/>
    <dataValidation showInputMessage="1" showErrorMessage="1" prompt="Accepts input from user" sqref="D9 D11:D20 E10:H11 J24:M24 E27:H27 E31:H31 E35:H36 E39:H39 E42:H42 E45:H46 E49:H49 E51:H54 D49:D54 D45:D47 D43 D41 D38 D36 D34 D32 D30 D28 D26 D23 I9 J10:M11 J16:M17 J27:M27 J31:M31 J35:M36 J39:M39 J42:M42 J45:M46 J49:M49 J51:M54 I23 I49:I54 I45:I47 I43 I41 I38 I36 I34 I32 I30 I28 I26 D57:H59 O24:R24 O27:R27 O31:R31 O35:R36 O39:R39 O42:R42 O45:R46 O49:R49 O51:R54 N23 N49:N54 N45:N47 N43 N41 N38 N36 N34 N32 N30 N28 N26 N9 O13:R14 O10:R11 N11:N14 T24:U24 T27:U27 T31:U31 T35:U36 T39:U39 T42:U42 T45:U46 T49:U49 T51:U54 S23 S49:S54 S45:S47 S43 S41 S38 S36 S34 S32 S30 S28 S26 S9 T13:U14 T10:U11 S11:S14 W24:X24 W27:X27 W31:X31 W35:X36 W39:X39 W42:X42 W45:X46 W49:X49 W51:X54 V23 V49:V54 V45:V47 V43 V41 V38 V36 V34 V32 V30 V28 V26 V9 W13:X14 W10:X11 V11:V14 Z24:AA24 Z27:AA27 Z31:AA31 Z35:AA36 Z39:AA39 Z42:AA42 Z45:AA46 Z49:AA49 Z51:AA54 Y23 Y49:Y54 Y45:Y47 Y43 Y41 Y38 Y36 Y34 Y32 Y30 Y28 Y26 Y9 Z13:AA14 Z10:AA11 Y11:Y14 AB23 AB49:AB54 AB45:AB47 AB11:AB14 AB41 AB38 AB36 AB34 AB32 AB30 AB28 AB26 AB9 AG5:AG7 AG57:AG58 AG18:AG20 AG23 AG49:AG54 AG45:AG47 AG43 AG41 AG38 AG36 AG34 AG32 AG30 AG28 AG26 AG9 AG11:AG14 AL5:AS7 AM24:AP24 AM27:AP27 AM31:AP31 AM35:AP36 AM39:AP39 AM42:AP42 AM45:AP46 AM49:AP49 AM51:AP54 AL23 AL49:AL54 AL45:AL47 AL43 AL41 AL38 AL36 AL34 AL32 AL30 AL28 AL26 AL9 AM13:AP14 AM10:AP11 AL11:AL14 AL18:AS20 AQ23:AS23 AQ49:AS54 AQ11:AS14 AQ43:AS43 AQ41:AS41 AQ38:AS38 AQ36:AS36 AQ34:AS34 AQ32:AS32 AQ30:AS30 AQ28:AS28 AQ26:AS26 AQ9:AS9 AQ45:AS47 AL57:AT58 I16:I19 E13:H20 I11:I14 J13:M14 E24:H24 D5:AB7 I57:AB58 J18:AB19"/>
    <dataValidation showInputMessage="1" showErrorMessage="1" prompt="Does not accept input from user" sqref="J15:M15 I20:AB20"/>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Q59"/>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5" sqref="C5"/>
    </sheetView>
  </sheetViews>
  <sheetFormatPr defaultColWidth="0" defaultRowHeight="12.5" x14ac:dyDescent="0.25"/>
  <cols>
    <col min="1" max="1" width="5.90625" style="8" hidden="1" customWidth="1"/>
    <col min="2" max="2" width="72.81640625" style="4" customWidth="1"/>
    <col min="3" max="11" width="19.453125" style="4" customWidth="1"/>
    <col min="12" max="12" width="19.453125" style="3" customWidth="1"/>
    <col min="13" max="38" width="19.453125" style="4" customWidth="1"/>
    <col min="39" max="41" width="9.453125" style="4" customWidth="1"/>
    <col min="42" max="43" width="0" style="4" hidden="1" customWidth="1"/>
    <col min="44" max="16384" width="9.453125" style="4" hidden="1"/>
  </cols>
  <sheetData>
    <row r="1" spans="1:38" ht="19" x14ac:dyDescent="0.25">
      <c r="B1" s="79" t="s">
        <v>346</v>
      </c>
      <c r="E1" s="83"/>
    </row>
    <row r="3" spans="1:38" s="8" customFormat="1" ht="70" x14ac:dyDescent="0.25">
      <c r="B3" s="288" t="s">
        <v>285</v>
      </c>
      <c r="C3" s="290" t="s">
        <v>288</v>
      </c>
      <c r="D3" s="291" t="s">
        <v>289</v>
      </c>
      <c r="E3" s="291" t="s">
        <v>290</v>
      </c>
      <c r="F3" s="291" t="s">
        <v>291</v>
      </c>
      <c r="G3" s="290" t="s">
        <v>292</v>
      </c>
      <c r="H3" s="291" t="s">
        <v>293</v>
      </c>
      <c r="I3" s="291" t="s">
        <v>294</v>
      </c>
      <c r="J3" s="291" t="s">
        <v>295</v>
      </c>
      <c r="K3" s="290" t="s">
        <v>296</v>
      </c>
      <c r="L3" s="291" t="s">
        <v>297</v>
      </c>
      <c r="M3" s="291" t="s">
        <v>298</v>
      </c>
      <c r="N3" s="291" t="s">
        <v>299</v>
      </c>
      <c r="O3" s="290" t="s">
        <v>300</v>
      </c>
      <c r="P3" s="291" t="s">
        <v>301</v>
      </c>
      <c r="Q3" s="291" t="s">
        <v>302</v>
      </c>
      <c r="R3" s="291" t="s">
        <v>303</v>
      </c>
      <c r="S3" s="290" t="s">
        <v>304</v>
      </c>
      <c r="T3" s="291" t="s">
        <v>305</v>
      </c>
      <c r="U3" s="291" t="s">
        <v>306</v>
      </c>
      <c r="V3" s="291" t="s">
        <v>345</v>
      </c>
      <c r="W3" s="290" t="s">
        <v>307</v>
      </c>
      <c r="X3" s="291" t="s">
        <v>308</v>
      </c>
      <c r="Y3" s="291" t="s">
        <v>309</v>
      </c>
      <c r="Z3" s="291" t="s">
        <v>310</v>
      </c>
      <c r="AA3" s="290" t="s">
        <v>311</v>
      </c>
      <c r="AB3" s="291" t="s">
        <v>312</v>
      </c>
      <c r="AC3" s="291" t="s">
        <v>313</v>
      </c>
      <c r="AD3" s="291" t="s">
        <v>314</v>
      </c>
      <c r="AE3" s="290" t="s">
        <v>315</v>
      </c>
      <c r="AF3" s="291" t="s">
        <v>316</v>
      </c>
      <c r="AG3" s="291" t="s">
        <v>317</v>
      </c>
      <c r="AH3" s="291" t="s">
        <v>318</v>
      </c>
      <c r="AI3" s="290" t="s">
        <v>319</v>
      </c>
      <c r="AJ3" s="291" t="s">
        <v>320</v>
      </c>
      <c r="AK3" s="291" t="s">
        <v>321</v>
      </c>
      <c r="AL3" s="291" t="s">
        <v>322</v>
      </c>
    </row>
    <row r="4" spans="1:38" ht="17" thickBot="1" x14ac:dyDescent="0.4">
      <c r="B4" s="304" t="s">
        <v>272</v>
      </c>
      <c r="C4" s="166"/>
      <c r="D4" s="167"/>
      <c r="E4" s="167"/>
      <c r="F4" s="167"/>
      <c r="G4" s="166"/>
      <c r="H4" s="167"/>
      <c r="I4" s="167"/>
      <c r="J4" s="167"/>
      <c r="K4" s="166"/>
      <c r="L4" s="167"/>
      <c r="M4" s="167"/>
      <c r="N4" s="167"/>
      <c r="O4" s="166"/>
      <c r="P4" s="167"/>
      <c r="Q4" s="167"/>
      <c r="R4" s="167"/>
      <c r="S4" s="166"/>
      <c r="T4" s="167"/>
      <c r="U4" s="167"/>
      <c r="V4" s="167"/>
      <c r="W4" s="166"/>
      <c r="X4" s="167"/>
      <c r="Y4" s="167"/>
      <c r="Z4" s="167"/>
      <c r="AA4" s="166"/>
      <c r="AB4" s="167"/>
      <c r="AC4" s="167"/>
      <c r="AD4" s="167"/>
      <c r="AE4" s="166"/>
      <c r="AF4" s="167"/>
      <c r="AG4" s="167"/>
      <c r="AH4" s="167"/>
      <c r="AI4" s="166"/>
      <c r="AJ4" s="167"/>
      <c r="AK4" s="167"/>
      <c r="AL4" s="310"/>
    </row>
    <row r="5" spans="1:38" s="8" customFormat="1" ht="13" thickTop="1" x14ac:dyDescent="0.25">
      <c r="B5" s="311" t="s">
        <v>269</v>
      </c>
      <c r="C5" s="134"/>
      <c r="D5" s="135"/>
      <c r="E5" s="131"/>
      <c r="F5" s="131"/>
      <c r="G5" s="134"/>
      <c r="H5" s="135"/>
      <c r="I5" s="131"/>
      <c r="J5" s="131"/>
      <c r="K5" s="134"/>
      <c r="L5" s="135"/>
      <c r="M5" s="131"/>
      <c r="N5" s="131"/>
      <c r="O5" s="134"/>
      <c r="P5" s="135"/>
      <c r="Q5" s="131"/>
      <c r="R5" s="131"/>
      <c r="S5" s="134"/>
      <c r="T5" s="135"/>
      <c r="U5" s="131"/>
      <c r="V5" s="131"/>
      <c r="W5" s="134"/>
      <c r="X5" s="135"/>
      <c r="Y5" s="131"/>
      <c r="Z5" s="131"/>
      <c r="AA5" s="130"/>
      <c r="AB5" s="131"/>
      <c r="AC5" s="131"/>
      <c r="AD5" s="131"/>
      <c r="AE5" s="130"/>
      <c r="AF5" s="131"/>
      <c r="AG5" s="131"/>
      <c r="AH5" s="131"/>
      <c r="AI5" s="134"/>
      <c r="AJ5" s="135"/>
      <c r="AK5" s="131"/>
      <c r="AL5" s="131"/>
    </row>
    <row r="6" spans="1:38" s="8" customFormat="1" ht="13.25" customHeight="1" x14ac:dyDescent="0.25">
      <c r="B6" s="312" t="s">
        <v>389</v>
      </c>
      <c r="C6" s="111"/>
      <c r="D6" s="112"/>
      <c r="E6" s="128">
        <f>SUM('Pt 1 Summary of Data'!$E$12,'Pt 1 Summary of Data'!$E$22)+SUM('Pt 1 Summary of Data'!$G$12,'Pt 1 Summary of Data'!$G$22)-SUM('Pt 1 Summary of Data'!$H$12,'Pt 1 Summary of Data'!$H$22)</f>
        <v>0</v>
      </c>
      <c r="F6" s="128">
        <f t="shared" ref="F6:F11" si="0">SUM(C6:E6)</f>
        <v>0</v>
      </c>
      <c r="G6" s="111"/>
      <c r="H6" s="112"/>
      <c r="I6" s="128">
        <f>SUM('Pt 1 Summary of Data'!$J$12,'Pt 1 Summary of Data'!$J$22)+SUM('Pt 1 Summary of Data'!$L$12,'Pt 1 Summary of Data'!$L$22)-SUM('Pt 1 Summary of Data'!$M$12,'Pt 1 Summary of Data'!$M$22)</f>
        <v>0</v>
      </c>
      <c r="J6" s="128">
        <f>SUM(G6:I6)</f>
        <v>0</v>
      </c>
      <c r="K6" s="111"/>
      <c r="L6" s="112"/>
      <c r="M6" s="128">
        <f>SUM('Pt 1 Summary of Data'!$O$12,'Pt 1 Summary of Data'!$O$22)+SUM('Pt 1 Summary of Data'!$Q$12,'Pt 1 Summary of Data'!$Q$22)-SUM('Pt 1 Summary of Data'!$R$12,'Pt 1 Summary of Data'!$R$22)</f>
        <v>0</v>
      </c>
      <c r="N6" s="128">
        <f>SUM(K6:M6)</f>
        <v>0</v>
      </c>
      <c r="O6" s="111"/>
      <c r="P6" s="112"/>
      <c r="Q6" s="128">
        <f>SUM('Pt 1 Summary of Data'!T$12,'Pt 1 Summary of Data'!T$22)</f>
        <v>0</v>
      </c>
      <c r="R6" s="128">
        <f>SUM(O6:Q6)</f>
        <v>0</v>
      </c>
      <c r="S6" s="111"/>
      <c r="T6" s="112"/>
      <c r="U6" s="128">
        <f>SUM('Pt 1 Summary of Data'!W$12,'Pt 1 Summary of Data'!W$22)</f>
        <v>0</v>
      </c>
      <c r="V6" s="128">
        <f>SUM(S6:U6)</f>
        <v>0</v>
      </c>
      <c r="W6" s="111"/>
      <c r="X6" s="112"/>
      <c r="Y6" s="128">
        <f>SUM('Pt 1 Summary of Data'!Z$12,'Pt 1 Summary of Data'!Z$22)</f>
        <v>0</v>
      </c>
      <c r="Z6" s="128">
        <f>SUM(W6:Y6)</f>
        <v>0</v>
      </c>
      <c r="AA6" s="122"/>
      <c r="AB6" s="121"/>
      <c r="AC6" s="121"/>
      <c r="AD6" s="121"/>
      <c r="AE6" s="122"/>
      <c r="AF6" s="121"/>
      <c r="AG6" s="121"/>
      <c r="AH6" s="121"/>
      <c r="AI6" s="111"/>
      <c r="AJ6" s="112"/>
      <c r="AK6" s="128">
        <f>SUM('Pt 1 Summary of Data'!AM$12,'Pt 1 Summary of Data'!AM$22)+SUM('Pt 1 Summary of Data'!AO$12,'Pt 1 Summary of Data'!AO$22)-SUM('Pt 1 Summary of Data'!AP$12,'Pt 1 Summary of Data'!AP$22)</f>
        <v>0</v>
      </c>
      <c r="AL6" s="319">
        <f>SUM(AI6:AK6)</f>
        <v>0</v>
      </c>
    </row>
    <row r="7" spans="1:38" x14ac:dyDescent="0.25">
      <c r="B7" s="312" t="s">
        <v>270</v>
      </c>
      <c r="C7" s="111"/>
      <c r="D7" s="112"/>
      <c r="E7" s="128">
        <f ca="1">IF(AND(SUM('Pt 1 Summary of Data'!$E$37:$E$41)+SUM('Pt 1 Summary of Data'!$G$37:$G$41)-SUM('Pt 1 Summary of Data'!$H$37:$H$41)&lt;&gt;0,SUM('Pt 1 Summary of Data'!$E$37:$E$41)+SUM('Pt 1 Summary of Data'!$G$37:$G$41)-SUM('Pt 1 Summary of Data'!$H$37:$H$41)&lt;&gt;'Pt 1 Summary of Data'!$E$42+'Pt 1 Summary of Data'!$G$42-'Pt 1 Summary of Data'!$H$42,'Pt 1 Summary of Data'!$E$42+'Pt 1 Summary of Data'!$G$42-'Pt 1 Summary of Data'!$H$42&lt;&gt;0.8%*(E$15+E$41-('Pt 1 Summary of Data'!$E$7+'Pt 1 Summary of Data'!$G$7-'Pt 1 Summary of Data'!$H$7))),"Check Pt 1 Ln 4.6",IF(E$15+E$41-('Pt 1 Summary of Data'!$E$7+'Pt 1 Summary of Data'!$G$7-'Pt 1 Summary of Data'!$H$7)&lt;0,'Pt 1 Summary of Data'!$E$42+'Pt 1 Summary of Data'!$G$42-'Pt 1 Summary of Data'!$H$42,IF(SUM('Pt 1 Summary of Data'!$E$37:$E$41)+SUM('Pt 1 Summary of Data'!$G$37:$G$41)-SUM('Pt 1 Summary of Data'!$H$37:$H$41)=0,MIN('Pt 1 Summary of Data'!$E$42+'Pt 1 Summary of Data'!$G$42-'Pt 1 Summary of Data'!$H$42,0.8%*(E$15+E$41-('Pt 1 Summary of Data'!$E$7+'Pt 1 Summary of Data'!$G$7-'Pt 1 Summary of Data'!$H$7))),MAX(MIN('Pt 1 Summary of Data'!$E$42+'Pt 1 Summary of Data'!$G$42-'Pt 1 Summary of Data'!$H$42,0.8%*(E$15+E$41-('Pt 1 Summary of Data'!$E$7+'Pt 1 Summary of Data'!$G$7-'Pt 1 Summary of Data'!$H$7))),SUM('Pt 1 Summary of Data'!$E$37:$E$41)+SUM('Pt 1 Summary of Data'!$G$37:$G$41)-SUM('Pt 1 Summary of Data'!$H$37:$H$41)))))</f>
        <v>0</v>
      </c>
      <c r="F7" s="128">
        <f t="shared" ca="1" si="0"/>
        <v>0</v>
      </c>
      <c r="G7" s="111"/>
      <c r="H7" s="112"/>
      <c r="I7" s="128">
        <f ca="1">IF(AND(SUM('Pt 1 Summary of Data'!$J$37:$J$41)+SUM('Pt 1 Summary of Data'!$L$37:$L$41)-SUM('Pt 1 Summary of Data'!$M$37:$M$41)&lt;&gt;0,SUM('Pt 1 Summary of Data'!$J$37:$J$41)+SUM('Pt 1 Summary of Data'!$L$37:$L$41)-SUM('Pt 1 Summary of Data'!$M$37:$M$41)&lt;&gt;'Pt 1 Summary of Data'!$J$42+'Pt 1 Summary of Data'!$L$42-'Pt 1 Summary of Data'!$M$42,'Pt 1 Summary of Data'!$J$42+'Pt 1 Summary of Data'!$L$42-'Pt 1 Summary of Data'!$M$42&lt;&gt;0.8%*(I$15+I$41-('Pt 1 Summary of Data'!$J$7+'Pt 1 Summary of Data'!$L$7-'Pt 1 Summary of Data'!$M$7))),"Check Pt 1 Ln 4.6",IF(I$15+I$41-('Pt 1 Summary of Data'!$J$7+'Pt 1 Summary of Data'!$L$7-'Pt 1 Summary of Data'!$M$7)&lt;0,'Pt 1 Summary of Data'!$J$42+'Pt 1 Summary of Data'!$L$42-'Pt 1 Summary of Data'!$M$42,IF(SUM('Pt 1 Summary of Data'!$J$37:$J$41)+SUM('Pt 1 Summary of Data'!$L$37:$L$41)-SUM('Pt 1 Summary of Data'!$M$37:$M$41)=0,MIN('Pt 1 Summary of Data'!$J$42+'Pt 1 Summary of Data'!$L$42-'Pt 1 Summary of Data'!$M$42,0.8%*(I$15+I$41-('Pt 1 Summary of Data'!$J$7+'Pt 1 Summary of Data'!$L$7-'Pt 1 Summary of Data'!$M$7))),MAX(MIN('Pt 1 Summary of Data'!$J$42+'Pt 1 Summary of Data'!$L$42-'Pt 1 Summary of Data'!$M$42,0.8%*(I$15+I$41-('Pt 1 Summary of Data'!$J$7+'Pt 1 Summary of Data'!$L$7-'Pt 1 Summary of Data'!$M$7))),SUM('Pt 1 Summary of Data'!$J$37:$J$41)+SUM('Pt 1 Summary of Data'!$L$37:$L$41)-SUM('Pt 1 Summary of Data'!$M$37:$M$41)))))</f>
        <v>0</v>
      </c>
      <c r="J7" s="128">
        <f ca="1">SUM(G7:I7)</f>
        <v>0</v>
      </c>
      <c r="K7" s="111"/>
      <c r="L7" s="112"/>
      <c r="M7" s="128">
        <f>IF(AND(SUM('Pt 1 Summary of Data'!$O$37:$O$41)+SUM('Pt 1 Summary of Data'!$Q$37:$Q$41)-SUM('Pt 1 Summary of Data'!$R$37:$R$41)&lt;&gt;0,SUM('Pt 1 Summary of Data'!$O$37:$O$41)+SUM('Pt 1 Summary of Data'!$Q$37:$Q$41)-SUM('Pt 1 Summary of Data'!$R$37:$R$41)&lt;&gt;'Pt 1 Summary of Data'!$O$42+'Pt 1 Summary of Data'!$Q$42-'Pt 1 Summary of Data'!$R$42,'Pt 1 Summary of Data'!$O$42+'Pt 1 Summary of Data'!$Q$42-'Pt 1 Summary of Data'!$R$42&lt;&gt;0.8%*(M$15+M$41-('Pt 1 Summary of Data'!$O$7+'Pt 1 Summary of Data'!$Q$7-'Pt 1 Summary of Data'!$R$7))),"Check Pt 1 Ln 4.6",IF(M$15+M$41-('Pt 1 Summary of Data'!$O$7+'Pt 1 Summary of Data'!$Q$7-'Pt 1 Summary of Data'!$R$7)&lt;0,'Pt 1 Summary of Data'!$O$42+'Pt 1 Summary of Data'!$Q$42-'Pt 1 Summary of Data'!$R$42,IF(SUM('Pt 1 Summary of Data'!$O$37:$O$41)+SUM('Pt 1 Summary of Data'!$Q$37:$Q$41)-SUM('Pt 1 Summary of Data'!$R$37:$R$41)=0,MIN('Pt 1 Summary of Data'!$O$42+'Pt 1 Summary of Data'!$Q$42-'Pt 1 Summary of Data'!$R$42,0.8%*(M$15+M$41-('Pt 1 Summary of Data'!$O$7+'Pt 1 Summary of Data'!$Q$7-'Pt 1 Summary of Data'!$R$7))),MAX(MIN('Pt 1 Summary of Data'!$O$42+'Pt 1 Summary of Data'!$Q$42-'Pt 1 Summary of Data'!$R$42,0.8%*(M$15+M$41-('Pt 1 Summary of Data'!$O$7+'Pt 1 Summary of Data'!$Q$7-'Pt 1 Summary of Data'!$R$7))),SUM('Pt 1 Summary of Data'!$O$37:$O$41)+SUM('Pt 1 Summary of Data'!$Q$37:$Q$41)-SUM('Pt 1 Summary of Data'!$R$37:$R$41)))))</f>
        <v>0</v>
      </c>
      <c r="N7" s="128">
        <f>SUM(K7:M7)</f>
        <v>0</v>
      </c>
      <c r="O7" s="111"/>
      <c r="P7" s="112"/>
      <c r="Q7" s="128">
        <f>IF(AND(SUM('Pt 1 Summary of Data'!T$37:T$41)&lt;&gt;0,SUM('Pt 1 Summary of Data'!T$37:T$41)&lt;&gt;'Pt 1 Summary of Data'!$T$42,'Pt 1 Summary of Data'!$T$42&lt;&gt;0.8%*(Q$15+Q$41-'Pt 1 Summary of Data'!$T$7)),"Check Pt 1 Ln 4.6",IF(Q$15+Q$41-'Pt 1 Summary of Data'!$T$7&lt;0,'Pt 1 Summary of Data'!$T$42,IF(SUM('Pt 1 Summary of Data'!T$37:T$41)=0,MIN('Pt 1 Summary of Data'!$T$42,0.8%*(Q$15+Q$41-'Pt 1 Summary of Data'!$T$7)),MAX(MIN('Pt 1 Summary of Data'!$T$42,0.8%*(Q$15+Q$41-'Pt 1 Summary of Data'!$T$7)),SUM('Pt 1 Summary of Data'!T$37:T$41)))))</f>
        <v>0</v>
      </c>
      <c r="R7" s="128">
        <f>SUM(O7:Q7)</f>
        <v>0</v>
      </c>
      <c r="S7" s="111"/>
      <c r="T7" s="112"/>
      <c r="U7" s="128">
        <f>IF(AND(SUM('Pt 1 Summary of Data'!W$37:W$41)&lt;&gt;0,SUM('Pt 1 Summary of Data'!W$37:W$41)&lt;&gt;'Pt 1 Summary of Data'!$W$42,'Pt 1 Summary of Data'!$W$42&lt;&gt;0.8%*(U$15+U$41-'Pt 1 Summary of Data'!$W$7)),"Check Pt 1 Ln 4.6",IF(U$15+U$41-'Pt 1 Summary of Data'!$W$7&lt;0,'Pt 1 Summary of Data'!$W$42,IF(SUM('Pt 1 Summary of Data'!W$37:W$41)=0,MIN('Pt 1 Summary of Data'!$W$42,0.8%*(U$15+U$41-'Pt 1 Summary of Data'!$W$7)),MAX(MIN('Pt 1 Summary of Data'!$W$42,0.8%*(U$15+U$41-'Pt 1 Summary of Data'!$W$7)),SUM('Pt 1 Summary of Data'!W$37:W$41)))))</f>
        <v>0</v>
      </c>
      <c r="V7" s="128">
        <f>SUM(S7:U7)</f>
        <v>0</v>
      </c>
      <c r="W7" s="111"/>
      <c r="X7" s="112"/>
      <c r="Y7" s="128">
        <f>IF(AND(SUM('Pt 1 Summary of Data'!Z$37:Z$41)&lt;&gt;0,SUM('Pt 1 Summary of Data'!Z$37:Z$41)&lt;&gt;'Pt 1 Summary of Data'!$Z$42,'Pt 1 Summary of Data'!$Z$42&lt;&gt;0.8%*(Y$15+Y$41-'Pt 1 Summary of Data'!$Z$7)),"Check Pt 1 Ln 4.6",IF(Y$15+Y$41-'Pt 1 Summary of Data'!$Z$7&lt;0,'Pt 1 Summary of Data'!$Z$42,IF(SUM('Pt 1 Summary of Data'!Z$37:Z$41)=0,MIN('Pt 1 Summary of Data'!$Z$42,0.8%*(Y$15+Y$41-'Pt 1 Summary of Data'!$Z$7)),MAX(MIN('Pt 1 Summary of Data'!$Z$42,0.8%*(Y$15+Y$41-'Pt 1 Summary of Data'!$Z$7)),SUM('Pt 1 Summary of Data'!Z$37:Z$41)))))</f>
        <v>0</v>
      </c>
      <c r="Z7" s="128">
        <f>SUM(W7:Y7)</f>
        <v>0</v>
      </c>
      <c r="AA7" s="122"/>
      <c r="AB7" s="121"/>
      <c r="AC7" s="121"/>
      <c r="AD7" s="121"/>
      <c r="AE7" s="122"/>
      <c r="AF7" s="121"/>
      <c r="AG7" s="121"/>
      <c r="AH7" s="121"/>
      <c r="AI7" s="111"/>
      <c r="AJ7" s="112"/>
      <c r="AK7" s="128">
        <f>IF(AND(SUM('Pt 1 Summary of Data'!AM$37:AM$41)+SUM('Pt 1 Summary of Data'!AO$37:AO$41)-SUM('Pt 1 Summary of Data'!AP$37:AP$41)&lt;&gt;0,SUM('Pt 1 Summary of Data'!AM$37:AM$41)+SUM('Pt 1 Summary of Data'!AO$37:AO$41)-SUM('Pt 1 Summary of Data'!AP$37:AP$41)&lt;&gt;'Pt 1 Summary of Data'!$AM$42+'Pt 1 Summary of Data'!$AO$42-'Pt 1 Summary of Data'!$AP$42,'Pt 1 Summary of Data'!$AM$42+'Pt 1 Summary of Data'!$AO$42-'Pt 1 Summary of Data'!$AP$42&lt;&gt;0.8%*(AK$15+AK$41-('Pt 1 Summary of Data'!$AM$7+'Pt 1 Summary of Data'!$AO$7-'Pt 1 Summary of Data'!$AP$7))),"Check Pt 1 Ln 4.6",IF(AK$15+AK$41-('Pt 1 Summary of Data'!$AM$7+'Pt 1 Summary of Data'!$AO$7-'Pt 1 Summary of Data'!$AP$7)&lt;0,'Pt 1 Summary of Data'!$AM$42+'Pt 1 Summary of Data'!$AO$42-'Pt 1 Summary of Data'!$AP$42,IF(SUM('Pt 1 Summary of Data'!AM$37:AM$41)+SUM('Pt 1 Summary of Data'!AO$37:AO$41)-SUM('Pt 1 Summary of Data'!AP$37:AP$41)=0,MIN('Pt 1 Summary of Data'!$AM$42+'Pt 1 Summary of Data'!$AO$42-'Pt 1 Summary of Data'!$AP$42,0.8%*(AK$15+AK$41-('Pt 1 Summary of Data'!$AM$7+'Pt 1 Summary of Data'!$AO$7-'Pt 1 Summary of Data'!$AP$7))),MAX(MIN('Pt 1 Summary of Data'!$AM$42+'Pt 1 Summary of Data'!$AO$42-'Pt 1 Summary of Data'!$AP$42,0.8%*(AK$15+AK$41-('Pt 1 Summary of Data'!$AM$7+'Pt 1 Summary of Data'!$AO$7-'Pt 1 Summary of Data'!$AP$7))),SUM('Pt 1 Summary of Data'!AM$37:AM$41)+SUM('Pt 1 Summary of Data'!AO$37:AO$41)-SUM('Pt 1 Summary of Data'!AP$37:AP$41)))))</f>
        <v>0</v>
      </c>
      <c r="AL7" s="319">
        <f>SUM(AI7:AK7)</f>
        <v>0</v>
      </c>
    </row>
    <row r="8" spans="1:38" x14ac:dyDescent="0.25">
      <c r="B8" s="312" t="s">
        <v>481</v>
      </c>
      <c r="C8" s="111"/>
      <c r="D8" s="112"/>
      <c r="E8" s="128">
        <f>'Pt 2 Premium and Claims'!$E$59+'Pt 2 Premium and Claims'!$G$59-'Pt 2 Premium and Claims'!$H$59</f>
        <v>0</v>
      </c>
      <c r="F8" s="128">
        <f t="shared" si="0"/>
        <v>0</v>
      </c>
      <c r="G8" s="119"/>
      <c r="H8" s="121"/>
      <c r="I8" s="121"/>
      <c r="J8" s="121"/>
      <c r="K8" s="119"/>
      <c r="L8" s="117"/>
      <c r="M8" s="117"/>
      <c r="N8" s="117"/>
      <c r="O8" s="119"/>
      <c r="P8" s="117"/>
      <c r="Q8" s="117"/>
      <c r="R8" s="117"/>
      <c r="S8" s="119"/>
      <c r="T8" s="117"/>
      <c r="U8" s="117"/>
      <c r="V8" s="117"/>
      <c r="W8" s="119"/>
      <c r="X8" s="117"/>
      <c r="Y8" s="117"/>
      <c r="Z8" s="117"/>
      <c r="AA8" s="122"/>
      <c r="AB8" s="121"/>
      <c r="AC8" s="121"/>
      <c r="AD8" s="121"/>
      <c r="AE8" s="122"/>
      <c r="AF8" s="121"/>
      <c r="AG8" s="121"/>
      <c r="AH8" s="121"/>
      <c r="AI8" s="122"/>
      <c r="AJ8" s="117"/>
      <c r="AK8" s="117"/>
      <c r="AL8" s="308"/>
    </row>
    <row r="9" spans="1:38" x14ac:dyDescent="0.25">
      <c r="B9" s="312" t="s">
        <v>488</v>
      </c>
      <c r="C9" s="111"/>
      <c r="D9" s="112"/>
      <c r="E9" s="128">
        <f>'Pt 2 Premium and Claims'!$E$15+'Pt 2 Premium and Claims'!$G$15-'Pt 2 Premium and Claims'!$H$15</f>
        <v>0</v>
      </c>
      <c r="F9" s="128">
        <f t="shared" si="0"/>
        <v>0</v>
      </c>
      <c r="G9" s="122"/>
      <c r="H9" s="121"/>
      <c r="I9" s="121"/>
      <c r="J9" s="121"/>
      <c r="K9" s="122"/>
      <c r="L9" s="121"/>
      <c r="M9" s="121"/>
      <c r="N9" s="121"/>
      <c r="O9" s="122"/>
      <c r="P9" s="121"/>
      <c r="Q9" s="121"/>
      <c r="R9" s="121"/>
      <c r="S9" s="122"/>
      <c r="T9" s="121"/>
      <c r="U9" s="121"/>
      <c r="V9" s="121"/>
      <c r="W9" s="122"/>
      <c r="X9" s="121"/>
      <c r="Y9" s="121"/>
      <c r="Z9" s="121"/>
      <c r="AA9" s="122"/>
      <c r="AB9" s="121"/>
      <c r="AC9" s="121"/>
      <c r="AD9" s="121"/>
      <c r="AE9" s="122"/>
      <c r="AF9" s="121"/>
      <c r="AG9" s="121"/>
      <c r="AH9" s="121"/>
      <c r="AI9" s="122"/>
      <c r="AJ9" s="121"/>
      <c r="AK9" s="121"/>
      <c r="AL9" s="121"/>
    </row>
    <row r="10" spans="1:38" ht="25" x14ac:dyDescent="0.25">
      <c r="B10" s="312" t="s">
        <v>394</v>
      </c>
      <c r="C10" s="111"/>
      <c r="D10" s="112"/>
      <c r="E10" s="128">
        <f>'Pt 2 Premium and Claims'!$E$16+'Pt 2 Premium and Claims'!$G$16-'Pt 2 Premium and Claims'!$H$16</f>
        <v>0</v>
      </c>
      <c r="F10" s="128">
        <f t="shared" si="0"/>
        <v>0</v>
      </c>
      <c r="G10" s="111"/>
      <c r="H10" s="112"/>
      <c r="I10" s="128">
        <f>'Pt 2 Premium and Claims'!$J$16+'Pt 2 Premium and Claims'!$L$16-'Pt 2 Premium and Claims'!$M$16</f>
        <v>0</v>
      </c>
      <c r="J10" s="128">
        <f>SUM(G10:I10)</f>
        <v>0</v>
      </c>
      <c r="K10" s="122"/>
      <c r="L10" s="121"/>
      <c r="M10" s="121"/>
      <c r="N10" s="121"/>
      <c r="O10" s="122"/>
      <c r="P10" s="121"/>
      <c r="Q10" s="121"/>
      <c r="R10" s="121"/>
      <c r="S10" s="122"/>
      <c r="T10" s="121"/>
      <c r="U10" s="121"/>
      <c r="V10" s="121"/>
      <c r="W10" s="122"/>
      <c r="X10" s="121"/>
      <c r="Y10" s="121"/>
      <c r="Z10" s="121"/>
      <c r="AA10" s="122"/>
      <c r="AB10" s="121"/>
      <c r="AC10" s="121"/>
      <c r="AD10" s="121"/>
      <c r="AE10" s="122"/>
      <c r="AF10" s="121"/>
      <c r="AG10" s="121"/>
      <c r="AH10" s="121"/>
      <c r="AI10" s="122"/>
      <c r="AJ10" s="121"/>
      <c r="AK10" s="121"/>
      <c r="AL10" s="121"/>
    </row>
    <row r="11" spans="1:38" x14ac:dyDescent="0.25">
      <c r="B11" s="312" t="s">
        <v>353</v>
      </c>
      <c r="C11" s="111"/>
      <c r="D11" s="112"/>
      <c r="E11" s="128">
        <f>'Pt 2 Premium and Claims'!$E$17+'Pt 2 Premium and Claims'!$G$17-'Pt 2 Premium and Claims'!$H$17</f>
        <v>0</v>
      </c>
      <c r="F11" s="128">
        <f t="shared" si="0"/>
        <v>0</v>
      </c>
      <c r="G11" s="111"/>
      <c r="H11" s="112"/>
      <c r="I11" s="128">
        <f>'Pt 2 Premium and Claims'!$J$17+'Pt 2 Premium and Claims'!$L$17-'Pt 2 Premium and Claims'!$M$17</f>
        <v>0</v>
      </c>
      <c r="J11" s="128">
        <f>SUM(G11:I11)</f>
        <v>0</v>
      </c>
      <c r="K11" s="122"/>
      <c r="L11" s="121"/>
      <c r="M11" s="121"/>
      <c r="N11" s="121"/>
      <c r="O11" s="122"/>
      <c r="P11" s="121"/>
      <c r="Q11" s="121"/>
      <c r="R11" s="121"/>
      <c r="S11" s="122"/>
      <c r="T11" s="121"/>
      <c r="U11" s="121"/>
      <c r="V11" s="121"/>
      <c r="W11" s="122"/>
      <c r="X11" s="121"/>
      <c r="Y11" s="121"/>
      <c r="Z11" s="121"/>
      <c r="AA11" s="122"/>
      <c r="AB11" s="121"/>
      <c r="AC11" s="121"/>
      <c r="AD11" s="121"/>
      <c r="AE11" s="122"/>
      <c r="AF11" s="121"/>
      <c r="AG11" s="121"/>
      <c r="AH11" s="121"/>
      <c r="AI11" s="122"/>
      <c r="AJ11" s="121"/>
      <c r="AK11" s="121"/>
      <c r="AL11" s="121"/>
    </row>
    <row r="12" spans="1:38" s="70" customFormat="1" ht="13" x14ac:dyDescent="0.3">
      <c r="A12" s="69"/>
      <c r="B12" s="313" t="s">
        <v>273</v>
      </c>
      <c r="C12" s="169">
        <f ca="1">SUM(C$6:C$7)-SUM(C$8:C$11)+IF(AND(OR('Company Information'!$C$12="District of Columbia",'Company Information'!$C$12="Massachusetts",'Company Information'!$C$12="Vermont"),SUM($C$6:$F$11,$C$15:$F$16,$C$19:$D$19)&lt;&gt;0),SUM(G$6:G$7)-SUM(G$10:G$11),0)</f>
        <v>0</v>
      </c>
      <c r="D12" s="170">
        <f ca="1">SUM(D$6:D$7)-SUM(D$8:D$11)+IF(AND(OR('Company Information'!$C$12="District of Columbia",'Company Information'!$C$12="Massachusetts",'Company Information'!$C$12="Vermont"),SUM($C$6:$F$11,$C$15:$F$16,$C$19:$D$19)&lt;&gt;0),SUM(H$6:H$7)-SUM(H$10:H$11),0)</f>
        <v>0</v>
      </c>
      <c r="E12" s="170">
        <f ca="1">SUM(E$6:E$7)-SUM(E$8:E$11)+IF(AND(OR('Company Information'!$C$12="District of Columbia",'Company Information'!$C$12="Massachusetts",'Company Information'!$C$12="Vermont"),SUM($C$6:$F$11,$C$15:$F$16,$C$19:$D$19)&lt;&gt;0),SUM(I$6:I$7)-SUM(I$10:I$11),0)</f>
        <v>0</v>
      </c>
      <c r="F12" s="170">
        <f ca="1">IFERROR(SUM(C$12:E$12)+C$17*MAX(0,E$31-C$31)+D$17*MAX(0,E$31-D$31),0)</f>
        <v>0</v>
      </c>
      <c r="G12" s="169">
        <f ca="1">SUM(G$6:G$7)-SUM(G$10:G$11)+IF(AND(OR('Company Information'!$C$12="District of Columbia",'Company Information'!$C$12="Massachusetts",'Company Information'!$C$12="Vermont"),SUM($G$6:$J$11,$G$15:$J$16,$G$19:$H$19)&lt;&gt;0),SUM(C$6:C$7)-SUM(C$8:C$11),0)</f>
        <v>0</v>
      </c>
      <c r="H12" s="170">
        <f ca="1">SUM(H$6:H$7)-SUM(H$10:H$11)+IF(AND(OR('Company Information'!$C$12="District of Columbia",'Company Information'!$C$12="Massachusetts",'Company Information'!$C$12="Vermont"),SUM($G$6:$J$11,$G$15:$J$16,$G$19:$H$19)&lt;&gt;0),SUM(D$6:D$7)-SUM(D$8:D$11),0)</f>
        <v>0</v>
      </c>
      <c r="I12" s="170">
        <f ca="1">SUM(I$6:I$7)-SUM(I$10:I$11)+IF(AND(OR('Company Information'!$C$12="District of Columbia",'Company Information'!$C$12="Massachusetts",'Company Information'!$C$12="Vermont"),SUM($G$6:$J$11,$G$15:$J$16,$G$19:$H$19)&lt;&gt;0),SUM(E$6:E$7)-SUM(E$8:E$11),0)</f>
        <v>0</v>
      </c>
      <c r="J12" s="170">
        <f ca="1">IFERROR(SUM(G$12:I$12)+G$17*MAX(0,I$31-G$31)+H$17*MAX(0,I$31-H$31),0)</f>
        <v>0</v>
      </c>
      <c r="K12" s="169">
        <f>SUM(K$6:K$7)</f>
        <v>0</v>
      </c>
      <c r="L12" s="170">
        <f>SUM(L$6:L$7)</f>
        <v>0</v>
      </c>
      <c r="M12" s="170">
        <f>SUM(M$6:M$7)</f>
        <v>0</v>
      </c>
      <c r="N12" s="170">
        <f>SUM(K$12:M$12)+K$17*MAX(0,M$31-K$31)+L$17*MAX(0,M$31-L$31)</f>
        <v>0</v>
      </c>
      <c r="O12" s="175"/>
      <c r="P12" s="171"/>
      <c r="Q12" s="171"/>
      <c r="R12" s="171"/>
      <c r="S12" s="175"/>
      <c r="T12" s="171"/>
      <c r="U12" s="171"/>
      <c r="V12" s="171"/>
      <c r="W12" s="175"/>
      <c r="X12" s="171"/>
      <c r="Y12" s="171"/>
      <c r="Z12" s="171"/>
      <c r="AA12" s="175"/>
      <c r="AB12" s="171"/>
      <c r="AC12" s="171"/>
      <c r="AD12" s="171"/>
      <c r="AE12" s="175"/>
      <c r="AF12" s="171"/>
      <c r="AG12" s="171"/>
      <c r="AH12" s="171"/>
      <c r="AI12" s="175"/>
      <c r="AJ12" s="171"/>
      <c r="AK12" s="171"/>
      <c r="AL12" s="171"/>
    </row>
    <row r="13" spans="1:38" s="70" customFormat="1" ht="13" x14ac:dyDescent="0.3">
      <c r="A13" s="69"/>
      <c r="B13" s="313" t="s">
        <v>538</v>
      </c>
      <c r="C13" s="176"/>
      <c r="D13" s="177"/>
      <c r="E13" s="177"/>
      <c r="F13" s="177"/>
      <c r="G13" s="176"/>
      <c r="H13" s="177"/>
      <c r="I13" s="177"/>
      <c r="J13" s="177"/>
      <c r="K13" s="176"/>
      <c r="L13" s="177"/>
      <c r="M13" s="177"/>
      <c r="N13" s="177"/>
      <c r="O13" s="169">
        <f>SUM(O$6:O$7)+IF(AND(OR('Company Information'!$C$12="District of Columbia",'Company Information'!$C$12="Massachusetts",'Company Information'!$C$12="Vermont"),SUM($O$6:$R$7,$O$15:$R$16,$O$19:$P$19)&lt;&gt;0),SUM(S$6:S$7),0)</f>
        <v>0</v>
      </c>
      <c r="P13" s="170">
        <f>SUM(P$6:P$7)+IF(AND(OR('Company Information'!$C$12="District of Columbia",'Company Information'!$C$12="Massachusetts",'Company Information'!$C$12="Vermont"),SUM($O$6:$R$7,$O$15:$R$16,$O$19:$P$19)&lt;&gt;0),SUM(T$6:T$7),0)</f>
        <v>0</v>
      </c>
      <c r="Q13" s="170">
        <f>SUM(Q$6:Q$7)+IF(AND(OR('Company Information'!$C$12="District of Columbia",'Company Information'!$C$12="Massachusetts",'Company Information'!$C$12="Vermont"),SUM($O$6:$R$7,$O$15:$R$16,$O$19:$P$19)&lt;&gt;0),SUM(U$6:U$7),0)</f>
        <v>0</v>
      </c>
      <c r="R13" s="170">
        <f>IFERROR(SUM(R$6:R$7)+O$17*MAX(0,Q$31-O$31)+P$17*MAX(0,Q$31-P$31)+IF(AND(OR('Company Information'!$C$12="District of Columbia",'Company Information'!$C$12="Massachusetts",'Company Information'!$C$12="Vermont"),SUM($O$6:$R$7,$O$15:$R$16,$O$19:$P$19)&lt;&gt;0),SUM(V$6:V$7),0),0)</f>
        <v>0</v>
      </c>
      <c r="S13" s="169">
        <f>SUM(S$6:S$7)+IF(AND(OR('Company Information'!$C$12="District of Columbia",'Company Information'!$C$12="Massachusetts",'Company Information'!$C$12="Vermont"),SUM($S$6:$V$7,$S$15:$V$16,$S$19:$T$19)&lt;&gt;0),SUM(O$6:O$7),0)</f>
        <v>0</v>
      </c>
      <c r="T13" s="170">
        <f>SUM(T$6:T$7)+IF(AND(OR('Company Information'!$C$12="District of Columbia",'Company Information'!$C$12="Massachusetts",'Company Information'!$C$12="Vermont"),SUM($S$6:$V$7,$S$15:$V$16,$S$19:$T$19)&lt;&gt;0),SUM(P$6:P$7),0)</f>
        <v>0</v>
      </c>
      <c r="U13" s="170">
        <f>SUM(U$6:U$7)+IF(AND(OR('Company Information'!$C$12="District of Columbia",'Company Information'!$C$12="Massachusetts",'Company Information'!$C$12="Vermont"),SUM($S$6:$V$7,$S$15:$V$16,$S$19:$T$19)&lt;&gt;0),SUM(Q$6:Q$7),0)</f>
        <v>0</v>
      </c>
      <c r="V13" s="170">
        <f>IFERROR(SUM(V$6:V$7)+S$17*MAX(0,U$31-S$31)+T$17*MAX(0,U$31-T$31)+IF(AND(OR('Company Information'!$C$12="District of Columbia",'Company Information'!$C$12="Massachusetts",'Company Information'!$C$12="Vermont"),SUM($S$6:$V$7,$S$15:$V$16,$S$19:$T$19)&lt;&gt;0),SUM(R$6:R$7),0),0)</f>
        <v>0</v>
      </c>
      <c r="W13" s="169">
        <f>SUM(W$6:W$7)</f>
        <v>0</v>
      </c>
      <c r="X13" s="170">
        <f>SUM(X$6:X$7)</f>
        <v>0</v>
      </c>
      <c r="Y13" s="170">
        <f>SUM(Y$6:Y$7)</f>
        <v>0</v>
      </c>
      <c r="Z13" s="170">
        <f>SUM(Z$6:Z$7)+W$17*MAX(0,Y$31-W$31)+X$17*MAX(0,Y$31-X$31)</f>
        <v>0</v>
      </c>
      <c r="AA13" s="175"/>
      <c r="AB13" s="171"/>
      <c r="AC13" s="171"/>
      <c r="AD13" s="171"/>
      <c r="AE13" s="175"/>
      <c r="AF13" s="171"/>
      <c r="AG13" s="171"/>
      <c r="AH13" s="171"/>
      <c r="AI13" s="169">
        <f>SUM(AI$6:AI$7)</f>
        <v>0</v>
      </c>
      <c r="AJ13" s="170">
        <f>SUM(AJ$6:AJ$7)</f>
        <v>0</v>
      </c>
      <c r="AK13" s="170">
        <f>SUM(AK$6:AK$7)</f>
        <v>0</v>
      </c>
      <c r="AL13" s="309">
        <f>SUM(AL$6:AL$7)</f>
        <v>0</v>
      </c>
    </row>
    <row r="14" spans="1:38" ht="17" thickBot="1" x14ac:dyDescent="0.4">
      <c r="B14" s="304" t="s">
        <v>275</v>
      </c>
      <c r="C14" s="166"/>
      <c r="D14" s="167"/>
      <c r="E14" s="167"/>
      <c r="F14" s="167"/>
      <c r="G14" s="166"/>
      <c r="H14" s="167"/>
      <c r="I14" s="167"/>
      <c r="J14" s="167"/>
      <c r="K14" s="166"/>
      <c r="L14" s="167"/>
      <c r="M14" s="167"/>
      <c r="N14" s="167"/>
      <c r="O14" s="166"/>
      <c r="P14" s="167"/>
      <c r="Q14" s="167"/>
      <c r="R14" s="167"/>
      <c r="S14" s="166"/>
      <c r="T14" s="167"/>
      <c r="U14" s="167"/>
      <c r="V14" s="167"/>
      <c r="W14" s="166"/>
      <c r="X14" s="167"/>
      <c r="Y14" s="167"/>
      <c r="Z14" s="167"/>
      <c r="AA14" s="166"/>
      <c r="AB14" s="167"/>
      <c r="AC14" s="167"/>
      <c r="AD14" s="167"/>
      <c r="AE14" s="166"/>
      <c r="AF14" s="167"/>
      <c r="AG14" s="167"/>
      <c r="AH14" s="167"/>
      <c r="AI14" s="166"/>
      <c r="AJ14" s="167"/>
      <c r="AK14" s="167"/>
      <c r="AL14" s="310"/>
    </row>
    <row r="15" spans="1:38" ht="25.5" thickTop="1" x14ac:dyDescent="0.25">
      <c r="B15" s="314" t="s">
        <v>354</v>
      </c>
      <c r="C15" s="134"/>
      <c r="D15" s="135"/>
      <c r="E15" s="106">
        <f ca="1">SUM('Pt 1 Summary of Data'!$E$5:$E$7)+SUM('Pt 1 Summary of Data'!$G$5:$G$7)-SUM('Pt 1 Summary of Data'!$H$5:$H$7)-SUM(E$9:E$11)-$E$41</f>
        <v>0</v>
      </c>
      <c r="F15" s="106">
        <f ca="1">SUM(C15:E15)</f>
        <v>0</v>
      </c>
      <c r="G15" s="134"/>
      <c r="H15" s="135"/>
      <c r="I15" s="106">
        <f ca="1">SUM('Pt 1 Summary of Data'!$J$5:$J$7)+SUM('Pt 1 Summary of Data'!$L$5:$L$7)-SUM('Pt 1 Summary of Data'!$M$5:$M$7)-SUM(I$10:I$11)-$I$41</f>
        <v>0</v>
      </c>
      <c r="J15" s="106">
        <f ca="1">SUM(G15:I15)</f>
        <v>0</v>
      </c>
      <c r="K15" s="134"/>
      <c r="L15" s="135"/>
      <c r="M15" s="106">
        <f>SUM('Pt 1 Summary of Data'!$O$5:$O$7)+SUM('Pt 1 Summary of Data'!$Q$5:$Q$7)-SUM('Pt 1 Summary of Data'!$R$5:$R$7)-$M$41</f>
        <v>0</v>
      </c>
      <c r="N15" s="106">
        <f>SUM(K15:M15)</f>
        <v>0</v>
      </c>
      <c r="O15" s="134"/>
      <c r="P15" s="135"/>
      <c r="Q15" s="106">
        <f>SUM('Pt 1 Summary of Data'!T$5:T$7)-$Q$41</f>
        <v>0</v>
      </c>
      <c r="R15" s="106">
        <f>SUM(O15:Q15)</f>
        <v>0</v>
      </c>
      <c r="S15" s="134"/>
      <c r="T15" s="135"/>
      <c r="U15" s="106">
        <f>SUM('Pt 1 Summary of Data'!W$5:W$7)-$U$41</f>
        <v>0</v>
      </c>
      <c r="V15" s="106">
        <f>SUM(S15:U15)</f>
        <v>0</v>
      </c>
      <c r="W15" s="134"/>
      <c r="X15" s="135"/>
      <c r="Y15" s="106">
        <f>SUM('Pt 1 Summary of Data'!Z$5:Z$7)-$Y$41</f>
        <v>0</v>
      </c>
      <c r="Z15" s="106">
        <f>SUM(W15:Y15)</f>
        <v>0</v>
      </c>
      <c r="AA15" s="130"/>
      <c r="AB15" s="131"/>
      <c r="AC15" s="131"/>
      <c r="AD15" s="131"/>
      <c r="AE15" s="130"/>
      <c r="AF15" s="131"/>
      <c r="AG15" s="131"/>
      <c r="AH15" s="131"/>
      <c r="AI15" s="134"/>
      <c r="AJ15" s="135"/>
      <c r="AK15" s="106">
        <f>SUM('Pt 1 Summary of Data'!AM$5:AM$7)+SUM('Pt 1 Summary of Data'!AO$5:AO$7)-SUM('Pt 1 Summary of Data'!AP$5:AP$7)-$AK$41</f>
        <v>0</v>
      </c>
      <c r="AL15" s="106">
        <f>SUM(AI15:AK15)</f>
        <v>0</v>
      </c>
    </row>
    <row r="16" spans="1:38" x14ac:dyDescent="0.25">
      <c r="B16" s="312" t="s">
        <v>271</v>
      </c>
      <c r="C16" s="111"/>
      <c r="D16" s="112"/>
      <c r="E16" s="128">
        <f>SUM('Pt 1 Summary of Data'!$E$25:$E$28,'Pt 1 Summary of Data'!$E$30,'Pt 1 Summary of Data'!$E$34:$E$35)+SUM('Pt 1 Summary of Data'!$G$25:$G$28,'Pt 1 Summary of Data'!$G$30,'Pt 1 Summary of Data'!$G$34:$G$35)-SUM('Pt 1 Summary of Data'!$H$25:$H$28,'Pt 1 Summary of Data'!$H$30,'Pt 1 Summary of Data'!$H$34:$H$35)+IF('Company Information'!$C$15="No",IF(MAX('Pt 1 Summary of Data'!$E$31:$E$32)=0,MIN('Pt 1 Summary of Data'!$E$31:$E$32),MAX('Pt 1 Summary of Data'!$E$31:$E$32))+IF(MAX('Pt 1 Summary of Data'!$G$31:$G$32)=0,MIN('Pt 1 Summary of Data'!$G$31:$G$32),MAX('Pt 1 Summary of Data'!$G$31:$G$32))-IF(MAX('Pt 1 Summary of Data'!$H$31:$H$32)=0,MIN('Pt 1 Summary of Data'!$H$31:$H$32),MAX('Pt 1 Summary of Data'!$H$31:$H$32)),SUM('Pt 1 Summary of Data'!$E$31:$E$32)+SUM('Pt 1 Summary of Data'!$G$31:$G$32)-SUM('Pt 1 Summary of Data'!$H$31:$H$32))-$E$42</f>
        <v>0</v>
      </c>
      <c r="F16" s="128">
        <f>SUM(C16:E16)</f>
        <v>0</v>
      </c>
      <c r="G16" s="111"/>
      <c r="H16" s="112"/>
      <c r="I16" s="128">
        <f>SUM('Pt 1 Summary of Data'!$J$25:$J$28,'Pt 1 Summary of Data'!$J$30,'Pt 1 Summary of Data'!$J$34:$J$35)+SUM('Pt 1 Summary of Data'!$L$25:$L$28,'Pt 1 Summary of Data'!$L$30,'Pt 1 Summary of Data'!$L$34:$L$35)-SUM('Pt 1 Summary of Data'!$M$25:$M$28,'Pt 1 Summary of Data'!$M$30,'Pt 1 Summary of Data'!$M$34:$M$35)+IF('Company Information'!$C$15="No",IF(MAX('Pt 1 Summary of Data'!$J$31:$J$32)=0,MIN('Pt 1 Summary of Data'!$J$31:$J$32),MAX('Pt 1 Summary of Data'!$J$31:$J$32))+IF(MAX('Pt 1 Summary of Data'!$L$31:$L$32)=0,MIN('Pt 1 Summary of Data'!$L$31:$L$32),MAX('Pt 1 Summary of Data'!$L$31:$L$32))-IF(MAX('Pt 1 Summary of Data'!$M$31:$M$32)=0,MIN('Pt 1 Summary of Data'!$M$31:$M$32),MAX('Pt 1 Summary of Data'!$M$31:$M$32)),SUM('Pt 1 Summary of Data'!$J$31:$J$32)+SUM('Pt 1 Summary of Data'!$L$31:$L$32)-SUM('Pt 1 Summary of Data'!$M$31:$M$32))-$I$42</f>
        <v>0</v>
      </c>
      <c r="J16" s="128">
        <f>SUM(G16:I16)</f>
        <v>0</v>
      </c>
      <c r="K16" s="111"/>
      <c r="L16" s="112"/>
      <c r="M16" s="128">
        <f>SUM('Pt 1 Summary of Data'!$O$25:$O$28,'Pt 1 Summary of Data'!$O$30,'Pt 1 Summary of Data'!$O$34:$O$35)+SUM('Pt 1 Summary of Data'!$Q$25:$Q$28,'Pt 1 Summary of Data'!$Q$30,'Pt 1 Summary of Data'!$Q$34:$Q$35)-SUM('Pt 1 Summary of Data'!$R$25:$R$28,'Pt 1 Summary of Data'!$R$30,'Pt 1 Summary of Data'!$R$34:$R$35)+IF('Company Information'!$C$15="No",IF(MAX('Pt 1 Summary of Data'!$O$31:$O$32)=0,MIN('Pt 1 Summary of Data'!$O$31:$O$32),MAX('Pt 1 Summary of Data'!$O$31:$O$32))+IF(MAX('Pt 1 Summary of Data'!$Q$31:$Q$32)=0,MIN('Pt 1 Summary of Data'!$Q$31:$Q$32),MAX('Pt 1 Summary of Data'!$Q$31:$Q$32))-IF(MAX('Pt 1 Summary of Data'!$R$31:$R$32)=0,MIN('Pt 1 Summary of Data'!$R$31:$R$32),MAX('Pt 1 Summary of Data'!$R$31:$R$32)),SUM('Pt 1 Summary of Data'!$O$31:$O$32)+SUM('Pt 1 Summary of Data'!$Q$31:$Q$32)-SUM('Pt 1 Summary of Data'!$R$31:$R$32))-$M$42</f>
        <v>0</v>
      </c>
      <c r="N16" s="128">
        <f>SUM(K16:M16)</f>
        <v>0</v>
      </c>
      <c r="O16" s="111"/>
      <c r="P16" s="112"/>
      <c r="Q16" s="128">
        <f>SUM('Pt 1 Summary of Data'!T$25:T$28,'Pt 1 Summary of Data'!T$30,'Pt 1 Summary of Data'!T$34:T$35)+IF('Company Information'!$C$15="No",IF(MAX('Pt 1 Summary of Data'!T$31:T$32)=0,MIN('Pt 1 Summary of Data'!T$31:T$32),MAX('Pt 1 Summary of Data'!T$31:T$32)),SUM('Pt 1 Summary of Data'!T$31:T$32))-$Q$42</f>
        <v>0</v>
      </c>
      <c r="R16" s="128">
        <f>SUM(O16:Q16)</f>
        <v>0</v>
      </c>
      <c r="S16" s="111"/>
      <c r="T16" s="112"/>
      <c r="U16" s="128">
        <f>SUM('Pt 1 Summary of Data'!W$25:W$28,'Pt 1 Summary of Data'!W$30,'Pt 1 Summary of Data'!W$34:W$35)+IF('Company Information'!$C$15="No",IF(MAX('Pt 1 Summary of Data'!W$31:W$32)=0,MIN('Pt 1 Summary of Data'!W$31:W$32),MAX('Pt 1 Summary of Data'!W$31:W$32)),SUM('Pt 1 Summary of Data'!W$31:W$32))-$U$42</f>
        <v>0</v>
      </c>
      <c r="V16" s="128">
        <f>SUM(S16:U16)</f>
        <v>0</v>
      </c>
      <c r="W16" s="111"/>
      <c r="X16" s="112"/>
      <c r="Y16" s="128">
        <f>SUM('Pt 1 Summary of Data'!Z$25:Z$28,'Pt 1 Summary of Data'!Z$30,'Pt 1 Summary of Data'!Z$34:Z$35)+IF('Company Information'!$C$15="No",IF(MAX('Pt 1 Summary of Data'!Z$31:Z$32)=0,MIN('Pt 1 Summary of Data'!Z$31:Z$32),MAX('Pt 1 Summary of Data'!Z$31:Z$32)),SUM('Pt 1 Summary of Data'!Z$31:Z$32))-$Y$42</f>
        <v>0</v>
      </c>
      <c r="Z16" s="128">
        <f>SUM(W16:Y16)</f>
        <v>0</v>
      </c>
      <c r="AA16" s="122"/>
      <c r="AB16" s="121"/>
      <c r="AC16" s="121"/>
      <c r="AD16" s="121"/>
      <c r="AE16" s="122"/>
      <c r="AF16" s="121"/>
      <c r="AG16" s="121"/>
      <c r="AH16" s="121"/>
      <c r="AI16" s="111"/>
      <c r="AJ16" s="112"/>
      <c r="AK16" s="128">
        <f>SUM('Pt 1 Summary of Data'!AM$25:AM$28,'Pt 1 Summary of Data'!AM$30,'Pt 1 Summary of Data'!AM$34:AM$35)+SUM('Pt 1 Summary of Data'!AO$25:AO$28,'Pt 1 Summary of Data'!AO$30,'Pt 1 Summary of Data'!AO$34:AO$35)-SUM('Pt 1 Summary of Data'!AP$25:AP$28,'Pt 1 Summary of Data'!AP$30,'Pt 1 Summary of Data'!AP$34:AP$35)+IF('Company Information'!$C$15="No",IF(MAX('Pt 1 Summary of Data'!AM$31:AM$32)=0,MIN('Pt 1 Summary of Data'!AM$31:AM$32),MAX('Pt 1 Summary of Data'!AM$31:AM$32))+IF(MAX('Pt 1 Summary of Data'!AO$31:AO$32)=0,MIN('Pt 1 Summary of Data'!AO$31:AO$32),MAX('Pt 1 Summary of Data'!AO$31:AO$32))-IF(MAX('Pt 1 Summary of Data'!AP$31:AP$32)=0,MIN('Pt 1 Summary of Data'!AP$31:AP$32),MAX('Pt 1 Summary of Data'!AP$31:AP$32)),SUM('Pt 1 Summary of Data'!AM$31:AM$32)+SUM('Pt 1 Summary of Data'!AO$31:AO$32)-SUM('Pt 1 Summary of Data'!AP$31:AP$32))-$AK$42</f>
        <v>0</v>
      </c>
      <c r="AL16" s="319">
        <f>SUM(AI16:AK16)</f>
        <v>0</v>
      </c>
    </row>
    <row r="17" spans="1:38" s="70" customFormat="1" ht="13" x14ac:dyDescent="0.3">
      <c r="A17" s="69"/>
      <c r="B17" s="313" t="s">
        <v>276</v>
      </c>
      <c r="C17" s="169">
        <f ca="1">C$15-C$16+IF(AND(OR('Company Information'!$C$12="District of Columbia",'Company Information'!$C$12="Massachusetts",'Company Information'!$C$12="Vermont"),SUM($C$6:$F$11,$C$15:$F$16,$C$19:$D$19)&lt;&gt;0),G$15-G$16,0)</f>
        <v>0</v>
      </c>
      <c r="D17" s="170">
        <f ca="1">D$15-D$16+IF(AND(OR('Company Information'!$C$12="District of Columbia",'Company Information'!$C$12="Massachusetts",'Company Information'!$C$12="Vermont"),SUM($C$6:$F$11,$C$15:$F$16,$C$19:$D$19)&lt;&gt;0),H$15-H$16,0)</f>
        <v>0</v>
      </c>
      <c r="E17" s="170">
        <f ca="1">E$15-E$16+IF(AND(OR('Company Information'!$C$12="District of Columbia",'Company Information'!$C$12="Massachusetts",'Company Information'!$C$12="Vermont"),SUM($C$6:$F$11,$C$15:$F$16,$C$19:$D$19)&lt;&gt;0),I$15-I$16,0)</f>
        <v>0</v>
      </c>
      <c r="F17" s="170">
        <f ca="1">F$15-F$16+IF(AND(OR('Company Information'!$C$12="District of Columbia",'Company Information'!$C$12="Massachusetts",'Company Information'!$C$12="Vermont"),SUM($C$6:$F$11,$C$15:$F$16,$C$19:$D$19)&lt;&gt;0),J$15-J$16,0)</f>
        <v>0</v>
      </c>
      <c r="G17" s="169">
        <f ca="1">G$15-G$16+IF(AND(OR('Company Information'!$C$12="District of Columbia",'Company Information'!$C$12="Massachusetts",'Company Information'!$C$12="Vermont"),SUM($G$6:$J$11,$G$15:$J$16,$G$19:$H$19)&lt;&gt;0),C$15-C$16,0)</f>
        <v>0</v>
      </c>
      <c r="H17" s="170">
        <f ca="1">H$15-H$16+IF(AND(OR('Company Information'!$C$12="District of Columbia",'Company Information'!$C$12="Massachusetts",'Company Information'!$C$12="Vermont"),SUM($G$6:$J$11,$G$15:$J$16,$G$19:$H$19)&lt;&gt;0),D$15-D$16,0)</f>
        <v>0</v>
      </c>
      <c r="I17" s="170">
        <f ca="1">I$15-I$16+IF(AND(OR('Company Information'!$C$12="District of Columbia",'Company Information'!$C$12="Massachusetts",'Company Information'!$C$12="Vermont"),SUM($G$6:$J$11,$G$15:$J$16,$G$19:$H$19)&lt;&gt;0),E$15-E$16,0)</f>
        <v>0</v>
      </c>
      <c r="J17" s="170">
        <f ca="1">J$15-J$16+IF(AND(OR('Company Information'!$C$12="District of Columbia",'Company Information'!$C$12="Massachusetts",'Company Information'!$C$12="Vermont"),SUM($G$6:$J$11,$G$15:$J$16,$G$19:$H$19)&lt;&gt;0),F$15-F$16,0)</f>
        <v>0</v>
      </c>
      <c r="K17" s="169">
        <f>K$15-K$16</f>
        <v>0</v>
      </c>
      <c r="L17" s="170">
        <f>L$15-L$16</f>
        <v>0</v>
      </c>
      <c r="M17" s="170">
        <f>M$15-M$16</f>
        <v>0</v>
      </c>
      <c r="N17" s="170">
        <f>N$15-N$16</f>
        <v>0</v>
      </c>
      <c r="O17" s="169">
        <f>O$15-O$16+IF(AND(OR('Company Information'!$C$12="District of Columbia",'Company Information'!$C$12="Massachusetts",'Company Information'!$C$12="Vermont"),SUM($O$6:$R$7,$O$15:$R$16,$O$19:$P$19)&lt;&gt;0),S$15-S$16,0)</f>
        <v>0</v>
      </c>
      <c r="P17" s="170">
        <f>P$15-P$16+IF(AND(OR('Company Information'!$C$12="District of Columbia",'Company Information'!$C$12="Massachusetts",'Company Information'!$C$12="Vermont"),SUM($O$6:$R$7,$O$15:$R$16,$O$19:$P$19)&lt;&gt;0),T$15-T$16,0)</f>
        <v>0</v>
      </c>
      <c r="Q17" s="170">
        <f>Q$15-Q$16+IF(AND(OR('Company Information'!$C$12="District of Columbia",'Company Information'!$C$12="Massachusetts",'Company Information'!$C$12="Vermont"),SUM($O$6:$R$7,$O$15:$R$16,$O$19:$P$19)&lt;&gt;0),U$15-U$16,0)</f>
        <v>0</v>
      </c>
      <c r="R17" s="170">
        <f>R$15-R$16+IF(AND(OR('Company Information'!$C$12="District of Columbia",'Company Information'!$C$12="Massachusetts",'Company Information'!$C$12="Vermont"),SUM($O$6:$R$7,$O$15:$R$16,$O$19:$P$19)&lt;&gt;0),V$15-V$16,0)</f>
        <v>0</v>
      </c>
      <c r="S17" s="169">
        <f>S$15-S$16+IF(AND(OR('Company Information'!$C$12="District of Columbia",'Company Information'!$C$12="Massachusetts",'Company Information'!$C$12="Vermont"),SUM($S$6:$V$7,$S$15:$V$16,$S$19:$T$19)&lt;&gt;0),O$15-O$16,0)</f>
        <v>0</v>
      </c>
      <c r="T17" s="170">
        <f>T$15-T$16+IF(AND(OR('Company Information'!$C$12="District of Columbia",'Company Information'!$C$12="Massachusetts",'Company Information'!$C$12="Vermont"),SUM($S$6:$V$7,$S$15:$V$16,$S$19:$T$19)&lt;&gt;0),P$15-P$16,0)</f>
        <v>0</v>
      </c>
      <c r="U17" s="170">
        <f>U$15-U$16+IF(AND(OR('Company Information'!$C$12="District of Columbia",'Company Information'!$C$12="Massachusetts",'Company Information'!$C$12="Vermont"),SUM($S$6:$V$7,$S$15:$V$16,$S$19:$T$19)&lt;&gt;0),Q$15-Q$16,0)</f>
        <v>0</v>
      </c>
      <c r="V17" s="170">
        <f>V$15-V$16+IF(AND(OR('Company Information'!$C$12="District of Columbia",'Company Information'!$C$12="Massachusetts",'Company Information'!$C$12="Vermont"),SUM($S$6:$V$7,$S$15:$V$16,$S$19:$T$19)&lt;&gt;0),R$15-R$16,0)</f>
        <v>0</v>
      </c>
      <c r="W17" s="169">
        <f>W$15-W$16</f>
        <v>0</v>
      </c>
      <c r="X17" s="170">
        <f>X$15-X$16</f>
        <v>0</v>
      </c>
      <c r="Y17" s="170">
        <f>Y$15-Y$16</f>
        <v>0</v>
      </c>
      <c r="Z17" s="170">
        <f>Z$15-Z$16</f>
        <v>0</v>
      </c>
      <c r="AA17" s="175"/>
      <c r="AB17" s="171"/>
      <c r="AC17" s="171"/>
      <c r="AD17" s="171"/>
      <c r="AE17" s="175"/>
      <c r="AF17" s="171"/>
      <c r="AG17" s="171"/>
      <c r="AH17" s="171"/>
      <c r="AI17" s="169">
        <f>AI$15-AI$16</f>
        <v>0</v>
      </c>
      <c r="AJ17" s="170">
        <f>AJ$15-AJ$16</f>
        <v>0</v>
      </c>
      <c r="AK17" s="170">
        <f>AK$15-AK$16</f>
        <v>0</v>
      </c>
      <c r="AL17" s="309">
        <f>AL$15-AL$16</f>
        <v>0</v>
      </c>
    </row>
    <row r="18" spans="1:38" ht="17" thickBot="1" x14ac:dyDescent="0.4">
      <c r="B18" s="304" t="s">
        <v>432</v>
      </c>
      <c r="C18" s="166"/>
      <c r="D18" s="167"/>
      <c r="E18" s="167"/>
      <c r="F18" s="167"/>
      <c r="G18" s="166"/>
      <c r="H18" s="167"/>
      <c r="I18" s="167"/>
      <c r="J18" s="167"/>
      <c r="K18" s="166"/>
      <c r="L18" s="167"/>
      <c r="M18" s="167"/>
      <c r="N18" s="167"/>
      <c r="O18" s="166"/>
      <c r="P18" s="167"/>
      <c r="Q18" s="167"/>
      <c r="R18" s="167"/>
      <c r="S18" s="166"/>
      <c r="T18" s="167"/>
      <c r="U18" s="167"/>
      <c r="V18" s="167"/>
      <c r="W18" s="166"/>
      <c r="X18" s="167"/>
      <c r="Y18" s="167"/>
      <c r="Z18" s="167"/>
      <c r="AA18" s="166"/>
      <c r="AB18" s="167"/>
      <c r="AC18" s="167"/>
      <c r="AD18" s="167"/>
      <c r="AE18" s="166"/>
      <c r="AF18" s="167"/>
      <c r="AG18" s="167"/>
      <c r="AH18" s="167"/>
      <c r="AI18" s="166"/>
      <c r="AJ18" s="167"/>
      <c r="AK18" s="167"/>
      <c r="AL18" s="310"/>
    </row>
    <row r="19" spans="1:38" ht="13" thickTop="1" x14ac:dyDescent="0.25">
      <c r="B19" s="314" t="s">
        <v>433</v>
      </c>
      <c r="C19" s="144"/>
      <c r="D19" s="145"/>
      <c r="E19" s="178">
        <f ca="1">('Pt 1 Summary of Data'!$E$59+'Pt 1 Summary of Data'!$G$59-'Pt 1 Summary of Data'!$H$59)/12+IF(AND(OR('Company Information'!$C$12="District of Columbia",'Company Information'!$C$12="Massachusetts",'Company Information'!$C$12="Vermont"),SUM($C$6:$F$11,$C$15:$F$16,$C$19:$D$19)&lt;&gt;0),'Pt 1 Summary of Data'!$J$59+'Pt 1 Summary of Data'!$L$59-'Pt 1 Summary of Data'!$M$59,0)/12</f>
        <v>0</v>
      </c>
      <c r="F19" s="178">
        <f ca="1">SUM(C$19:E$19)+IF(AND(OR('Company Information'!$C$12="District of Columbia",'Company Information'!$C$12="Massachusetts",'Company Information'!$C$12="Vermont"),SUM($C$6:$F$11,$C$15:$F$16,$C$19:$D$19)&lt;&gt;0),IF($C$19&lt;&gt;$G$19,$G$19,0)+IF($D$19&lt;&gt;$H$19,$H$19,0),0)</f>
        <v>0</v>
      </c>
      <c r="G19" s="144"/>
      <c r="H19" s="145"/>
      <c r="I19" s="178">
        <f ca="1">('Pt 1 Summary of Data'!$J$59+'Pt 1 Summary of Data'!$L$59-'Pt 1 Summary of Data'!$M$59)/12+IF(AND(OR('Company Information'!$C$12="District of Columbia",'Company Information'!$C$12="Massachusetts",'Company Information'!$C$12="Vermont"),SUM($G$6:$J$11,$G$15:$J$16,$G$19:$H$19)&lt;&gt;0),'Pt 1 Summary of Data'!$E$59+'Pt 1 Summary of Data'!$G$59-'Pt 1 Summary of Data'!$H$59,0)/12</f>
        <v>0</v>
      </c>
      <c r="J19" s="178">
        <f ca="1">SUM(G$19:I$19)+IF(AND(OR('Company Information'!$C$12="District of Columbia",'Company Information'!$C$12="Massachusetts",'Company Information'!$C$12="Vermont"),SUM($G$6:$J$11,$G$15:$J$16,$G$19:$H$19)&lt;&gt;0),IF($C$19&lt;&gt;$G$19,$C$19,0)+IF($D$19&lt;&gt;$H$19,$D$19,0),0)</f>
        <v>0</v>
      </c>
      <c r="K19" s="144"/>
      <c r="L19" s="145"/>
      <c r="M19" s="178">
        <f>('Pt 1 Summary of Data'!$O$59+'Pt 1 Summary of Data'!$Q$59-'Pt 1 Summary of Data'!$R$59)/12</f>
        <v>0</v>
      </c>
      <c r="N19" s="178">
        <f>SUM(K$19:M$19)</f>
        <v>0</v>
      </c>
      <c r="O19" s="144"/>
      <c r="P19" s="145"/>
      <c r="Q19" s="178">
        <f>'Pt 1 Summary of Data'!T$59/12+IF(AND(OR('Company Information'!$C$12="District of Columbia",'Company Information'!$C$12="Massachusetts",'Company Information'!$C$12="Vermont"),SUM($O$6:$R$7,$O$15:$R$16,$O$19:$P$19)&lt;&gt;0),'Pt 1 Summary of Data'!W$59,0)/12</f>
        <v>0</v>
      </c>
      <c r="R19" s="178">
        <f>SUM(O$19:Q$19)+IF(AND(OR('Company Information'!$C$12="District of Columbia",'Company Information'!$C$12="Massachusetts",'Company Information'!$C$12="Vermont"),SUM($O$6:$R$7,$O$15:$R$16,$O$19:$P$19)&lt;&gt;0),IF($O$19&lt;&gt;$S$19,$S$19,0)+IF($P$19&lt;&gt;$T$19,$T$19,0),0)</f>
        <v>0</v>
      </c>
      <c r="S19" s="144"/>
      <c r="T19" s="145"/>
      <c r="U19" s="178">
        <f>'Pt 1 Summary of Data'!W$59/12+IF(AND(OR('Company Information'!$C$12="District of Columbia",'Company Information'!$C$12="Massachusetts",'Company Information'!$C$12="Vermont"),SUM($S$6:$V$7,$S$15:$V$16,$S$19:$T$19)&lt;&gt;0),'Pt 1 Summary of Data'!T$59,0)/12</f>
        <v>0</v>
      </c>
      <c r="V19" s="178">
        <f>SUM(S$19:U$19)+IF(AND(OR('Company Information'!$C$12="District of Columbia",'Company Information'!$C$12="Massachusetts",'Company Information'!$C$12="Vermont"),SUM($S$6:$V$7,$S$15:$V$16,$S$19:$T$19)&lt;&gt;0),IF($O$19&lt;&gt;$S$19,$O$19,0)+IF($P$19&lt;&gt;$T$19,$P$19,0),0)</f>
        <v>0</v>
      </c>
      <c r="W19" s="144"/>
      <c r="X19" s="145"/>
      <c r="Y19" s="178">
        <f>'Pt 1 Summary of Data'!Z$59/12</f>
        <v>0</v>
      </c>
      <c r="Z19" s="178">
        <f>SUM(W$19:Y$19)</f>
        <v>0</v>
      </c>
      <c r="AA19" s="130"/>
      <c r="AB19" s="131"/>
      <c r="AC19" s="131"/>
      <c r="AD19" s="131"/>
      <c r="AE19" s="130"/>
      <c r="AF19" s="131"/>
      <c r="AG19" s="131"/>
      <c r="AH19" s="131"/>
      <c r="AI19" s="144"/>
      <c r="AJ19" s="145"/>
      <c r="AK19" s="178">
        <f>('Pt 1 Summary of Data'!AM$59+'Pt 1 Summary of Data'!AO$59-'Pt 1 Summary of Data'!AP$59)/12</f>
        <v>0</v>
      </c>
      <c r="AL19" s="178">
        <f>SUM(AI19:AK19)</f>
        <v>0</v>
      </c>
    </row>
    <row r="20" spans="1:38" x14ac:dyDescent="0.25">
      <c r="B20" s="312" t="s">
        <v>434</v>
      </c>
      <c r="C20" s="119"/>
      <c r="D20" s="117"/>
      <c r="E20" s="117"/>
      <c r="F20" s="179">
        <f ca="1">IF(OR(F$19&lt;1000,F$19&gt;=75000,AND(C$19&gt;=1000,D$19&gt;=1000,E$19&gt;=1000,C$26&lt;C$31,D$26&lt;D$31,E$26&lt;E$31)),0,VLOOKUP(F$19,'Reference Tables'!$A$4:$B$11,2)+((F$19-VLOOKUP(F$19,'Reference Tables'!$A$4:$B$11,1))*(OFFSET(INDEX('Reference Tables'!$A$4:$A$11,MATCH(F$19,'Reference Tables'!$A$4:$A$11)),1,1)-VLOOKUP(F$19,'Reference Tables'!$A$4:$B$11,2))/(OFFSET(INDEX('Reference Tables'!$A$4:$A$11,MATCH(F$19,'Reference Tables'!$A$4:$A$11)),1,0)-VLOOKUP(F$19,'Reference Tables'!$A$4:$B$11,1))))</f>
        <v>0</v>
      </c>
      <c r="G20" s="119"/>
      <c r="H20" s="117"/>
      <c r="I20" s="117"/>
      <c r="J20" s="180">
        <f ca="1">IF(OR(J$19&lt;1000,J$19&gt;=75000,AND(G$19&gt;=1000,H$19&gt;=1000,I$19&gt;=1000,G$26&lt;G$31,H$26&lt;H$31,I$26&lt;I$31)),0,VLOOKUP(J$19,'Reference Tables'!$A$4:$B$11,2)+((J$19-VLOOKUP(J$19,'Reference Tables'!$A$4:$B$11,1))*(OFFSET(INDEX('Reference Tables'!$A$4:$A$11,MATCH(J$19,'Reference Tables'!$A$4:$A$11)),1,1)-VLOOKUP(J$19,'Reference Tables'!$A$4:$B$11,2))/(OFFSET(INDEX('Reference Tables'!$A$4:$A$11,MATCH(J$19,'Reference Tables'!$A$4:$A$11)),1,0)-VLOOKUP(J$19,'Reference Tables'!$A$4:$B$11,1))))</f>
        <v>0</v>
      </c>
      <c r="K20" s="119"/>
      <c r="L20" s="117"/>
      <c r="M20" s="117"/>
      <c r="N20" s="180">
        <f ca="1">IF(OR(N$19&lt;1000,N$19&gt;=75000,AND(K$19&gt;=1000,L$19&gt;=1000,M$19&gt;=1000,K$26&lt;K$31,L$26&lt;L$31,M$26&lt;M$31)),0,VLOOKUP(N$19,'Reference Tables'!$A$4:$B$11,2)+((N$19-VLOOKUP(N$19,'Reference Tables'!$A$4:$B$11,1))*(OFFSET(INDEX('Reference Tables'!$A$4:$A$11,MATCH(N$19,'Reference Tables'!$A$4:$A$11)),1,1)-VLOOKUP(N$19,'Reference Tables'!$A$4:$B$11,2))/(OFFSET(INDEX('Reference Tables'!$A$4:$A$11,MATCH(N$19,'Reference Tables'!$A$4:$A$11)),1,0)-VLOOKUP(N$19,'Reference Tables'!$A$4:$B$11,1))))</f>
        <v>0</v>
      </c>
      <c r="O20" s="119"/>
      <c r="P20" s="117"/>
      <c r="Q20" s="117"/>
      <c r="R20" s="180">
        <f ca="1">IF(OR(R$19&lt;1000,R$19&gt;=75000,AND(O$19&gt;=1000,P$19&gt;=1000,Q$19&gt;=1000,O$27&lt;O$31,P$27&lt;P$31,Q$27&lt;Q$31)),0,VLOOKUP(R$19,'Reference Tables'!$A$4:$B$11,2)+((R$19-VLOOKUP(R$19,'Reference Tables'!$A$4:$B$11,1))*(OFFSET(INDEX('Reference Tables'!$A$4:$A$11,MATCH(R$19,'Reference Tables'!$A$4:$A$11)),1,1)-VLOOKUP(R$19,'Reference Tables'!$A$4:$B$11,2))/(OFFSET(INDEX('Reference Tables'!$A$4:$A$11,MATCH(R$19,'Reference Tables'!$A$4:$A$11)),1,0)-VLOOKUP(R$19,'Reference Tables'!$A$4:$B$11,1))))</f>
        <v>0</v>
      </c>
      <c r="S20" s="119"/>
      <c r="T20" s="117"/>
      <c r="U20" s="117"/>
      <c r="V20" s="180">
        <f ca="1">IF(OR(V$19&lt;1000,V$19&gt;=75000,AND(S$19&gt;=1000,T$19&gt;=1000,U$19&gt;=1000,S$27&lt;S$31,T$27&lt;T$31,U$27&lt;U$31)),0,VLOOKUP(V$19,'Reference Tables'!$A$4:$B$11,2)+((V$19-VLOOKUP(V$19,'Reference Tables'!$A$4:$B$11,1))*(OFFSET(INDEX('Reference Tables'!$A$4:$A$11,MATCH(V$19,'Reference Tables'!$A$4:$A$11)),1,1)-VLOOKUP(V$19,'Reference Tables'!$A$4:$B$11,2))/(OFFSET(INDEX('Reference Tables'!$A$4:$A$11,MATCH(V$19,'Reference Tables'!$A$4:$A$11)),1,0)-VLOOKUP(V$19,'Reference Tables'!$A$4:$B$11,1))))</f>
        <v>0</v>
      </c>
      <c r="W20" s="119"/>
      <c r="X20" s="117"/>
      <c r="Y20" s="117"/>
      <c r="Z20" s="180">
        <f ca="1">IF(OR(Z$19&lt;1000,Z$19&gt;=75000,AND(W$19&gt;=1000,X$19&gt;=1000,Y$19&gt;=1000,W$27&lt;W$31,X$27&lt;X$31,Y$27&lt;Y$31)),0,VLOOKUP(Z$19,'Reference Tables'!$A$4:$B$11,2)+((Z$19-VLOOKUP(Z$19,'Reference Tables'!$A$4:$B$11,1))*(OFFSET(INDEX('Reference Tables'!$A$4:$A$11,MATCH(Z$19,'Reference Tables'!$A$4:$A$11)),1,1)-VLOOKUP(Z$19,'Reference Tables'!$A$4:$B$11,2))/(OFFSET(INDEX('Reference Tables'!$A$4:$A$11,MATCH(Z$19,'Reference Tables'!$A$4:$A$11)),1,0)-VLOOKUP(Z$19,'Reference Tables'!$A$4:$B$11,1))))</f>
        <v>0</v>
      </c>
      <c r="AA20" s="122"/>
      <c r="AB20" s="121"/>
      <c r="AC20" s="121"/>
      <c r="AD20" s="121"/>
      <c r="AE20" s="122"/>
      <c r="AF20" s="121"/>
      <c r="AG20" s="121"/>
      <c r="AH20" s="121"/>
      <c r="AI20" s="122"/>
      <c r="AJ20" s="117"/>
      <c r="AK20" s="117"/>
      <c r="AL20" s="320">
        <f ca="1">IF(OR(AL$19&lt;1000,AL$19&gt;=75000,AND(AI$19&gt;=1000,AJ$19&gt;=1000,AK$19&gt;=1000,AI$27&lt;AI$31,AJ$27&lt;AJ$31,AK$27&lt;AK$31)),0,VLOOKUP(AL$19,'Reference Tables'!$A$4:$B$11,2)+((AL$19-VLOOKUP(AL$19,'Reference Tables'!$A$4:$B$11,1))*(OFFSET(INDEX('Reference Tables'!$A$4:$A$11,MATCH(AL$19,'Reference Tables'!$A$4:$A$11)),1,1)-VLOOKUP(AL$19,'Reference Tables'!$A$4:$B$11,2))/(OFFSET(INDEX('Reference Tables'!$A$4:$A$11,MATCH(AL$19,'Reference Tables'!$A$4:$A$11)),1,0)-VLOOKUP(AL$19,'Reference Tables'!$A$4:$B$11,1))))</f>
        <v>0</v>
      </c>
    </row>
    <row r="21" spans="1:38" x14ac:dyDescent="0.25">
      <c r="B21" s="315" t="s">
        <v>435</v>
      </c>
      <c r="C21" s="122"/>
      <c r="D21" s="121"/>
      <c r="E21" s="121"/>
      <c r="F21" s="112"/>
      <c r="G21" s="122"/>
      <c r="H21" s="121"/>
      <c r="I21" s="121"/>
      <c r="J21" s="112"/>
      <c r="K21" s="122"/>
      <c r="L21" s="121"/>
      <c r="M21" s="121"/>
      <c r="N21" s="112"/>
      <c r="O21" s="122"/>
      <c r="P21" s="121"/>
      <c r="Q21" s="121"/>
      <c r="R21" s="112"/>
      <c r="S21" s="122"/>
      <c r="T21" s="121"/>
      <c r="U21" s="121"/>
      <c r="V21" s="112"/>
      <c r="W21" s="122"/>
      <c r="X21" s="121"/>
      <c r="Y21" s="121"/>
      <c r="Z21" s="112"/>
      <c r="AA21" s="122"/>
      <c r="AB21" s="121"/>
      <c r="AC21" s="121"/>
      <c r="AD21" s="121"/>
      <c r="AE21" s="122"/>
      <c r="AF21" s="121"/>
      <c r="AG21" s="121"/>
      <c r="AH21" s="121"/>
      <c r="AI21" s="122"/>
      <c r="AJ21" s="121"/>
      <c r="AK21" s="121"/>
      <c r="AL21" s="294"/>
    </row>
    <row r="22" spans="1:38" s="9" customFormat="1" x14ac:dyDescent="0.25">
      <c r="A22" s="34"/>
      <c r="B22" s="312" t="s">
        <v>436</v>
      </c>
      <c r="C22" s="122"/>
      <c r="D22" s="121"/>
      <c r="E22" s="121"/>
      <c r="F22" s="181">
        <f ca="1">IF(F$21&lt;2500,1,(MIN(VLOOKUP(F$21,'Reference Tables'!$A$17:$B$20,2)+((F$21-VLOOKUP(F$21,'Reference Tables'!$A$17:$B$20,1))*(OFFSET(INDEX('Reference Tables'!$A$17:$A$20,MATCH(F$21,'Reference Tables'!$A$17:$A$20)),1,1)-VLOOKUP(F$21,'Reference Tables'!$A$17:$B$20,2))/(OFFSET(INDEX('Reference Tables'!$A$17:$A$20,MATCH(F$21,'Reference Tables'!$A$17:$A$20)),1,0)-VLOOKUP(F$21,'Reference Tables'!$A$17:$B$20,1))),1.736)))</f>
        <v>1</v>
      </c>
      <c r="G22" s="122"/>
      <c r="H22" s="121"/>
      <c r="I22" s="121"/>
      <c r="J22" s="181">
        <f ca="1">IF(J$21&lt;2500,1,(MIN(VLOOKUP(J$21,'Reference Tables'!$A$17:$B$20,2)+((J$21-VLOOKUP(J$21,'Reference Tables'!$A$17:$B$20,1))*(OFFSET(INDEX('Reference Tables'!$A$17:$A$20,MATCH(J$21,'Reference Tables'!$A$17:$A$20)),1,1)-VLOOKUP(J$21,'Reference Tables'!$A$17:$B$20,2))/(OFFSET(INDEX('Reference Tables'!$A$17:$A$20,MATCH(J$21,'Reference Tables'!$A$17:$A$20)),1,0)-VLOOKUP(J$21,'Reference Tables'!$A$17:$B$20,1))),1.736)))</f>
        <v>1</v>
      </c>
      <c r="K22" s="122"/>
      <c r="L22" s="121"/>
      <c r="M22" s="121"/>
      <c r="N22" s="181">
        <f ca="1">IF(N$21&lt;2500,1,(MIN(VLOOKUP(N$21,'Reference Tables'!$A$17:$B$20,2)+((N$21-VLOOKUP(N$21,'Reference Tables'!$A$17:$B$20,1))*(OFFSET(INDEX('Reference Tables'!$A$17:$A$20,MATCH(N$21,'Reference Tables'!$A$17:$A$20)),1,1)-VLOOKUP(N$21,'Reference Tables'!$A$17:$B$20,2))/(OFFSET(INDEX('Reference Tables'!$A$17:$A$20,MATCH(N$21,'Reference Tables'!$A$17:$A$20)),1,0)-VLOOKUP(N$21,'Reference Tables'!$A$17:$B$20,1))),1.736)))</f>
        <v>1</v>
      </c>
      <c r="O22" s="122"/>
      <c r="P22" s="121"/>
      <c r="Q22" s="121"/>
      <c r="R22" s="181">
        <f ca="1">IF(R$21&lt;2500,1,(MIN(VLOOKUP(R$21,'Reference Tables'!$A$17:$B$20,2)+((R$21-VLOOKUP(R$21,'Reference Tables'!$A$17:$B$20,1))*(OFFSET(INDEX('Reference Tables'!$A$17:$A$20,MATCH(R$21,'Reference Tables'!$A$17:$A$20)),1,1)-VLOOKUP(R$21,'Reference Tables'!$A$17:$B$20,2))/(OFFSET(INDEX('Reference Tables'!$A$17:$A$20,MATCH(R$21,'Reference Tables'!$A$17:$A$20)),1,0)-VLOOKUP(R$21,'Reference Tables'!$A$17:$B$20,1))),1.736)))</f>
        <v>1</v>
      </c>
      <c r="S22" s="122"/>
      <c r="T22" s="121"/>
      <c r="U22" s="121"/>
      <c r="V22" s="181">
        <f ca="1">IF(V$21&lt;2500,1,(MIN(VLOOKUP(V$21,'Reference Tables'!$A$17:$B$20,2)+((V$21-VLOOKUP(V$21,'Reference Tables'!$A$17:$B$20,1))*(OFFSET(INDEX('Reference Tables'!$A$17:$A$20,MATCH(V$21,'Reference Tables'!$A$17:$A$20)),1,1)-VLOOKUP(V$21,'Reference Tables'!$A$17:$B$20,2))/(OFFSET(INDEX('Reference Tables'!$A$17:$A$20,MATCH(V$21,'Reference Tables'!$A$17:$A$20)),1,0)-VLOOKUP(V$21,'Reference Tables'!$A$17:$B$20,1))),1.736)))</f>
        <v>1</v>
      </c>
      <c r="W22" s="122"/>
      <c r="X22" s="121"/>
      <c r="Y22" s="121"/>
      <c r="Z22" s="181">
        <f ca="1">IF(Z$21&lt;2500,1,(MIN(VLOOKUP(Z$21,'Reference Tables'!$A$17:$B$20,2)+((Z$21-VLOOKUP(Z$21,'Reference Tables'!$A$17:$B$20,1))*(OFFSET(INDEX('Reference Tables'!$A$17:$A$20,MATCH(Z$21,'Reference Tables'!$A$17:$A$20)),1,1)-VLOOKUP(Z$21,'Reference Tables'!$A$17:$B$20,2))/(OFFSET(INDEX('Reference Tables'!$A$17:$A$20,MATCH(Z$21,'Reference Tables'!$A$17:$A$20)),1,0)-VLOOKUP(Z$21,'Reference Tables'!$A$17:$B$20,1))),1.736)))</f>
        <v>1</v>
      </c>
      <c r="AA22" s="122"/>
      <c r="AB22" s="121"/>
      <c r="AC22" s="121"/>
      <c r="AD22" s="121"/>
      <c r="AE22" s="122"/>
      <c r="AF22" s="121"/>
      <c r="AG22" s="121"/>
      <c r="AH22" s="121"/>
      <c r="AI22" s="122"/>
      <c r="AJ22" s="121"/>
      <c r="AK22" s="121"/>
      <c r="AL22" s="321">
        <f ca="1">IF(AL$21&lt;2500,1,(MIN(VLOOKUP(AL$21,'Reference Tables'!$A$17:$B$20,2)+((AL$21-VLOOKUP(AL$21,'Reference Tables'!$A$17:$B$20,1))*(OFFSET(INDEX('Reference Tables'!$A$17:$A$20,MATCH(AL$21,'Reference Tables'!$A$17:$A$20)),1,1)-VLOOKUP(AL$21,'Reference Tables'!$A$17:$B$20,2))/(OFFSET(INDEX('Reference Tables'!$A$17:$A$20,MATCH(AL$21,'Reference Tables'!$A$17:$A$20)),1,0)-VLOOKUP(AL$21,'Reference Tables'!$A$17:$B$20,1))),1.736)))</f>
        <v>1</v>
      </c>
    </row>
    <row r="23" spans="1:38" ht="13" x14ac:dyDescent="0.25">
      <c r="B23" s="312" t="s">
        <v>437</v>
      </c>
      <c r="C23" s="122"/>
      <c r="D23" s="121"/>
      <c r="E23" s="121"/>
      <c r="F23" s="182">
        <f ca="1">IF(OR(F$19&lt;1000,F$19&gt;=75000),0,F$20*F$22)</f>
        <v>0</v>
      </c>
      <c r="G23" s="122"/>
      <c r="H23" s="121"/>
      <c r="I23" s="121"/>
      <c r="J23" s="182">
        <f ca="1">IF(OR(J$19&lt;1000,J$19&gt;=75000),0,J$20*J$22)</f>
        <v>0</v>
      </c>
      <c r="K23" s="122"/>
      <c r="L23" s="121"/>
      <c r="M23" s="121"/>
      <c r="N23" s="182">
        <f>IF(OR(N$19&lt;1000,N$19&gt;=75000),0,N$20*N$22)</f>
        <v>0</v>
      </c>
      <c r="O23" s="122"/>
      <c r="P23" s="121"/>
      <c r="Q23" s="121"/>
      <c r="R23" s="182">
        <f>IF(OR(R$19&lt;1000,R$19&gt;=75000),0,R$20*R$22)</f>
        <v>0</v>
      </c>
      <c r="S23" s="122"/>
      <c r="T23" s="121"/>
      <c r="U23" s="121"/>
      <c r="V23" s="182">
        <f>IF(OR(V$19&lt;1000,V$19&gt;=75000),0,V$20*V$22)</f>
        <v>0</v>
      </c>
      <c r="W23" s="122"/>
      <c r="X23" s="121"/>
      <c r="Y23" s="121"/>
      <c r="Z23" s="182">
        <f>IF(OR(Z$19&lt;1000,Z$19&gt;=75000),0,Z$20*Z$22)</f>
        <v>0</v>
      </c>
      <c r="AA23" s="122"/>
      <c r="AB23" s="121"/>
      <c r="AC23" s="121"/>
      <c r="AD23" s="121"/>
      <c r="AE23" s="122"/>
      <c r="AF23" s="121"/>
      <c r="AG23" s="121"/>
      <c r="AH23" s="121"/>
      <c r="AI23" s="122"/>
      <c r="AJ23" s="121"/>
      <c r="AK23" s="121"/>
      <c r="AL23" s="322">
        <f>IF(OR(AL$19&lt;1000,AL$19&gt;=75000),0,AL$20*AL$22)</f>
        <v>0</v>
      </c>
    </row>
    <row r="24" spans="1:38" ht="33.5" thickBot="1" x14ac:dyDescent="0.4">
      <c r="B24" s="304" t="s">
        <v>438</v>
      </c>
      <c r="C24" s="166"/>
      <c r="D24" s="167"/>
      <c r="E24" s="167"/>
      <c r="F24" s="167"/>
      <c r="G24" s="166"/>
      <c r="H24" s="167"/>
      <c r="I24" s="167"/>
      <c r="J24" s="167"/>
      <c r="K24" s="166"/>
      <c r="L24" s="167"/>
      <c r="M24" s="167"/>
      <c r="N24" s="167"/>
      <c r="O24" s="166"/>
      <c r="P24" s="167"/>
      <c r="Q24" s="167"/>
      <c r="R24" s="167"/>
      <c r="S24" s="166"/>
      <c r="T24" s="167"/>
      <c r="U24" s="167"/>
      <c r="V24" s="167"/>
      <c r="W24" s="166"/>
      <c r="X24" s="167"/>
      <c r="Y24" s="167"/>
      <c r="Z24" s="167"/>
      <c r="AA24" s="166"/>
      <c r="AB24" s="167"/>
      <c r="AC24" s="167"/>
      <c r="AD24" s="167"/>
      <c r="AE24" s="166"/>
      <c r="AF24" s="167"/>
      <c r="AG24" s="167"/>
      <c r="AH24" s="167"/>
      <c r="AI24" s="166"/>
      <c r="AJ24" s="167"/>
      <c r="AK24" s="167"/>
      <c r="AL24" s="310"/>
    </row>
    <row r="25" spans="1:38" ht="13.5" thickTop="1" x14ac:dyDescent="0.25">
      <c r="B25" s="316" t="s">
        <v>439</v>
      </c>
      <c r="C25" s="130"/>
      <c r="D25" s="131"/>
      <c r="E25" s="131"/>
      <c r="F25" s="131"/>
      <c r="G25" s="130"/>
      <c r="H25" s="131"/>
      <c r="I25" s="131"/>
      <c r="J25" s="131"/>
      <c r="K25" s="130"/>
      <c r="L25" s="131"/>
      <c r="M25" s="131"/>
      <c r="N25" s="131"/>
      <c r="O25" s="130"/>
      <c r="P25" s="131"/>
      <c r="Q25" s="131"/>
      <c r="R25" s="131"/>
      <c r="S25" s="130"/>
      <c r="T25" s="131"/>
      <c r="U25" s="131"/>
      <c r="V25" s="131"/>
      <c r="W25" s="130"/>
      <c r="X25" s="131"/>
      <c r="Y25" s="131"/>
      <c r="Z25" s="131"/>
      <c r="AA25" s="130"/>
      <c r="AB25" s="131"/>
      <c r="AC25" s="131"/>
      <c r="AD25" s="131"/>
      <c r="AE25" s="130"/>
      <c r="AF25" s="131"/>
      <c r="AG25" s="131"/>
      <c r="AH25" s="131"/>
      <c r="AI25" s="130"/>
      <c r="AJ25" s="131"/>
      <c r="AK25" s="131"/>
      <c r="AL25" s="131"/>
    </row>
    <row r="26" spans="1:38" ht="13" x14ac:dyDescent="0.25">
      <c r="B26" s="312" t="s">
        <v>440</v>
      </c>
      <c r="C26" s="183" t="str">
        <f ca="1">IF(C$17&lt;=0,"",C$12/C$17)</f>
        <v/>
      </c>
      <c r="D26" s="182" t="str">
        <f ca="1">IF(D$17&lt;=0,"",D$12/D$17)</f>
        <v/>
      </c>
      <c r="E26" s="182" t="str">
        <f ca="1">IF(E$17&lt;=0,"",E$12/E$17)</f>
        <v/>
      </c>
      <c r="F26" s="182" t="str">
        <f ca="1">IF(OR(F$19&lt;1000,F$17&lt;=0),"",F$12/F$17)</f>
        <v/>
      </c>
      <c r="G26" s="183" t="str">
        <f ca="1">IF(G$17&lt;=0,"",G$12/G$17)</f>
        <v/>
      </c>
      <c r="H26" s="182" t="str">
        <f ca="1">IF(H$17&lt;=0,"",H$12/H$17)</f>
        <v/>
      </c>
      <c r="I26" s="182" t="str">
        <f ca="1">IF(I$17&lt;=0,"",I$12/I$17)</f>
        <v/>
      </c>
      <c r="J26" s="182" t="str">
        <f ca="1">IF(OR(J$19&lt;1000,J$17&lt;=0),"",J$12/J$17)</f>
        <v/>
      </c>
      <c r="K26" s="183" t="str">
        <f>IF(K$17&lt;=0,"",K$12/K$17)</f>
        <v/>
      </c>
      <c r="L26" s="182" t="str">
        <f>IF(L$17&lt;=0,"",L$12/L$17)</f>
        <v/>
      </c>
      <c r="M26" s="182" t="str">
        <f>IF(M$17&lt;=0,"",M$12/M$17)</f>
        <v/>
      </c>
      <c r="N26" s="182" t="str">
        <f>IF(OR(N$19&lt;1000,N$17&lt;=0),"",N$12/N$17)</f>
        <v/>
      </c>
      <c r="O26" s="122"/>
      <c r="P26" s="121"/>
      <c r="Q26" s="121"/>
      <c r="R26" s="121"/>
      <c r="S26" s="122"/>
      <c r="T26" s="121"/>
      <c r="U26" s="121"/>
      <c r="V26" s="121"/>
      <c r="W26" s="122"/>
      <c r="X26" s="121"/>
      <c r="Y26" s="121"/>
      <c r="Z26" s="121"/>
      <c r="AA26" s="122"/>
      <c r="AB26" s="121"/>
      <c r="AC26" s="121"/>
      <c r="AD26" s="121"/>
      <c r="AE26" s="122"/>
      <c r="AF26" s="121"/>
      <c r="AG26" s="121"/>
      <c r="AH26" s="121"/>
      <c r="AI26" s="122"/>
      <c r="AJ26" s="121"/>
      <c r="AK26" s="121"/>
      <c r="AL26" s="121"/>
    </row>
    <row r="27" spans="1:38" ht="13" x14ac:dyDescent="0.25">
      <c r="B27" s="312" t="s">
        <v>441</v>
      </c>
      <c r="C27" s="119"/>
      <c r="D27" s="117"/>
      <c r="E27" s="117"/>
      <c r="F27" s="117"/>
      <c r="G27" s="119"/>
      <c r="H27" s="117"/>
      <c r="I27" s="117"/>
      <c r="J27" s="117"/>
      <c r="K27" s="119"/>
      <c r="L27" s="117"/>
      <c r="M27" s="117"/>
      <c r="N27" s="117"/>
      <c r="O27" s="183" t="str">
        <f>IF(O$17&lt;=0,"",O$13/O$17)</f>
        <v/>
      </c>
      <c r="P27" s="182" t="str">
        <f>IF(P$17&lt;=0,"",P$13/P$17)</f>
        <v/>
      </c>
      <c r="Q27" s="182" t="str">
        <f>IF(Q$17&lt;=0,"",Q$13/Q$17)</f>
        <v/>
      </c>
      <c r="R27" s="182" t="str">
        <f>IF(OR(R$19&lt;1000,R$17&lt;=0),"",R$13/R$17)</f>
        <v/>
      </c>
      <c r="S27" s="183" t="str">
        <f>IF(S$17&lt;=0,"",S$13/S$17)</f>
        <v/>
      </c>
      <c r="T27" s="182" t="str">
        <f>IF(T$17&lt;=0,"",T$13/T$17)</f>
        <v/>
      </c>
      <c r="U27" s="182" t="str">
        <f>IF(U$17&lt;=0,"",U$13/U$17)</f>
        <v/>
      </c>
      <c r="V27" s="182" t="str">
        <f>IF(OR(V$19&lt;1000,V$17&lt;=0),"",V$13/V$17)</f>
        <v/>
      </c>
      <c r="W27" s="183" t="str">
        <f>IF(W$17&lt;=0,"",W$13/W$17)</f>
        <v/>
      </c>
      <c r="X27" s="182" t="str">
        <f>IF(X$17&lt;=0,"",X$13/X$17)</f>
        <v/>
      </c>
      <c r="Y27" s="182" t="str">
        <f>IF(Y$17&lt;=0,"",Y$13/Y$17)</f>
        <v/>
      </c>
      <c r="Z27" s="182" t="str">
        <f>IF(OR(Z$19&lt;1000,Z$17&lt;=0),"",Z$13/Z$17)</f>
        <v/>
      </c>
      <c r="AA27" s="122"/>
      <c r="AB27" s="121"/>
      <c r="AC27" s="121"/>
      <c r="AD27" s="121"/>
      <c r="AE27" s="122"/>
      <c r="AF27" s="121"/>
      <c r="AG27" s="121"/>
      <c r="AH27" s="121"/>
      <c r="AI27" s="183" t="str">
        <f>IF(AI$17&lt;=0,"",AI$13/AI$17)</f>
        <v/>
      </c>
      <c r="AJ27" s="182" t="str">
        <f>IF(AJ$17&lt;=0,"",AJ$13/AJ$17)</f>
        <v/>
      </c>
      <c r="AK27" s="182" t="str">
        <f>IF(AK$17&lt;=0,"",AK$13/AK$17)</f>
        <v/>
      </c>
      <c r="AL27" s="322" t="str">
        <f>IF(OR(AL$19&lt;1000,AL$17&lt;=0),"",AL$13/AL$17)</f>
        <v/>
      </c>
    </row>
    <row r="28" spans="1:38" ht="13" x14ac:dyDescent="0.25">
      <c r="B28" s="315" t="s">
        <v>442</v>
      </c>
      <c r="C28" s="122"/>
      <c r="D28" s="121"/>
      <c r="E28" s="121"/>
      <c r="F28" s="182" t="str">
        <f ca="1">IF(F$26="","",F$23)</f>
        <v/>
      </c>
      <c r="G28" s="122"/>
      <c r="H28" s="121"/>
      <c r="I28" s="121"/>
      <c r="J28" s="182" t="str">
        <f ca="1">IF(J$26="","",J$23)</f>
        <v/>
      </c>
      <c r="K28" s="122"/>
      <c r="L28" s="121"/>
      <c r="M28" s="121"/>
      <c r="N28" s="182" t="str">
        <f>IF(N$26="","",N$23)</f>
        <v/>
      </c>
      <c r="O28" s="119"/>
      <c r="P28" s="117"/>
      <c r="Q28" s="117"/>
      <c r="R28" s="182" t="str">
        <f>IF(R$27="","",R$23)</f>
        <v/>
      </c>
      <c r="S28" s="119"/>
      <c r="T28" s="117"/>
      <c r="U28" s="117"/>
      <c r="V28" s="182" t="str">
        <f>IF(V$27="","",V$23)</f>
        <v/>
      </c>
      <c r="W28" s="119"/>
      <c r="X28" s="117"/>
      <c r="Y28" s="117"/>
      <c r="Z28" s="182" t="str">
        <f>IF(Z$27="","",Z$23)</f>
        <v/>
      </c>
      <c r="AA28" s="122"/>
      <c r="AB28" s="121"/>
      <c r="AC28" s="121"/>
      <c r="AD28" s="121"/>
      <c r="AE28" s="122"/>
      <c r="AF28" s="121"/>
      <c r="AG28" s="121"/>
      <c r="AH28" s="121"/>
      <c r="AI28" s="122"/>
      <c r="AJ28" s="117"/>
      <c r="AK28" s="117"/>
      <c r="AL28" s="322" t="str">
        <f>IF(AL$27="","",AL$23)</f>
        <v/>
      </c>
    </row>
    <row r="29" spans="1:38" s="70" customFormat="1" ht="13" x14ac:dyDescent="0.3">
      <c r="A29" s="69"/>
      <c r="B29" s="317" t="s">
        <v>443</v>
      </c>
      <c r="C29" s="175"/>
      <c r="D29" s="171"/>
      <c r="E29" s="171"/>
      <c r="F29" s="182" t="str">
        <f ca="1">IF(F$26="","",ROUND(F$26+MAX(0,F$28),3))</f>
        <v/>
      </c>
      <c r="G29" s="175"/>
      <c r="H29" s="171"/>
      <c r="I29" s="171"/>
      <c r="J29" s="182" t="str">
        <f ca="1">IF(J$26="","",ROUND(J$26+MAX(0,J$28),3))</f>
        <v/>
      </c>
      <c r="K29" s="175"/>
      <c r="L29" s="171"/>
      <c r="M29" s="171"/>
      <c r="N29" s="182" t="str">
        <f>IF(N$26="","",ROUND(N$26+MAX(0,N$28),3))</f>
        <v/>
      </c>
      <c r="O29" s="175"/>
      <c r="P29" s="171"/>
      <c r="Q29" s="171"/>
      <c r="R29" s="182" t="str">
        <f>IF(R$27="","",ROUND(R$27+MAX(0,R$28),3))</f>
        <v/>
      </c>
      <c r="S29" s="175"/>
      <c r="T29" s="171"/>
      <c r="U29" s="171"/>
      <c r="V29" s="182" t="str">
        <f>IF(V$27="","",ROUND(V$27+MAX(0,V$28),3))</f>
        <v/>
      </c>
      <c r="W29" s="175"/>
      <c r="X29" s="171"/>
      <c r="Y29" s="171"/>
      <c r="Z29" s="182" t="str">
        <f>IF(Z$27="","",ROUND(Z$27+MAX(0,Z$28),3))</f>
        <v/>
      </c>
      <c r="AA29" s="175"/>
      <c r="AB29" s="171"/>
      <c r="AC29" s="171"/>
      <c r="AD29" s="171"/>
      <c r="AE29" s="175"/>
      <c r="AF29" s="171"/>
      <c r="AG29" s="171"/>
      <c r="AH29" s="171"/>
      <c r="AI29" s="175"/>
      <c r="AJ29" s="171"/>
      <c r="AK29" s="171"/>
      <c r="AL29" s="322" t="str">
        <f>IF(AL$27="","",ROUND(AL$27+MAX(0,AL$28),3))</f>
        <v/>
      </c>
    </row>
    <row r="30" spans="1:38" s="8" customFormat="1" ht="17" thickBot="1" x14ac:dyDescent="0.4">
      <c r="B30" s="304" t="s">
        <v>444</v>
      </c>
      <c r="C30" s="166"/>
      <c r="D30" s="167"/>
      <c r="E30" s="167"/>
      <c r="F30" s="167"/>
      <c r="G30" s="166"/>
      <c r="H30" s="167"/>
      <c r="I30" s="167"/>
      <c r="J30" s="167"/>
      <c r="K30" s="166"/>
      <c r="L30" s="167"/>
      <c r="M30" s="167"/>
      <c r="N30" s="167"/>
      <c r="O30" s="166"/>
      <c r="P30" s="167"/>
      <c r="Q30" s="167"/>
      <c r="R30" s="167"/>
      <c r="S30" s="166"/>
      <c r="T30" s="167"/>
      <c r="U30" s="167"/>
      <c r="V30" s="167"/>
      <c r="W30" s="166"/>
      <c r="X30" s="167"/>
      <c r="Y30" s="167"/>
      <c r="Z30" s="167"/>
      <c r="AA30" s="166"/>
      <c r="AB30" s="167"/>
      <c r="AC30" s="167"/>
      <c r="AD30" s="167"/>
      <c r="AE30" s="166"/>
      <c r="AF30" s="167"/>
      <c r="AG30" s="167"/>
      <c r="AH30" s="167"/>
      <c r="AI30" s="166"/>
      <c r="AJ30" s="167"/>
      <c r="AK30" s="167"/>
      <c r="AL30" s="310"/>
    </row>
    <row r="31" spans="1:38" ht="13" thickTop="1" x14ac:dyDescent="0.25">
      <c r="B31" s="311" t="s">
        <v>445</v>
      </c>
      <c r="C31" s="184">
        <f>IF('Company Information'!$C$12="","Please select a State",IF('Company Information'!$C$12="Grand Total","",VLOOKUP('Company Information'!$C$12,'Reference Tables'!$D$3:$T$61,6,FALSE)))</f>
        <v>0.8</v>
      </c>
      <c r="D31" s="185">
        <f>IF('Company Information'!$C$12="","Please select a State",IF('Company Information'!$C$12="Grand Total","",VLOOKUP('Company Information'!$C$12,'Reference Tables'!$D$3:$T$61,4,FALSE)))</f>
        <v>0.8</v>
      </c>
      <c r="E31" s="185">
        <f>IF('Company Information'!$C$12="","Please select a State",IF('Company Information'!$C$12="Grand Total","",VLOOKUP('Company Information'!$C$12,'Reference Tables'!$D$3:$T$61,2,FALSE)))</f>
        <v>0.8</v>
      </c>
      <c r="F31" s="185">
        <f>E$31</f>
        <v>0.8</v>
      </c>
      <c r="G31" s="184">
        <f>IF('Company Information'!$C$12="","Please select a State",IF('Company Information'!$C$12="Grand Total","",VLOOKUP('Company Information'!$C$12,'Reference Tables'!$D$3:$T$61,7,FALSE)))</f>
        <v>0.8</v>
      </c>
      <c r="H31" s="185">
        <f>IF('Company Information'!$C$12="","Please select a State",IF('Company Information'!$C$12="Grand Total","",VLOOKUP('Company Information'!$C$12,'Reference Tables'!$D$3:$T$61,5,FALSE)))</f>
        <v>0.8</v>
      </c>
      <c r="I31" s="185">
        <f>IF('Company Information'!$C$12="","Please select a State",IF('Company Information'!$C$12="Grand Total","",VLOOKUP('Company Information'!$C$12,'Reference Tables'!$D$3:$T$61,3,FALSE)))</f>
        <v>0.8</v>
      </c>
      <c r="J31" s="185">
        <f>I$31</f>
        <v>0.8</v>
      </c>
      <c r="K31" s="184">
        <v>0.85</v>
      </c>
      <c r="L31" s="185">
        <v>0.85</v>
      </c>
      <c r="M31" s="185">
        <v>0.85</v>
      </c>
      <c r="N31" s="185">
        <v>0.85</v>
      </c>
      <c r="O31" s="184">
        <f>IF('Company Information'!$C$12="","Please select a State",IF('Company Information'!$C$12="Grand Total","",VLOOKUP('Company Information'!$C$12,'Reference Tables'!$D$3:$T$61,6,FALSE)))</f>
        <v>0.8</v>
      </c>
      <c r="P31" s="185">
        <f>IF('Company Information'!$C$12="","Please select a State",IF('Company Information'!$C$12="Grand Total","",VLOOKUP('Company Information'!$C$12,'Reference Tables'!$D$3:$T$61,4,FALSE)))</f>
        <v>0.8</v>
      </c>
      <c r="Q31" s="185">
        <f>IF('Company Information'!$C$12="","Please select a State",IF('Company Information'!$C$12="Grand Total","",VLOOKUP('Company Information'!$C$12,'Reference Tables'!$D$3:$T$61,2,FALSE)))</f>
        <v>0.8</v>
      </c>
      <c r="R31" s="185">
        <f>Q$31</f>
        <v>0.8</v>
      </c>
      <c r="S31" s="184">
        <f>IF('Company Information'!$C$12="","Please select a State",IF('Company Information'!$C$12="Grand Total","",VLOOKUP('Company Information'!$C$12,'Reference Tables'!$D$3:$T$61,7,FALSE)))</f>
        <v>0.8</v>
      </c>
      <c r="T31" s="185">
        <f>IF('Company Information'!$C$12="","Please select a State",IF('Company Information'!$C$12="Grand Total","",VLOOKUP('Company Information'!$C$12,'Reference Tables'!$D$3:$T$61,5,FALSE)))</f>
        <v>0.8</v>
      </c>
      <c r="U31" s="185">
        <f>IF('Company Information'!$C$12="","Please select a State",IF('Company Information'!$C$12="Grand Total","",VLOOKUP('Company Information'!$C$12,'Reference Tables'!$D$3:$T$61,3,FALSE)))</f>
        <v>0.8</v>
      </c>
      <c r="V31" s="185">
        <f>U$31</f>
        <v>0.8</v>
      </c>
      <c r="W31" s="184">
        <v>0.85</v>
      </c>
      <c r="X31" s="185">
        <v>0.85</v>
      </c>
      <c r="Y31" s="185">
        <v>0.85</v>
      </c>
      <c r="Z31" s="185">
        <v>0.85</v>
      </c>
      <c r="AA31" s="130"/>
      <c r="AB31" s="131"/>
      <c r="AC31" s="131"/>
      <c r="AD31" s="131"/>
      <c r="AE31" s="130"/>
      <c r="AF31" s="131"/>
      <c r="AG31" s="131"/>
      <c r="AH31" s="131"/>
      <c r="AI31" s="184">
        <v>0.8</v>
      </c>
      <c r="AJ31" s="185">
        <v>0.8</v>
      </c>
      <c r="AK31" s="185">
        <v>0.8</v>
      </c>
      <c r="AL31" s="185">
        <v>0.8</v>
      </c>
    </row>
    <row r="32" spans="1:38" s="8" customFormat="1" x14ac:dyDescent="0.25">
      <c r="B32" s="315" t="s">
        <v>446</v>
      </c>
      <c r="C32" s="119"/>
      <c r="D32" s="117"/>
      <c r="E32" s="117"/>
      <c r="F32" s="186" t="str">
        <f ca="1">F$29</f>
        <v/>
      </c>
      <c r="G32" s="119"/>
      <c r="H32" s="117"/>
      <c r="I32" s="117"/>
      <c r="J32" s="186" t="str">
        <f ca="1">J$29</f>
        <v/>
      </c>
      <c r="K32" s="119"/>
      <c r="L32" s="117"/>
      <c r="M32" s="117"/>
      <c r="N32" s="186" t="str">
        <f>N$29</f>
        <v/>
      </c>
      <c r="O32" s="119"/>
      <c r="P32" s="117"/>
      <c r="Q32" s="117"/>
      <c r="R32" s="186" t="str">
        <f>R$29</f>
        <v/>
      </c>
      <c r="S32" s="119"/>
      <c r="T32" s="117"/>
      <c r="U32" s="117"/>
      <c r="V32" s="186" t="str">
        <f>V$29</f>
        <v/>
      </c>
      <c r="W32" s="119"/>
      <c r="X32" s="117"/>
      <c r="Y32" s="117"/>
      <c r="Z32" s="186" t="str">
        <f>Z$29</f>
        <v/>
      </c>
      <c r="AA32" s="122"/>
      <c r="AB32" s="121"/>
      <c r="AC32" s="121"/>
      <c r="AD32" s="121"/>
      <c r="AE32" s="122"/>
      <c r="AF32" s="121"/>
      <c r="AG32" s="121"/>
      <c r="AH32" s="121"/>
      <c r="AI32" s="122"/>
      <c r="AJ32" s="117"/>
      <c r="AK32" s="117"/>
      <c r="AL32" s="323" t="str">
        <f>AL$29</f>
        <v/>
      </c>
    </row>
    <row r="33" spans="1:38" x14ac:dyDescent="0.25">
      <c r="B33" s="279" t="s">
        <v>447</v>
      </c>
      <c r="C33" s="122"/>
      <c r="D33" s="121"/>
      <c r="E33" s="121"/>
      <c r="F33" s="128" t="str">
        <f ca="1">IF(F$19&lt;1000,"",MAX(0,E$15-E$16))</f>
        <v/>
      </c>
      <c r="G33" s="122"/>
      <c r="H33" s="121"/>
      <c r="I33" s="121"/>
      <c r="J33" s="128" t="str">
        <f ca="1">IF(J$19&lt;1000,"",MAX(0,I$15-I$16))</f>
        <v/>
      </c>
      <c r="K33" s="122"/>
      <c r="L33" s="121"/>
      <c r="M33" s="121"/>
      <c r="N33" s="128" t="str">
        <f>IF(N$19&lt;1000,"",MAX(0,M$15-M$16))</f>
        <v/>
      </c>
      <c r="O33" s="122"/>
      <c r="P33" s="121"/>
      <c r="Q33" s="121"/>
      <c r="R33" s="128" t="str">
        <f>IF(R$19&lt;1000,"",MAX(0,Q$15-Q$16))</f>
        <v/>
      </c>
      <c r="S33" s="122"/>
      <c r="T33" s="121"/>
      <c r="U33" s="121"/>
      <c r="V33" s="128" t="str">
        <f>IF(V$19&lt;1000,"",MAX(0,U$15-U$16))</f>
        <v/>
      </c>
      <c r="W33" s="122"/>
      <c r="X33" s="121"/>
      <c r="Y33" s="121"/>
      <c r="Z33" s="128" t="str">
        <f>IF(Z$19&lt;1000,"",MAX(0,Y$15-Y$16))</f>
        <v/>
      </c>
      <c r="AA33" s="122"/>
      <c r="AB33" s="121"/>
      <c r="AC33" s="121"/>
      <c r="AD33" s="121"/>
      <c r="AE33" s="122"/>
      <c r="AF33" s="121"/>
      <c r="AG33" s="121"/>
      <c r="AH33" s="121"/>
      <c r="AI33" s="122"/>
      <c r="AJ33" s="121"/>
      <c r="AK33" s="121"/>
      <c r="AL33" s="319" t="str">
        <f>IF(AL$19&lt;1000,"",MAX(0,AK$15-AK$16))</f>
        <v/>
      </c>
    </row>
    <row r="34" spans="1:38" s="70" customFormat="1" ht="26" x14ac:dyDescent="0.3">
      <c r="A34" s="69"/>
      <c r="B34" s="313" t="s">
        <v>448</v>
      </c>
      <c r="C34" s="175"/>
      <c r="D34" s="171"/>
      <c r="E34" s="171"/>
      <c r="F34" s="170">
        <f ca="1">IF(OR(F$19&lt;1000,E$19=0,F$17&lt;=0),0,MAX(0,SUM(F$31)-SUM(F$32))*F$33)</f>
        <v>0</v>
      </c>
      <c r="G34" s="175"/>
      <c r="H34" s="171"/>
      <c r="I34" s="171"/>
      <c r="J34" s="170">
        <f ca="1">IF(OR(J$19&lt;1000,I$19=0,J$17&lt;=0),0,MAX(0,SUM(J$31)-SUM(J$32))*J$33)</f>
        <v>0</v>
      </c>
      <c r="K34" s="175"/>
      <c r="L34" s="171"/>
      <c r="M34" s="171"/>
      <c r="N34" s="170">
        <f>IF(OR(N$19&lt;1000,M$19=0,N$17&lt;=0),0,MAX(0,SUM(N$31)-SUM(N$32))*N$33)</f>
        <v>0</v>
      </c>
      <c r="O34" s="175"/>
      <c r="P34" s="171"/>
      <c r="Q34" s="171"/>
      <c r="R34" s="170">
        <f>IF(OR(R$19&lt;1000,Q$19=0,R$17&lt;=0),0,MAX(0,SUM(R$31)-SUM(R$32))*R$33)</f>
        <v>0</v>
      </c>
      <c r="S34" s="175"/>
      <c r="T34" s="171"/>
      <c r="U34" s="171"/>
      <c r="V34" s="170">
        <f>IF(OR(V$19&lt;1000,U$19=0,V$17&lt;=0),0,MAX(0,SUM(V$31)-SUM(V$32))*V$33)</f>
        <v>0</v>
      </c>
      <c r="W34" s="175"/>
      <c r="X34" s="171"/>
      <c r="Y34" s="171"/>
      <c r="Z34" s="170">
        <f>IF(OR(Z$19&lt;1000,Y$19=0,Z$17&lt;=0),0,MAX(0,SUM(Z$31)-SUM(Z$32))*Z$33)</f>
        <v>0</v>
      </c>
      <c r="AA34" s="175"/>
      <c r="AB34" s="171"/>
      <c r="AC34" s="171"/>
      <c r="AD34" s="171"/>
      <c r="AE34" s="175"/>
      <c r="AF34" s="171"/>
      <c r="AG34" s="171"/>
      <c r="AH34" s="171"/>
      <c r="AI34" s="175"/>
      <c r="AJ34" s="171"/>
      <c r="AK34" s="171"/>
      <c r="AL34" s="309">
        <f>IF(OR(AL$19&lt;1000,AK$19=0,AL$17&lt;=0),0,MAX(0,SUM(AL$31)-SUM(AL$32))*AL$33)</f>
        <v>0</v>
      </c>
    </row>
    <row r="35" spans="1:38" ht="13.75" customHeight="1" x14ac:dyDescent="0.25">
      <c r="B35" s="300" t="s">
        <v>449</v>
      </c>
      <c r="C35" s="127" t="str">
        <f ca="1">IFERROR(MAX(0,C$17*(C$31-ROUND(C$26+F$28,3))),"")</f>
        <v/>
      </c>
      <c r="D35" s="128" t="str">
        <f ca="1">IFERROR(MAX(0,D$17*(D$31-ROUND(D$26+F$28,3))),"")</f>
        <v/>
      </c>
      <c r="E35" s="128" t="str">
        <f ca="1">IFERROR(MAX(0,E$17*(E$31-ROUND(E$26+F$28,3))),"")</f>
        <v/>
      </c>
      <c r="F35" s="121"/>
      <c r="G35" s="127" t="str">
        <f ca="1">IFERROR(MAX(0,G$17*(G$31-ROUND(G$26+J$28,3))),"")</f>
        <v/>
      </c>
      <c r="H35" s="128" t="str">
        <f ca="1">IFERROR(MAX(0,H$17*(H$31-ROUND(H$26+J$28,3))),"")</f>
        <v/>
      </c>
      <c r="I35" s="128" t="str">
        <f ca="1">IFERROR(MAX(0,I$17*(I$31-ROUND(I$26+J$28,3))),"")</f>
        <v/>
      </c>
      <c r="J35" s="121"/>
      <c r="K35" s="127" t="str">
        <f>IFERROR(MAX(0,K$17*(K$31-ROUND(K$26+N$28,3))),"")</f>
        <v/>
      </c>
      <c r="L35" s="128" t="str">
        <f>IFERROR(MAX(0,L$17*(L$31-ROUND(L$26+N$28,3))),"")</f>
        <v/>
      </c>
      <c r="M35" s="128" t="str">
        <f>IFERROR(MAX(0,M$17*(M$31-ROUND(M$26+N$28,3))),"")</f>
        <v/>
      </c>
      <c r="N35" s="121"/>
      <c r="O35" s="127" t="str">
        <f>IFERROR(MAX(0,O$17*(O$31-ROUND(O$27+R$28,3))),"")</f>
        <v/>
      </c>
      <c r="P35" s="128" t="str">
        <f>IFERROR(MAX(0,P$17*(P$31-ROUND(P$27+R$28,3))),"")</f>
        <v/>
      </c>
      <c r="Q35" s="128" t="str">
        <f>IFERROR(MAX(0,Q$17*(Q$31-ROUND(Q$27+R$28,3))),"")</f>
        <v/>
      </c>
      <c r="R35" s="121"/>
      <c r="S35" s="127" t="str">
        <f>IFERROR(MAX(0,S$17*(S$31-ROUND(S$27+V$28,3))),"")</f>
        <v/>
      </c>
      <c r="T35" s="128" t="str">
        <f>IFERROR(MAX(0,T$17*(T$31-ROUND(T$27+V$28,3))),"")</f>
        <v/>
      </c>
      <c r="U35" s="128" t="str">
        <f>IFERROR(MAX(0,U$17*(U$31-ROUND(U$27+V$28,3))),"")</f>
        <v/>
      </c>
      <c r="V35" s="121"/>
      <c r="W35" s="127" t="str">
        <f>IFERROR(MAX(0,W$17*(W$31-ROUND(W$27+Z$28,3))),"")</f>
        <v/>
      </c>
      <c r="X35" s="128" t="str">
        <f>IFERROR(MAX(0,X$17*(X$31-ROUND(X$27+Z$28,3))),"")</f>
        <v/>
      </c>
      <c r="Y35" s="128" t="str">
        <f>IFERROR(MAX(0,Y$17*(Y$31-ROUND(Y$27+Z$28,3))),"")</f>
        <v/>
      </c>
      <c r="Z35" s="121"/>
      <c r="AA35" s="122"/>
      <c r="AB35" s="121"/>
      <c r="AC35" s="121"/>
      <c r="AD35" s="121"/>
      <c r="AE35" s="122"/>
      <c r="AF35" s="121"/>
      <c r="AG35" s="121"/>
      <c r="AH35" s="121"/>
      <c r="AI35" s="127" t="str">
        <f>IFERROR(MAX(0,AI$17*(AI$31-ROUND(AI$27+AL$28,3))),"")</f>
        <v/>
      </c>
      <c r="AJ35" s="128" t="str">
        <f>IFERROR(MAX(0,AJ$17*(AJ$31-ROUND(AJ$27+AL$28,3))),"")</f>
        <v/>
      </c>
      <c r="AK35" s="128" t="str">
        <f>IFERROR(MAX(0,AK$17*(AK$31-ROUND(AK$27+AL$28,3))),"")</f>
        <v/>
      </c>
      <c r="AL35" s="121"/>
    </row>
    <row r="36" spans="1:38" s="70" customFormat="1" ht="13.75" customHeight="1" x14ac:dyDescent="0.3">
      <c r="A36" s="69"/>
      <c r="B36" s="300" t="s">
        <v>450</v>
      </c>
      <c r="C36" s="127" t="str">
        <f ca="1">IF(OR(C$35="",'PY Rebate Liability'!E$5+'PY Rebate Liability'!E$8+'PY Rebate Liability'!D$20+'PY Rebate Liability'!D$23=0),"",IF(SUM('PY Rebate Liability'!C$31:F$34)&lt;&gt;0,SUM('PY Rebate Liability'!D$32)+SUM('PY Rebate Liability'!D$34)+IF(AND(OR('Company Information'!$C$12="District of Columbia",'Company Information'!$C$12="Massachusetts",'Company Information'!$C$12="Vermont"),SUM('PY Rebate Liability'!G$31:J$34)&lt;&gt;0),SUM('PY Rebate Liability'!H$34),0),IFERROR('PY Rebate Liability'!F$30*'PY Rebate Liability'!D$23*MAX(0,IF('PY Rebate Liability'!D$23&lt;=0,0,C$31-'PY Rebate Liability'!D$20/'PY Rebate Liability'!D$23-'PY Rebate Liability'!F$25))/('PY Rebate Liability'!C$23*MAX(0,IF('PY Rebate Liability'!C$23&lt;=0,0,MAX(80%,'PY Rebate Liability'!C$27)-'PY Rebate Liability'!C$20/'PY Rebate Liability'!C$23-'PY Rebate Liability'!F$25))+'PY Rebate Liability'!D$23*MAX(0,IF('PY Rebate Liability'!D$23&lt;=0,0,C$31-'PY Rebate Liability'!D$20/'PY Rebate Liability'!D$23-'PY Rebate Liability'!F$25))+'PY Rebate Liability'!E$23*MAX(0,IF('PY Rebate Liability'!E$23&lt;=0,0,D$31-'PY Rebate Liability'!E$20/'PY Rebate Liability'!E$23-'PY Rebate Liability'!F$25))),0)+IFERROR('PY Rebate Liability'!F$15*'PY Rebate Liability'!E$8*MAX(0,IF('PY Rebate Liability'!E$8&lt;=0,0,C$31-'PY Rebate Liability'!E$5/'PY Rebate Liability'!E$8-'PY Rebate Liability'!F$10))/('PY Rebate Liability'!C$8*MAX(0,IF('PY Rebate Liability'!C$8&lt;=0,0,MAX(80%,'PY Rebate Liability'!C$12)-'PY Rebate Liability'!C$5/'PY Rebate Liability'!C$8-'PY Rebate Liability'!F$10))+'PY Rebate Liability'!D$8*MAX(0,IF('PY Rebate Liability'!D$8&lt;=0,0,MAX(80%,'PY Rebate Liability'!D$12)-'PY Rebate Liability'!D$5/'PY Rebate Liability'!D$8-'PY Rebate Liability'!F$10))+'PY Rebate Liability'!E$8*MAX(0,IF('PY Rebate Liability'!E$8&lt;=0,0,C$31-'PY Rebate Liability'!E$5/'PY Rebate Liability'!E$8-'PY Rebate Liability'!F$10))),0)+IF(AND(OR('Company Information'!$C$12="District of Columbia",'Company Information'!$C$12="Massachusetts",'Company Information'!$C$12="Vermont"),SUM($C$6:$F$11,$C$15:$F$16,$C$19:$D$19)&lt;&gt;0),IFERROR('PY Rebate Liability'!J$30*'PY Rebate Liability'!H$23*MAX(0,IF('PY Rebate Liability'!H$23&lt;=0,0,G$31-'PY Rebate Liability'!H$20/'PY Rebate Liability'!H$23-'PY Rebate Liability'!J$25))/('PY Rebate Liability'!G$23*MAX(0,IF('PY Rebate Liability'!G$23&lt;=0,0,MAX(80%,'PY Rebate Liability'!G$27)-'PY Rebate Liability'!G$20/'PY Rebate Liability'!G$23-'PY Rebate Liability'!J$25))+'PY Rebate Liability'!H$23*MAX(0,IF('PY Rebate Liability'!H$23&lt;=0,0,G$31-'PY Rebate Liability'!H$20/'PY Rebate Liability'!H$23-'PY Rebate Liability'!J$25))+'PY Rebate Liability'!I$23*MAX(0,IF('PY Rebate Liability'!I$23&lt;=0,0,H$31-'PY Rebate Liability'!I$20/'PY Rebate Liability'!I$23-'PY Rebate Liability'!J$25))),0)+IFERROR('PY Rebate Liability'!J$15*'PY Rebate Liability'!I$8*MAX(0,IF('PY Rebate Liability'!I$8&lt;=0,0,G$31-'PY Rebate Liability'!I$5/'PY Rebate Liability'!I$8-'PY Rebate Liability'!J$10))/('PY Rebate Liability'!G$8*MAX(0,IF('PY Rebate Liability'!G$8&lt;=0,0,MAX(80%,'PY Rebate Liability'!G$12)-'PY Rebate Liability'!G$5/'PY Rebate Liability'!G$8-'PY Rebate Liability'!J$10))+'PY Rebate Liability'!H$8*MAX(0,IF('PY Rebate Liability'!H$8&lt;=0,0,MAX(80%,'PY Rebate Liability'!H$12)-'PY Rebate Liability'!H$5/'PY Rebate Liability'!H$8-'PY Rebate Liability'!J$10))+'PY Rebate Liability'!I$8*MAX(0,IF('PY Rebate Liability'!I$8&lt;=0,0,G$31-'PY Rebate Liability'!I$5/'PY Rebate Liability'!I$8-'PY Rebate Liability'!J$10))),0),0)))</f>
        <v/>
      </c>
      <c r="D36" s="128" t="str">
        <f ca="1">IF(OR(D$35="",'PY Rebate Liability'!E$20+'PY Rebate Liability'!E$23=0),"",IF(SUM('PY Rebate Liability'!C$31:F$34)&lt;&gt;0,SUM('PY Rebate Liability'!E$34)+IF(AND(OR('Company Information'!$C$12="District of Columbia",'Company Information'!$C$12="Massachusetts",'Company Information'!$C$12="Vermont"),SUM('PY Rebate Liability'!G$31:J$34)&lt;&gt;0),SUM('PY Rebate Liability'!I$34),0),IFERROR('PY Rebate Liability'!F$30*'PY Rebate Liability'!E$23*MAX(0,IF('PY Rebate Liability'!E$23&lt;=0,0,D$31-'PY Rebate Liability'!E$20/'PY Rebate Liability'!E$23-'PY Rebate Liability'!F$25))/('PY Rebate Liability'!C$23*MAX(0,IF('PY Rebate Liability'!C$23&lt;=0,0,MAX(80%,'PY Rebate Liability'!C$27)-'PY Rebate Liability'!C$20/'PY Rebate Liability'!C$23-'PY Rebate Liability'!F$25))+'PY Rebate Liability'!D$23*MAX(0,IF('PY Rebate Liability'!D$23&lt;=0,0,C$31-'PY Rebate Liability'!D$20/'PY Rebate Liability'!D$23-'PY Rebate Liability'!F$25))+'PY Rebate Liability'!E$23*MAX(0,IF('PY Rebate Liability'!E$23&lt;=0,0,D$31-'PY Rebate Liability'!E$20/'PY Rebate Liability'!E$23-'PY Rebate Liability'!F$25))),0)+IF(AND(OR('Company Information'!$C$12="District of Columbia",'Company Information'!$C$12="Massachusetts",'Company Information'!$C$12="Vermont"),SUM($C$6:$F$11,$C$15:$F$16,$C$19:$D$19)&lt;&gt;0),IFERROR('PY Rebate Liability'!J$30*'PY Rebate Liability'!I$23*MAX(0,IF('PY Rebate Liability'!I$23&lt;=0,0,H$31-'PY Rebate Liability'!I$20/'PY Rebate Liability'!I$23-'PY Rebate Liability'!J$25))/('PY Rebate Liability'!G$23*MAX(0,IF('PY Rebate Liability'!G$23&lt;=0,0,MAX(80%,'PY Rebate Liability'!G$27)-'PY Rebate Liability'!G$20/'PY Rebate Liability'!G$23-'PY Rebate Liability'!J$25))+'PY Rebate Liability'!H$23*MAX(0,IF('PY Rebate Liability'!H$23&lt;=0,0,G$31-'PY Rebate Liability'!H$20/'PY Rebate Liability'!H$23-'PY Rebate Liability'!J$25))+'PY Rebate Liability'!I$23*MAX(0,IF('PY Rebate Liability'!I$23&lt;=0,0,H$31-'PY Rebate Liability'!I$20/'PY Rebate Liability'!I$23-'PY Rebate Liability'!J$25))),0),0)))</f>
        <v/>
      </c>
      <c r="E36" s="217"/>
      <c r="F36" s="121"/>
      <c r="G36" s="127" t="str">
        <f ca="1">IF(OR(G$35="",'PY Rebate Liability'!I$5+'PY Rebate Liability'!I$8+'PY Rebate Liability'!H$20+'PY Rebate Liability'!H$23=0),"",IF(SUM('PY Rebate Liability'!G$31:J$34)&lt;&gt;0,SUM('PY Rebate Liability'!H$32,'PY Rebate Liability'!H$34)+IF(AND(OR('Company Information'!$C$12="District of Columbia",'Company Information'!$C$12="Massachusetts",'Company Information'!$C$12="Vermont"),SUM('PY Rebate Liability'!C$31:F$34)&lt;&gt;0),SUM('PY Rebate Liability'!D$34),0),IFERROR('PY Rebate Liability'!J$30*'PY Rebate Liability'!H$23*MAX(0,IF('PY Rebate Liability'!H$23&lt;=0,0,G$31-'PY Rebate Liability'!H$20/'PY Rebate Liability'!H$23-'PY Rebate Liability'!J$25))/('PY Rebate Liability'!G$23*MAX(0,IF('PY Rebate Liability'!G$23&lt;=0,0,MAX(80%,'PY Rebate Liability'!G$27)-'PY Rebate Liability'!G$20/'PY Rebate Liability'!G$23-'PY Rebate Liability'!J$25))+'PY Rebate Liability'!H$23*MAX(0,IF('PY Rebate Liability'!H$23&lt;=0,0,G$31-'PY Rebate Liability'!H$20/'PY Rebate Liability'!H$23-'PY Rebate Liability'!J$25))+'PY Rebate Liability'!I$23*MAX(0,IF('PY Rebate Liability'!I$23&lt;=0,0,H$31-'PY Rebate Liability'!I$20/'PY Rebate Liability'!I$23-'PY Rebate Liability'!J$25))),0)+IFERROR('PY Rebate Liability'!J$15*'PY Rebate Liability'!I$8*MAX(0,IF('PY Rebate Liability'!I$8&lt;=0,0,G$31-'PY Rebate Liability'!I$5/'PY Rebate Liability'!I$8-'PY Rebate Liability'!J$10))/('PY Rebate Liability'!G$8*MAX(0,IF('PY Rebate Liability'!G$8&lt;=0,0,MAX(80%,'PY Rebate Liability'!G$12)-'PY Rebate Liability'!G$5/'PY Rebate Liability'!G$8-'PY Rebate Liability'!J$10))+'PY Rebate Liability'!H$8*MAX(0,IF('PY Rebate Liability'!H$8&lt;=0,0,MAX(80%,'PY Rebate Liability'!H$12)-'PY Rebate Liability'!H$5/'PY Rebate Liability'!H$8-'PY Rebate Liability'!J$10))+'PY Rebate Liability'!I$8*MAX(0,IF('PY Rebate Liability'!I$8&lt;=0,0,G$31-'PY Rebate Liability'!I$5/'PY Rebate Liability'!I$8-'PY Rebate Liability'!J$10))),0)+IF(AND(OR('Company Information'!$C$12="District of Columbia",'Company Information'!$C$12="Massachusetts",'Company Information'!$C$12="Vermont"),SUM($G$6:$J$11,$G$15:$J$16,$G$19:$H$19)&lt;&gt;0),IFERROR('PY Rebate Liability'!F$30*'PY Rebate Liability'!D$23*MAX(0,IF('PY Rebate Liability'!D$23&lt;=0,0,C$31-'PY Rebate Liability'!D$20/'PY Rebate Liability'!D$23-'PY Rebate Liability'!F$25))/('PY Rebate Liability'!C$23*MAX(0,IF('PY Rebate Liability'!C$23&lt;=0,0,MAX(80%,'PY Rebate Liability'!C$27)-'PY Rebate Liability'!C$20/'PY Rebate Liability'!C$23-'PY Rebate Liability'!F$25))+'PY Rebate Liability'!D$23*MAX(0,IF('PY Rebate Liability'!D$23&lt;=0,0,C$31-'PY Rebate Liability'!D$20/'PY Rebate Liability'!D$23-'PY Rebate Liability'!F$25))+'PY Rebate Liability'!E$23*MAX(0,IF('PY Rebate Liability'!E$23&lt;=0,0,D$31-'PY Rebate Liability'!E$20/'PY Rebate Liability'!E$23-'PY Rebate Liability'!F$25))),0)+IFERROR('PY Rebate Liability'!F$15*'PY Rebate Liability'!E$8*MAX(0,IF('PY Rebate Liability'!E$8&lt;=0,0,C$31-'PY Rebate Liability'!E$5/'PY Rebate Liability'!E$8-'PY Rebate Liability'!F$10))/('PY Rebate Liability'!C$8*MAX(0,IF('PY Rebate Liability'!C$8&lt;=0,0,MAX(80%,'PY Rebate Liability'!C$12)-'PY Rebate Liability'!C$5/'PY Rebate Liability'!C$8-'PY Rebate Liability'!F$10))+'PY Rebate Liability'!D$8*MAX(0,IF('PY Rebate Liability'!D$8&lt;=0,0,MAX(80%,'PY Rebate Liability'!D$12)-'PY Rebate Liability'!D$5/'PY Rebate Liability'!D$8-'PY Rebate Liability'!F$10))+'PY Rebate Liability'!E$8*MAX(0,IF('PY Rebate Liability'!E$8&lt;=0,0,C$31-'PY Rebate Liability'!E$5/'PY Rebate Liability'!E$8-'PY Rebate Liability'!F$10))),0),0)))</f>
        <v/>
      </c>
      <c r="H36" s="128" t="str">
        <f ca="1">IF(OR(H$35="",'PY Rebate Liability'!I$20+'PY Rebate Liability'!I$23=0),"",IF(SUM('PY Rebate Liability'!G$31:J$34)&lt;&gt;0,SUM('PY Rebate Liability'!I$34)+IF(AND(OR('Company Information'!$C$12="District of Columbia",'Company Information'!$C$12="Massachusetts",'Company Information'!$C$12="Vermont"),SUM('PY Rebate Liability'!C$31:F$34)&lt;&gt;0),SUM('PY Rebate Liability'!E$34),0),IFERROR('PY Rebate Liability'!J$30*'PY Rebate Liability'!I$23*MAX(0,IF('PY Rebate Liability'!I$23&lt;=0,0,H$31-'PY Rebate Liability'!I$20/'PY Rebate Liability'!I$23-'PY Rebate Liability'!J$25))/('PY Rebate Liability'!G$23*MAX(0,IF('PY Rebate Liability'!G$23&lt;=0,0,MAX(80%,'PY Rebate Liability'!G$27)-'PY Rebate Liability'!G$20/'PY Rebate Liability'!G$23-'PY Rebate Liability'!J$25))+'PY Rebate Liability'!H$23*MAX(0,IF('PY Rebate Liability'!H$23&lt;=0,0,G$31-'PY Rebate Liability'!H$20/'PY Rebate Liability'!H$23-'PY Rebate Liability'!J$25))+'PY Rebate Liability'!I$23*MAX(0,IF('PY Rebate Liability'!I$23&lt;=0,0,H$31-'PY Rebate Liability'!I$20/'PY Rebate Liability'!I$23-'PY Rebate Liability'!J$25))),0)+IF(AND(OR('Company Information'!$C$12="District of Columbia",'Company Information'!$C$12="Massachusetts",'Company Information'!$C$12="Vermont"),SUM($G$6:$J$11,$G$15:$J$16,$G$19:$H$19)&lt;&gt;0),IFERROR('PY Rebate Liability'!F$30*'PY Rebate Liability'!E$23*MAX(0,IF('PY Rebate Liability'!E$23&lt;=0,0,D$31-'PY Rebate Liability'!E$20/'PY Rebate Liability'!E$23-'PY Rebate Liability'!F$25))/('PY Rebate Liability'!C$23*MAX(0,IF('PY Rebate Liability'!C$23&lt;=0,0,MAX(80%,'PY Rebate Liability'!C$27)-'PY Rebate Liability'!C$20/'PY Rebate Liability'!C$23-'PY Rebate Liability'!F$25))+'PY Rebate Liability'!D$23*MAX(0,IF('PY Rebate Liability'!D$23&lt;=0,0,C$31-'PY Rebate Liability'!D$20/'PY Rebate Liability'!D$23-'PY Rebate Liability'!F$25))+'PY Rebate Liability'!E$23*MAX(0,IF('PY Rebate Liability'!E$23&lt;=0,0,D$31-'PY Rebate Liability'!E$20/'PY Rebate Liability'!E$23-'PY Rebate Liability'!F$25))),0),0)))</f>
        <v/>
      </c>
      <c r="I36" s="217"/>
      <c r="J36" s="121"/>
      <c r="K36" s="127" t="str">
        <f>IF(OR(K$35="",'PY Rebate Liability'!M$5+'PY Rebate Liability'!M$8+'PY Rebate Liability'!L$20+'PY Rebate Liability'!L$23=0),"",IF(SUM('PY Rebate Liability'!K$31:N$34)&lt;&gt;0,SUM('PY Rebate Liability'!L$32,'PY Rebate Liability'!L$34),IFERROR('PY Rebate Liability'!N$30*'PY Rebate Liability'!L$23*MAX(0,IF('PY Rebate Liability'!L$23&lt;=0,0,K$31-'PY Rebate Liability'!L$20/'PY Rebate Liability'!L$23-'PY Rebate Liability'!N$25))/('PY Rebate Liability'!K$23*MAX(0,IF('PY Rebate Liability'!K$23&lt;=0,0,MAX(85%,'PY Rebate Liability'!K$27)-'PY Rebate Liability'!K$20/'PY Rebate Liability'!K$23-'PY Rebate Liability'!N$25))+'PY Rebate Liability'!L$23*MAX(0,IF('PY Rebate Liability'!L$23&lt;=0,0,K$31-'PY Rebate Liability'!L$20/'PY Rebate Liability'!L$23-'PY Rebate Liability'!N$25))+'PY Rebate Liability'!M$23*MAX(0,IF('PY Rebate Liability'!M$23&lt;=0,0,L$31-'PY Rebate Liability'!M$20/'PY Rebate Liability'!M$23-'PY Rebate Liability'!N$25))),0)+IFERROR('PY Rebate Liability'!N$15*'PY Rebate Liability'!M$8*MAX(0,IF('PY Rebate Liability'!M$8&lt;=0,0,K$31-'PY Rebate Liability'!M$5/'PY Rebate Liability'!M$8-'PY Rebate Liability'!N$10))/('PY Rebate Liability'!K$8*MAX(0,IF('PY Rebate Liability'!K$8&lt;=0,0,MAX(85%,'PY Rebate Liability'!K$12)-'PY Rebate Liability'!K$5/'PY Rebate Liability'!K$8-'PY Rebate Liability'!N$10))+'PY Rebate Liability'!L$8*MAX(0,IF('PY Rebate Liability'!L$8&lt;=0,0,MAX(85%,'PY Rebate Liability'!L$12)-'PY Rebate Liability'!L$5/'PY Rebate Liability'!L$8-'PY Rebate Liability'!N$10))+'PY Rebate Liability'!M$8*MAX(0,IF('PY Rebate Liability'!M$8&lt;=0,0,K$31-'PY Rebate Liability'!M$5/'PY Rebate Liability'!M$8-'PY Rebate Liability'!N$10))),0)))</f>
        <v/>
      </c>
      <c r="L36" s="128" t="str">
        <f>IF(OR(L$35="",'PY Rebate Liability'!M$20+'PY Rebate Liability'!M$23=0),"",IF(SUM('PY Rebate Liability'!K$31:N$34)&lt;&gt;0,SUM('PY Rebate Liability'!M$34),IFERROR('PY Rebate Liability'!N$30*'PY Rebate Liability'!M$23*MAX(0,IF('PY Rebate Liability'!M$23&lt;=0,0,L$31-'PY Rebate Liability'!M$20/'PY Rebate Liability'!M$23-'PY Rebate Liability'!N$25))/('PY Rebate Liability'!K$23*MAX(0,IF('PY Rebate Liability'!K$23&lt;=0,0,MAX(85%,'PY Rebate Liability'!K$27)-'PY Rebate Liability'!K$20/'PY Rebate Liability'!K$23-'PY Rebate Liability'!N$25))+'PY Rebate Liability'!L$23*MAX(0,IF('PY Rebate Liability'!L$23&lt;=0,0,K$31-'PY Rebate Liability'!L$20/'PY Rebate Liability'!L$23-'PY Rebate Liability'!N$25))+'PY Rebate Liability'!M$23*MAX(0,IF('PY Rebate Liability'!M$23&lt;=0,0,L$31-'PY Rebate Liability'!M$20/'PY Rebate Liability'!M$23-'PY Rebate Liability'!N$25))),0)))</f>
        <v/>
      </c>
      <c r="M36" s="217"/>
      <c r="N36" s="121"/>
      <c r="O36" s="127" t="str">
        <f>IF(OR(O$35="",'PY Rebate Liability'!Q$6+'PY Rebate Liability'!Q$8+'PY Rebate Liability'!P$21+'PY Rebate Liability'!P$23=0),"",IF(SUM('PY Rebate Liability'!O$31:R$34)&lt;&gt;0,SUM('PY Rebate Liability'!P$32,'PY Rebate Liability'!P$34)+IF(AND(OR('Company Information'!$C$12="District of Columbia",'Company Information'!$C$12="Massachusetts",'Company Information'!$C$12="Vermont"),SUM('PY Rebate Liability'!S$31:V$34)&lt;&gt;0),SUM('PY Rebate Liability'!T$34),0),IFERROR('PY Rebate Liability'!R$30*'PY Rebate Liability'!P$23*MAX(0,IF('PY Rebate Liability'!P$23&lt;=0,0,O$31-'PY Rebate Liability'!P$21/'PY Rebate Liability'!P$23-'PY Rebate Liability'!R$25))/('PY Rebate Liability'!O$23*MAX(0,IF('PY Rebate Liability'!O$23&lt;=0,0,MAX(80%,'PY Rebate Liability'!O$27)-'PY Rebate Liability'!O$21/'PY Rebate Liability'!O$23/1.25-'PY Rebate Liability'!R$25))+'PY Rebate Liability'!P$23*MAX(0,IF('PY Rebate Liability'!P$23&lt;=0,0,O$31-'PY Rebate Liability'!P$21/'PY Rebate Liability'!P$23-'PY Rebate Liability'!R$25))+'PY Rebate Liability'!Q$23*MAX(0,IF('PY Rebate Liability'!Q$23&lt;=0,0,P$31-'PY Rebate Liability'!Q$21/'PY Rebate Liability'!Q$23-'PY Rebate Liability'!R$25))),0)+IFERROR('PY Rebate Liability'!R$15*'PY Rebate Liability'!Q$8*MAX(0,IF('PY Rebate Liability'!Q$8&lt;=0,0,O$31-'PY Rebate Liability'!Q$6/'PY Rebate Liability'!Q$8-'PY Rebate Liability'!R$10))/('PY Rebate Liability'!O$8*MAX(0,IF('PY Rebate Liability'!O$8&lt;=0,0,MAX(80%,'PY Rebate Liability'!O$12)-'PY Rebate Liability'!O$6/'PY Rebate Liability'!O$8/1.5-'PY Rebate Liability'!R$10))+'PY Rebate Liability'!P$8*MAX(0,IF('PY Rebate Liability'!P$8&lt;=0,0,MAX(80%,'PY Rebate Liability'!P$12)-'PY Rebate Liability'!P$6/'PY Rebate Liability'!P$8/1.25-'PY Rebate Liability'!R$10))+'PY Rebate Liability'!Q$8*MAX(0,IF('PY Rebate Liability'!Q$8&lt;=0,0,O$31-'PY Rebate Liability'!Q$6/'PY Rebate Liability'!Q$8-'PY Rebate Liability'!R$10))),0)+IF(AND(OR('Company Information'!$C$12="District of Columbia",'Company Information'!$C$12="Massachusetts",'Company Information'!$C$12="Vermont"),SUM($O$6:$R$7,$O$15:$R$16,$O$19:$P$19)&lt;&gt;0),IFERROR('PY Rebate Liability'!V$30*'PY Rebate Liability'!T$23*MAX(0,IF('PY Rebate Liability'!T$23&lt;=0,0,S$31-'PY Rebate Liability'!T$21/'PY Rebate Liability'!T$23-'PY Rebate Liability'!V$25))/('PY Rebate Liability'!S$23*MAX(0,IF('PY Rebate Liability'!S$23&lt;=0,0,MAX(80%,'PY Rebate Liability'!S$27)-'PY Rebate Liability'!S$21/'PY Rebate Liability'!S$23/1.25-'PY Rebate Liability'!V$25))+'PY Rebate Liability'!T$23*MAX(0,IF('PY Rebate Liability'!T$23&lt;=0,0,S$31-'PY Rebate Liability'!T$21/'PY Rebate Liability'!T$23-'PY Rebate Liability'!V$25))+'PY Rebate Liability'!U$23*MAX(0,IF('PY Rebate Liability'!U$23&lt;=0,0,T$31-'PY Rebate Liability'!U$21/'PY Rebate Liability'!U$23-'PY Rebate Liability'!V$25))),0)+IFERROR('PY Rebate Liability'!V$15*'PY Rebate Liability'!U$8*MAX(0,IF('PY Rebate Liability'!U$8&lt;=0,0,S$31-'PY Rebate Liability'!U$6/'PY Rebate Liability'!U$8-'PY Rebate Liability'!V$10))/('PY Rebate Liability'!S$8*MAX(0,IF('PY Rebate Liability'!S$8&lt;=0,0,MAX(80%,'PY Rebate Liability'!S$12)-'PY Rebate Liability'!S$6/'PY Rebate Liability'!S$8/1.5-'PY Rebate Liability'!V$10))+'PY Rebate Liability'!T$8*MAX(0,IF('PY Rebate Liability'!T$8&lt;=0,0,MAX(80%,'PY Rebate Liability'!T$12)-'PY Rebate Liability'!T$6/'PY Rebate Liability'!T$8/1.25-'PY Rebate Liability'!V$10))+'PY Rebate Liability'!U$8*MAX(0,IF('PY Rebate Liability'!U$8&lt;=0,0,S$31-'PY Rebate Liability'!U$6/'PY Rebate Liability'!U$8-'PY Rebate Liability'!V$10))),0),0)))</f>
        <v/>
      </c>
      <c r="P36" s="128" t="str">
        <f>IF(OR(P$35="",'PY Rebate Liability'!Q$21+'PY Rebate Liability'!Q$23=0),"",IF(SUM('PY Rebate Liability'!O$31:R$34)&lt;&gt;0,SUM('PY Rebate Liability'!Q$34)+IF(AND(OR('Company Information'!$C$12="District of Columbia",'Company Information'!$C$12="Massachusetts",'Company Information'!$C$12="Vermont"),SUM('PY Rebate Liability'!S$31:V$34)&lt;&gt;0),SUM('PY Rebate Liability'!U$34),0),IFERROR('PY Rebate Liability'!R$30*'PY Rebate Liability'!Q$23*MAX(0,IF('PY Rebate Liability'!Q$23&lt;=0,0,P$31-'PY Rebate Liability'!Q$21/'PY Rebate Liability'!Q$23-'PY Rebate Liability'!R$25))/('PY Rebate Liability'!O$23*MAX(0,IF('PY Rebate Liability'!O$23&lt;=0,0,MAX(80%,'PY Rebate Liability'!O$27)-'PY Rebate Liability'!O$21/'PY Rebate Liability'!O$23/1.25-'PY Rebate Liability'!R$25))+'PY Rebate Liability'!P$23*MAX(0,IF('PY Rebate Liability'!P$23&lt;=0,0,O$31-'PY Rebate Liability'!P$21/'PY Rebate Liability'!P$23-'PY Rebate Liability'!R$25))+'PY Rebate Liability'!Q$23*MAX(0,IF('PY Rebate Liability'!Q$23&lt;=0,0,P$31-'PY Rebate Liability'!Q$21/'PY Rebate Liability'!Q$23-'PY Rebate Liability'!R$25))),0)+IF(AND(OR('Company Information'!$C$12="District of Columbia",'Company Information'!$C$12="Massachusetts",'Company Information'!$C$12="Vermont"),SUM($O$6:$R$7,$O$15:$R$16,$O$19:$P$19)&lt;&gt;0),IFERROR('PY Rebate Liability'!V$30*'PY Rebate Liability'!U$23*MAX(0,IF('PY Rebate Liability'!U$23&lt;=0,0,T$31-'PY Rebate Liability'!U$21/'PY Rebate Liability'!U$23-'PY Rebate Liability'!V$25))/('PY Rebate Liability'!S$23*MAX(0,IF('PY Rebate Liability'!S$23&lt;=0,0,MAX(80%,'PY Rebate Liability'!S$27)-'PY Rebate Liability'!S$21/'PY Rebate Liability'!S$23/1.25-'PY Rebate Liability'!V$25))+'PY Rebate Liability'!T$23*MAX(0,IF('PY Rebate Liability'!T$23&lt;=0,0,S$31-'PY Rebate Liability'!T$21/'PY Rebate Liability'!T$23-'PY Rebate Liability'!V$25))+'PY Rebate Liability'!U$23*MAX(0,IF('PY Rebate Liability'!U$23&lt;=0,0,T$31-'PY Rebate Liability'!U$21/'PY Rebate Liability'!U$23-'PY Rebate Liability'!V$25))),0),0)))</f>
        <v/>
      </c>
      <c r="Q36" s="217"/>
      <c r="R36" s="121"/>
      <c r="S36" s="127" t="str">
        <f>IF(OR(S$35="",'PY Rebate Liability'!U$6+'PY Rebate Liability'!U$8+'PY Rebate Liability'!T$21+'PY Rebate Liability'!T$23=0),"",IF(SUM('PY Rebate Liability'!S$31:V$34)&lt;&gt;0,SUM('PY Rebate Liability'!T$32,'PY Rebate Liability'!T$34)+IF(AND(OR('Company Information'!$C$12="District of Columbia",'Company Information'!$C$12="Massachusetts",'Company Information'!$C$12="Vermont"),SUM('PY Rebate Liability'!O$31:R$34)&lt;&gt;0),SUM('PY Rebate Liability'!P$34),0),IFERROR('PY Rebate Liability'!V$30*'PY Rebate Liability'!T$23*MAX(0,IF('PY Rebate Liability'!T$23&lt;=0,0,S$31-'PY Rebate Liability'!T$21/'PY Rebate Liability'!T$23-'PY Rebate Liability'!V$25))/('PY Rebate Liability'!S$23*MAX(0,IF('PY Rebate Liability'!S$23&lt;=0,0,MAX(80%,'PY Rebate Liability'!S$27)-'PY Rebate Liability'!S$21/'PY Rebate Liability'!S$23/1.25-'PY Rebate Liability'!V$25))+'PY Rebate Liability'!T$23*MAX(0,IF('PY Rebate Liability'!T$23&lt;=0,0,S$31-'PY Rebate Liability'!T$21/'PY Rebate Liability'!T$23-'PY Rebate Liability'!V$25))+'PY Rebate Liability'!U$23*MAX(0,IF('PY Rebate Liability'!U$23&lt;=0,0,T$31-'PY Rebate Liability'!U$21/'PY Rebate Liability'!U$23-'PY Rebate Liability'!V$25))),0)+IFERROR('PY Rebate Liability'!V$15*'PY Rebate Liability'!U$8*MAX(0,IF('PY Rebate Liability'!U$8&lt;=0,0,S$31-'PY Rebate Liability'!U$6/'PY Rebate Liability'!U$8-'PY Rebate Liability'!V$10))/('PY Rebate Liability'!S$8*MAX(0,IF('PY Rebate Liability'!S$8&lt;=0,0,MAX(80%,'PY Rebate Liability'!S$12)-'PY Rebate Liability'!S$6/'PY Rebate Liability'!S$8/1.5-'PY Rebate Liability'!V$10))+'PY Rebate Liability'!T$8*MAX(0,IF('PY Rebate Liability'!T$8&lt;=0,0,MAX(80%,'PY Rebate Liability'!T$12)-'PY Rebate Liability'!T$6/'PY Rebate Liability'!T$8/1.25-'PY Rebate Liability'!V$10))+'PY Rebate Liability'!U$8*MAX(0,IF('PY Rebate Liability'!U$8&lt;=0,0,S$31-'PY Rebate Liability'!U$6/'PY Rebate Liability'!U$8-'PY Rebate Liability'!V$10))),0)+IF(AND(OR('Company Information'!$C$12="District of Columbia",'Company Information'!$C$12="Massachusetts",'Company Information'!$C$12="Vermont"),SUM($S$6:$V$7,$S$15:$V$16,$S$19:$T$19)&lt;&gt;0),IFERROR('PY Rebate Liability'!R$30*'PY Rebate Liability'!P$23*MAX(0,IF('PY Rebate Liability'!P$23&lt;=0,0,O$31-'PY Rebate Liability'!P$21/'PY Rebate Liability'!P$23-'PY Rebate Liability'!R$25))/('PY Rebate Liability'!O$23*MAX(0,IF('PY Rebate Liability'!O$23&lt;=0,0,MAX(80%,'PY Rebate Liability'!O$27)-'PY Rebate Liability'!O$21/'PY Rebate Liability'!O$23/1.25-'PY Rebate Liability'!R$25))+'PY Rebate Liability'!P$23*MAX(0,IF('PY Rebate Liability'!P$23&lt;=0,0,O$31-'PY Rebate Liability'!P$21/'PY Rebate Liability'!P$23-'PY Rebate Liability'!R$25))+'PY Rebate Liability'!Q$23*MAX(0,IF('PY Rebate Liability'!Q$23&lt;=0,0,P$31-'PY Rebate Liability'!Q$21/'PY Rebate Liability'!Q$23-'PY Rebate Liability'!R$25))),0)+IFERROR('PY Rebate Liability'!R$15*'PY Rebate Liability'!Q$8*MAX(0,IF('PY Rebate Liability'!Q$8&lt;=0,0,O$31-'PY Rebate Liability'!Q$6/'PY Rebate Liability'!Q$8-'PY Rebate Liability'!R$10))/('PY Rebate Liability'!O$8*MAX(0,IF('PY Rebate Liability'!O$8&lt;=0,0,MAX(80%,'PY Rebate Liability'!O$12)-'PY Rebate Liability'!O$6/'PY Rebate Liability'!O$8/1.5-'PY Rebate Liability'!R$10))+'PY Rebate Liability'!P$8*MAX(0,IF('PY Rebate Liability'!P$8&lt;=0,0,MAX(80%,'PY Rebate Liability'!P$12)-'PY Rebate Liability'!P$6/'PY Rebate Liability'!P$8/1.25-'PY Rebate Liability'!R$10))+'PY Rebate Liability'!Q$8*MAX(0,IF('PY Rebate Liability'!Q$8&lt;=0,0,O$31-'PY Rebate Liability'!Q$6/'PY Rebate Liability'!Q$8-'PY Rebate Liability'!R$10))),0),0)))</f>
        <v/>
      </c>
      <c r="T36" s="128" t="str">
        <f>IF(OR(T$35="",'PY Rebate Liability'!U$21+'PY Rebate Liability'!U$23=0),"",IF(SUM('PY Rebate Liability'!S$31:V$34)&lt;&gt;0,SUM('PY Rebate Liability'!U$34)+IF(AND(OR('Company Information'!$C$12="District of Columbia",'Company Information'!$C$12="Massachusetts",'Company Information'!$C$12="Vermont"),SUM('PY Rebate Liability'!O$31:R$34)&lt;&gt;0),SUM('PY Rebate Liability'!Q$34),0),IFERROR('PY Rebate Liability'!V$30*'PY Rebate Liability'!U$23*MAX(0,IF('PY Rebate Liability'!U$23&lt;=0,0,T$31-'PY Rebate Liability'!U$21/'PY Rebate Liability'!U$23-'PY Rebate Liability'!V$25))/('PY Rebate Liability'!S$23*MAX(0,IF('PY Rebate Liability'!S$23&lt;=0,0,MAX(80%,'PY Rebate Liability'!S$27)-'PY Rebate Liability'!S$21/'PY Rebate Liability'!S$23/1.25-'PY Rebate Liability'!V$25))+'PY Rebate Liability'!T$23*MAX(0,IF('PY Rebate Liability'!T$23&lt;=0,0,S$31-'PY Rebate Liability'!T$21/'PY Rebate Liability'!T$23-'PY Rebate Liability'!V$25))+'PY Rebate Liability'!U$23*MAX(0,IF('PY Rebate Liability'!U$23&lt;=0,0,T$31-'PY Rebate Liability'!U$21/'PY Rebate Liability'!U$23-'PY Rebate Liability'!V$25))),0)+IF(AND(OR('Company Information'!$C$12="District of Columbia",'Company Information'!$C$12="Massachusetts",'Company Information'!$C$12="Vermont"),SUM($S$6:$V$7,$S$15:$V$16,$S$19:$T$19)&lt;&gt;0),IFERROR('PY Rebate Liability'!R$30*'PY Rebate Liability'!Q$23*MAX(0,IF('PY Rebate Liability'!Q$23&lt;=0,0,P$31-'PY Rebate Liability'!Q$21/'PY Rebate Liability'!Q$23-'PY Rebate Liability'!R$25))/('PY Rebate Liability'!O$23*MAX(0,IF('PY Rebate Liability'!O$23&lt;=0,0,MAX(80%,'PY Rebate Liability'!O$27)-'PY Rebate Liability'!O$21/'PY Rebate Liability'!O$23/1.25-'PY Rebate Liability'!R$25))+'PY Rebate Liability'!P$23*MAX(0,IF('PY Rebate Liability'!P$23&lt;=0,0,O$31-'PY Rebate Liability'!P$21/'PY Rebate Liability'!P$23-'PY Rebate Liability'!R$25))+'PY Rebate Liability'!Q$23*MAX(0,IF('PY Rebate Liability'!Q$23&lt;=0,0,P$31-'PY Rebate Liability'!Q$21/'PY Rebate Liability'!Q$23-'PY Rebate Liability'!R$25))),0),0)))</f>
        <v/>
      </c>
      <c r="U36" s="217"/>
      <c r="V36" s="121"/>
      <c r="W36" s="127" t="str">
        <f>IF(OR(W$35="",'PY Rebate Liability'!Y$6+'PY Rebate Liability'!Y$8+'PY Rebate Liability'!X$21+'PY Rebate Liability'!X$23=0),"",IF(SUM('PY Rebate Liability'!W$31:Z$34)&lt;&gt;0,SUM('PY Rebate Liability'!X$32,'PY Rebate Liability'!X$34),IFERROR('PY Rebate Liability'!Z$30*'PY Rebate Liability'!X$23*MAX(0,IF('PY Rebate Liability'!X$23&lt;=0,0,W$31-'PY Rebate Liability'!X$21/'PY Rebate Liability'!X$23-'PY Rebate Liability'!Z$25))/('PY Rebate Liability'!W$23*MAX(0,IF('PY Rebate Liability'!W$23&lt;=0,0,MAX(85%,'PY Rebate Liability'!W$27)-'PY Rebate Liability'!W$21/'PY Rebate Liability'!W$23/1.25-'PY Rebate Liability'!Z$25))+'PY Rebate Liability'!X$23*MAX(0,IF('PY Rebate Liability'!X$23&lt;=0,0,W$31-'PY Rebate Liability'!X$21/'PY Rebate Liability'!X$23-'PY Rebate Liability'!Z$25))+'PY Rebate Liability'!Y$23*MAX(0,IF('PY Rebate Liability'!Y$23&lt;=0,0,X$31-'PY Rebate Liability'!Y$21/'PY Rebate Liability'!Y$23-'PY Rebate Liability'!Z$25))),0)+IFERROR('PY Rebate Liability'!Z$15*'PY Rebate Liability'!Y$8*MAX(0,IF('PY Rebate Liability'!Y$8&lt;=0,0,W$31-'PY Rebate Liability'!Y$6/'PY Rebate Liability'!Y$8-'PY Rebate Liability'!Z$10))/('PY Rebate Liability'!W$8*MAX(0,IF('PY Rebate Liability'!W$8&lt;=0,0,MAX(85%,'PY Rebate Liability'!W$12)-'PY Rebate Liability'!W$6/'PY Rebate Liability'!W$8/1.5-'PY Rebate Liability'!Z$10))+'PY Rebate Liability'!X$8*MAX(0,IF('PY Rebate Liability'!X$8&lt;=0,0,MAX(85%,'PY Rebate Liability'!X$12)-'PY Rebate Liability'!X$6/'PY Rebate Liability'!X$8/1.25-'PY Rebate Liability'!Z$10))+'PY Rebate Liability'!Y$8*MAX(0,IF('PY Rebate Liability'!Y$8&lt;=0,0,W$31-'PY Rebate Liability'!Y$6/'PY Rebate Liability'!Y$8-'PY Rebate Liability'!Z$10))),0)))</f>
        <v/>
      </c>
      <c r="X36" s="128" t="str">
        <f>IF(OR(X$35="",'PY Rebate Liability'!Y$21+'PY Rebate Liability'!Y$23=0),"",IF(SUM('PY Rebate Liability'!W$31:Z$34)&lt;&gt;0,SUM('PY Rebate Liability'!Y$34),IFERROR('PY Rebate Liability'!Z$30*'PY Rebate Liability'!Y$23*MAX(0,IF('PY Rebate Liability'!Y$23&lt;=0,0,X$31-'PY Rebate Liability'!Y$21/'PY Rebate Liability'!Y$23-'PY Rebate Liability'!Z$25))/('PY Rebate Liability'!W$23*MAX(0,IF('PY Rebate Liability'!W$23&lt;=0,0,MAX(85%,'PY Rebate Liability'!W$27)-'PY Rebate Liability'!W$21/'PY Rebate Liability'!W$23/1.25-'PY Rebate Liability'!Z$25))+'PY Rebate Liability'!X$23*MAX(0,IF('PY Rebate Liability'!X$23&lt;=0,0,W$31-'PY Rebate Liability'!X$21/'PY Rebate Liability'!X$23-'PY Rebate Liability'!Z$25))+'PY Rebate Liability'!Y$23*MAX(0,IF('PY Rebate Liability'!Y$23&lt;=0,0,X$31-'PY Rebate Liability'!Y$21/'PY Rebate Liability'!Y$23-'PY Rebate Liability'!Z$25))),0)))</f>
        <v/>
      </c>
      <c r="Y36" s="217"/>
      <c r="Z36" s="121"/>
      <c r="AA36" s="122"/>
      <c r="AB36" s="121"/>
      <c r="AC36" s="121"/>
      <c r="AD36" s="121"/>
      <c r="AE36" s="122"/>
      <c r="AF36" s="121"/>
      <c r="AG36" s="121"/>
      <c r="AH36" s="121"/>
      <c r="AI36" s="127" t="str">
        <f>IF(OR(AI$35="",'PY Rebate Liability'!AK$6+'PY Rebate Liability'!AK$8+'PY Rebate Liability'!AJ$21+'PY Rebate Liability'!AJ$23=0),"",IF(SUM('PY Rebate Liability'!AI$31:AL$34)&lt;&gt;0,SUM('PY Rebate Liability'!AJ$32,'PY Rebate Liability'!AJ$34),IFERROR('PY Rebate Liability'!AL$30*'PY Rebate Liability'!AJ$23*MAX(0,IF('PY Rebate Liability'!AJ$23&lt;=0,0,AI$31-'PY Rebate Liability'!AJ$21/'PY Rebate Liability'!AJ$23-'PY Rebate Liability'!AL$25))/('PY Rebate Liability'!AI$23*MAX(0,IF('PY Rebate Liability'!AI$23&lt;=0,0,MAX(80%,'PY Rebate Liability'!AI$27)-'PY Rebate Liability'!AI$21/'PY Rebate Liability'!AI$23-'PY Rebate Liability'!AL$25))+'PY Rebate Liability'!AJ$23*MAX(0,IF('PY Rebate Liability'!AJ$23&lt;=0,0,AI$31-'PY Rebate Liability'!AJ$21/'PY Rebate Liability'!AJ$23-'PY Rebate Liability'!AL$25))+'PY Rebate Liability'!AK$23*MAX(0,IF('PY Rebate Liability'!AK$23&lt;=0,0,AJ$31-'PY Rebate Liability'!AK$21/'PY Rebate Liability'!AK$23-'PY Rebate Liability'!AL$25))),0)+IFERROR('PY Rebate Liability'!AL$15*'PY Rebate Liability'!AK$8*MAX(0,IF('PY Rebate Liability'!AK$8&lt;=0,0,AI$31-'PY Rebate Liability'!AK$6/'PY Rebate Liability'!AK$8-'PY Rebate Liability'!AL$10))/('PY Rebate Liability'!AI$8*MAX(0,IF('PY Rebate Liability'!AI$8&lt;=0,0,MAX(80%,'PY Rebate Liability'!AI$12)-'PY Rebate Liability'!AI$6/'PY Rebate Liability'!AI$8-'PY Rebate Liability'!AL$10))+'PY Rebate Liability'!AJ$8*MAX(0,IF('PY Rebate Liability'!AJ$8&lt;=0,0,MAX(80%,'PY Rebate Liability'!AJ$12)-'PY Rebate Liability'!AJ$6/'PY Rebate Liability'!AJ$8-'PY Rebate Liability'!AL$10))+'PY Rebate Liability'!AK$8*MAX(0,IF('PY Rebate Liability'!AK$8&lt;=0,0,AI$31-'PY Rebate Liability'!AK$6/'PY Rebate Liability'!AK$8-'PY Rebate Liability'!AL$10))),0)))</f>
        <v/>
      </c>
      <c r="AJ36" s="128" t="str">
        <f>IF(OR(AJ$35="",'PY Rebate Liability'!AK$21+'PY Rebate Liability'!AK$23=0),"",IF(SUM('PY Rebate Liability'!AI$31:AL$34)&lt;&gt;0,SUM('PY Rebate Liability'!AK$34),IFERROR('PY Rebate Liability'!AL$30*'PY Rebate Liability'!AK$23*MAX(0,IF('PY Rebate Liability'!AK$23&lt;=0,0,AJ$31-'PY Rebate Liability'!AK$21/'PY Rebate Liability'!AK$23-'PY Rebate Liability'!AL$25))/('PY Rebate Liability'!AI$23*MAX(0,IF('PY Rebate Liability'!AI$23&lt;=0,0,MAX(80%,'PY Rebate Liability'!AI$27)-'PY Rebate Liability'!AI$21/'PY Rebate Liability'!AI$23-'PY Rebate Liability'!AL$25))+'PY Rebate Liability'!AJ$23*MAX(0,IF('PY Rebate Liability'!AJ$23&lt;=0,0,AI$31-'PY Rebate Liability'!AJ$21/'PY Rebate Liability'!AJ$23-'PY Rebate Liability'!AL$25))+'PY Rebate Liability'!AK$23*MAX(0,IF('PY Rebate Liability'!AK$23&lt;=0,0,AJ$31-'PY Rebate Liability'!AK$21/'PY Rebate Liability'!AK$23-'PY Rebate Liability'!AL$25))),"")))</f>
        <v/>
      </c>
      <c r="AK36" s="217"/>
      <c r="AL36" s="121"/>
    </row>
    <row r="37" spans="1:38" s="70" customFormat="1" ht="13" x14ac:dyDescent="0.3">
      <c r="A37" s="69"/>
      <c r="B37" s="300" t="s">
        <v>451</v>
      </c>
      <c r="C37" s="127" t="str">
        <f ca="1">IF(C$35="","",MAX(0,SUM(C$35)-SUM(C$36)))</f>
        <v/>
      </c>
      <c r="D37" s="128" t="str">
        <f ca="1">IF(D$35="","",MAX(0,SUM(D$35)-SUM(D$36)))</f>
        <v/>
      </c>
      <c r="E37" s="128" t="str">
        <f ca="1">IF(E$35="","",MAX(0,SUM(E$35)-SUM(E$36)))</f>
        <v/>
      </c>
      <c r="F37" s="121"/>
      <c r="G37" s="127" t="str">
        <f ca="1">IF(G$35="","",MAX(0,SUM(G$35)-SUM(G$36)))</f>
        <v/>
      </c>
      <c r="H37" s="128" t="str">
        <f ca="1">IF(H$35="","",MAX(0,SUM(H$35)-SUM(H$36)))</f>
        <v/>
      </c>
      <c r="I37" s="128" t="str">
        <f ca="1">IF(I$35="","",MAX(0,SUM(I$35)-SUM(I$36)))</f>
        <v/>
      </c>
      <c r="J37" s="121"/>
      <c r="K37" s="127" t="str">
        <f>IF(K$35="","",MAX(0,SUM(K$35)-SUM(K$36)))</f>
        <v/>
      </c>
      <c r="L37" s="128" t="str">
        <f>IF(L$35="","",MAX(0,SUM(L$35)-SUM(L$36)))</f>
        <v/>
      </c>
      <c r="M37" s="128" t="str">
        <f>IF(M$35="","",MAX(0,SUM(M$35)-SUM(M$36)))</f>
        <v/>
      </c>
      <c r="N37" s="121"/>
      <c r="O37" s="127" t="str">
        <f>IF(O$35="","",MAX(0,SUM(O$35)-SUM(O$36)))</f>
        <v/>
      </c>
      <c r="P37" s="128" t="str">
        <f>IF(P$35="","",MAX(0,SUM(P$35)-SUM(P$36)))</f>
        <v/>
      </c>
      <c r="Q37" s="128" t="str">
        <f>IF(Q$35="","",MAX(0,SUM(Q$35)-SUM(Q$36)))</f>
        <v/>
      </c>
      <c r="R37" s="121"/>
      <c r="S37" s="127" t="str">
        <f>IF(S$35="","",MAX(0,SUM(S$35)-SUM(S$36)))</f>
        <v/>
      </c>
      <c r="T37" s="128" t="str">
        <f>IF(T$35="","",MAX(0,SUM(T$35)-SUM(T$36)))</f>
        <v/>
      </c>
      <c r="U37" s="128" t="str">
        <f>IF(U$35="","",MAX(0,SUM(U$35)-SUM(U$36)))</f>
        <v/>
      </c>
      <c r="V37" s="121"/>
      <c r="W37" s="127" t="str">
        <f>IF(W$35="","",MAX(0,SUM(W$35)-SUM(W$36)))</f>
        <v/>
      </c>
      <c r="X37" s="128" t="str">
        <f>IF(X$35="","",MAX(0,SUM(X$35)-SUM(X$36)))</f>
        <v/>
      </c>
      <c r="Y37" s="128" t="str">
        <f>IF(Y$35="","",MAX(0,SUM(Y$35)-SUM(Y$36)))</f>
        <v/>
      </c>
      <c r="Z37" s="121"/>
      <c r="AA37" s="122"/>
      <c r="AB37" s="121"/>
      <c r="AC37" s="121"/>
      <c r="AD37" s="121"/>
      <c r="AE37" s="122"/>
      <c r="AF37" s="121"/>
      <c r="AG37" s="121"/>
      <c r="AH37" s="121"/>
      <c r="AI37" s="127" t="str">
        <f>IF(AI$35="","",MAX(0,SUM(AI$35)-SUM(AI$36)))</f>
        <v/>
      </c>
      <c r="AJ37" s="128" t="str">
        <f>IF(AJ$35="","",MAX(0,SUM(AJ$35)-SUM(AJ$36)))</f>
        <v/>
      </c>
      <c r="AK37" s="128" t="str">
        <f>IF(AK$35="","",MAX(0,SUM(AK$35)-SUM(AK$36)))</f>
        <v/>
      </c>
      <c r="AL37" s="121"/>
    </row>
    <row r="38" spans="1:38" s="70" customFormat="1" ht="13" x14ac:dyDescent="0.3">
      <c r="A38" s="69"/>
      <c r="B38" s="318" t="s">
        <v>452</v>
      </c>
      <c r="C38" s="169" t="str">
        <f ca="1">IF(C$35="","",MIN(F$34,SUM(C$37)*IFERROR((C$15-C$16)/C$17,1)))</f>
        <v/>
      </c>
      <c r="D38" s="170" t="str">
        <f ca="1">IF(D$35="","",MIN(F$34-SUM(C$38),SUM(D$37)*IFERROR((D$15-D$16)/D$17,1)))</f>
        <v/>
      </c>
      <c r="E38" s="170" t="str">
        <f ca="1">IF(E$35="","",MIN(F$34-SUM(C$38:D$38),SUM(E$37)*IFERROR((E$15-E$16)/E$17,1)))</f>
        <v/>
      </c>
      <c r="F38" s="170" t="str">
        <f ca="1">IF(AND(C$38="",D$38="",E$38=""),"",SUM(C$38:E$38))</f>
        <v/>
      </c>
      <c r="G38" s="169" t="str">
        <f ca="1">IF(G$35="","",MIN(J$34,SUM(G$37)*IFERROR((G$15-G$16)/G$17,1)))</f>
        <v/>
      </c>
      <c r="H38" s="170" t="str">
        <f ca="1">IF(H$35="","",MIN(J$34-SUM(G$38),SUM(H$37)*IFERROR((H$15-H$16)/H$17,1)))</f>
        <v/>
      </c>
      <c r="I38" s="170" t="str">
        <f ca="1">IF(I$35="","",MIN(J$34-SUM(G$38:H$38),SUM(I$37)*IFERROR((I$15-I$16)/I$17,1)))</f>
        <v/>
      </c>
      <c r="J38" s="170" t="str">
        <f ca="1">IF(AND(G$38="",H$38="",I$38=""),"",SUM(G$38:I$38))</f>
        <v/>
      </c>
      <c r="K38" s="169" t="str">
        <f>IF(K$35="","",MIN(N$34,SUM(K$37)*IFERROR((K$15-K$16)/K$17,1)))</f>
        <v/>
      </c>
      <c r="L38" s="170" t="str">
        <f>IF(L$35="","",MIN(N$34-SUM(K$38),SUM(L$37)*IFERROR((L$15-L$16)/L$17,1)))</f>
        <v/>
      </c>
      <c r="M38" s="170" t="str">
        <f>IF(M$35="","",MIN(N$34-SUM(K$38:L$38),SUM(M$37)*IFERROR((M$15-M$16)/M$17,1)))</f>
        <v/>
      </c>
      <c r="N38" s="170" t="str">
        <f>IF(AND(K$38="",L$38="",M$38=""),"",SUM(K$38:M$38))</f>
        <v/>
      </c>
      <c r="O38" s="169" t="str">
        <f>IF(O$35="","",MIN(R$34,SUM(O$37)*IFERROR((O$15-O$16)/O$17,1)))</f>
        <v/>
      </c>
      <c r="P38" s="170" t="str">
        <f>IF(P$35="","",MIN(R$34-SUM(O$38),SUM(P$37)*IFERROR((P$15-P$16)/P$17,1)))</f>
        <v/>
      </c>
      <c r="Q38" s="170" t="str">
        <f>IF(Q$35="","",MIN(R$34-SUM(O$38:P$38),SUM(Q$37)*IFERROR((Q$15-Q$16)/Q$17,1)))</f>
        <v/>
      </c>
      <c r="R38" s="170" t="str">
        <f>IF(AND(O$38="",P$38="",Q$38=""),"",SUM(O$38:Q$38))</f>
        <v/>
      </c>
      <c r="S38" s="169" t="str">
        <f>IF(S$35="","",MIN(V$34,SUM(S$37)*IFERROR((S$15-S$16)/S$17,1)))</f>
        <v/>
      </c>
      <c r="T38" s="170" t="str">
        <f>IF(T$35="","",MIN(V$34-SUM(S$38),SUM(T$37)*IFERROR((T$15-T$16)/T$17,1)))</f>
        <v/>
      </c>
      <c r="U38" s="170" t="str">
        <f>IF(U$35="","",MIN(V$34-SUM(S$38:T$38),SUM(U$37)*IFERROR((U$15-U$16)/U$17,1)))</f>
        <v/>
      </c>
      <c r="V38" s="170" t="str">
        <f>IF(AND(S$38="",T$38="",U$38=""),"",SUM(S$38:U$38))</f>
        <v/>
      </c>
      <c r="W38" s="169" t="str">
        <f>IF(W$35="","",MIN(Z$34,SUM(W$37)*IFERROR((W$15-W$16)/W$17,1)))</f>
        <v/>
      </c>
      <c r="X38" s="170" t="str">
        <f>IF(X$35="","",MIN(Z$34-SUM(W$38),SUM(X$37)*IFERROR((X$15-X$16)/X$17,1)))</f>
        <v/>
      </c>
      <c r="Y38" s="170" t="str">
        <f>IF(Y$35="","",MIN(Z$34-SUM(W$38:X$38),SUM(Y$37)*IFERROR((Y$15-Y$16)/Y$17,1)))</f>
        <v/>
      </c>
      <c r="Z38" s="170" t="str">
        <f>IF(AND(W$38="",X$38="",Y$38=""),"",SUM(W$38:Y$38))</f>
        <v/>
      </c>
      <c r="AA38" s="122"/>
      <c r="AB38" s="121"/>
      <c r="AC38" s="121"/>
      <c r="AD38" s="121"/>
      <c r="AE38" s="122"/>
      <c r="AF38" s="121"/>
      <c r="AG38" s="121"/>
      <c r="AH38" s="121"/>
      <c r="AI38" s="169" t="str">
        <f>IF(AI$35="","",MIN(AL$34,SUM(AI$37)*IFERROR((AI$15-AI$16)/AI$17,1)))</f>
        <v/>
      </c>
      <c r="AJ38" s="170" t="str">
        <f>IF(AJ$35="","",MIN(AL$34-SUM(AI$38),SUM(AJ$37)*IFERROR((AJ$15-AJ$16)/AJ$17,1)))</f>
        <v/>
      </c>
      <c r="AK38" s="170" t="str">
        <f>IF(AK$35="","",MIN(AL$34-SUM(AI$38:AJ$38),SUM(AK$37)*IFERROR((AK$15-AK$16)/AK$17,1)))</f>
        <v/>
      </c>
      <c r="AL38" s="309" t="str">
        <f>IF(AND(AI$38="",AJ$38="",AK$38=""),"",SUM(AI$38:AK$38))</f>
        <v/>
      </c>
    </row>
    <row r="39" spans="1:38" s="18" customFormat="1" ht="17" thickBot="1" x14ac:dyDescent="0.4">
      <c r="A39" s="19"/>
      <c r="B39" s="304" t="s">
        <v>453</v>
      </c>
      <c r="C39" s="166"/>
      <c r="D39" s="167"/>
      <c r="E39" s="167"/>
      <c r="F39" s="167"/>
      <c r="G39" s="166"/>
      <c r="H39" s="167"/>
      <c r="I39" s="167"/>
      <c r="J39" s="167"/>
      <c r="K39" s="166"/>
      <c r="L39" s="167"/>
      <c r="M39" s="167"/>
      <c r="N39" s="167"/>
      <c r="O39" s="166"/>
      <c r="P39" s="167"/>
      <c r="Q39" s="167"/>
      <c r="R39" s="167"/>
      <c r="S39" s="166"/>
      <c r="T39" s="167"/>
      <c r="U39" s="167"/>
      <c r="V39" s="167"/>
      <c r="W39" s="166"/>
      <c r="X39" s="167"/>
      <c r="Y39" s="167"/>
      <c r="Z39" s="167"/>
      <c r="AA39" s="166"/>
      <c r="AB39" s="167"/>
      <c r="AC39" s="167"/>
      <c r="AD39" s="167"/>
      <c r="AE39" s="166"/>
      <c r="AF39" s="167"/>
      <c r="AG39" s="167"/>
      <c r="AH39" s="167"/>
      <c r="AI39" s="166"/>
      <c r="AJ39" s="167"/>
      <c r="AK39" s="167"/>
      <c r="AL39" s="310"/>
    </row>
    <row r="40" spans="1:38" s="18" customFormat="1" ht="13.5" thickTop="1" x14ac:dyDescent="0.25">
      <c r="A40" s="19"/>
      <c r="B40" s="278" t="s">
        <v>539</v>
      </c>
      <c r="C40" s="130"/>
      <c r="D40" s="131"/>
      <c r="E40" s="131"/>
      <c r="F40" s="131"/>
      <c r="G40" s="130"/>
      <c r="H40" s="131"/>
      <c r="I40" s="131"/>
      <c r="J40" s="131"/>
      <c r="K40" s="130"/>
      <c r="L40" s="131"/>
      <c r="M40" s="131"/>
      <c r="N40" s="131"/>
      <c r="O40" s="130"/>
      <c r="P40" s="131"/>
      <c r="Q40" s="131"/>
      <c r="R40" s="131"/>
      <c r="S40" s="130"/>
      <c r="T40" s="131"/>
      <c r="U40" s="131"/>
      <c r="V40" s="131"/>
      <c r="W40" s="130"/>
      <c r="X40" s="131"/>
      <c r="Y40" s="131"/>
      <c r="Z40" s="131"/>
      <c r="AA40" s="130"/>
      <c r="AB40" s="131"/>
      <c r="AC40" s="131"/>
      <c r="AD40" s="131"/>
      <c r="AE40" s="130"/>
      <c r="AF40" s="131"/>
      <c r="AG40" s="131"/>
      <c r="AH40" s="131"/>
      <c r="AI40" s="130"/>
      <c r="AJ40" s="131"/>
      <c r="AK40" s="131"/>
      <c r="AL40" s="131"/>
    </row>
    <row r="41" spans="1:38" s="18" customFormat="1" ht="13.25" customHeight="1" x14ac:dyDescent="0.25">
      <c r="A41" s="19"/>
      <c r="B41" s="279" t="s">
        <v>540</v>
      </c>
      <c r="C41" s="111"/>
      <c r="D41" s="112"/>
      <c r="E41" s="112"/>
      <c r="F41" s="121"/>
      <c r="G41" s="111"/>
      <c r="H41" s="112"/>
      <c r="I41" s="112"/>
      <c r="J41" s="121"/>
      <c r="K41" s="111"/>
      <c r="L41" s="112"/>
      <c r="M41" s="112"/>
      <c r="N41" s="121"/>
      <c r="O41" s="111"/>
      <c r="P41" s="112"/>
      <c r="Q41" s="112"/>
      <c r="R41" s="121"/>
      <c r="S41" s="111"/>
      <c r="T41" s="112"/>
      <c r="U41" s="112"/>
      <c r="V41" s="121"/>
      <c r="W41" s="111"/>
      <c r="X41" s="112"/>
      <c r="Y41" s="112"/>
      <c r="Z41" s="121"/>
      <c r="AA41" s="122"/>
      <c r="AB41" s="121"/>
      <c r="AC41" s="121"/>
      <c r="AD41" s="121"/>
      <c r="AE41" s="122"/>
      <c r="AF41" s="121"/>
      <c r="AG41" s="121"/>
      <c r="AH41" s="121"/>
      <c r="AI41" s="111"/>
      <c r="AJ41" s="112"/>
      <c r="AK41" s="112"/>
      <c r="AL41" s="121"/>
    </row>
    <row r="42" spans="1:38" s="18" customFormat="1" ht="13.75" customHeight="1" x14ac:dyDescent="0.25">
      <c r="A42" s="19"/>
      <c r="B42" s="279" t="s">
        <v>483</v>
      </c>
      <c r="C42" s="111"/>
      <c r="D42" s="112"/>
      <c r="E42" s="112"/>
      <c r="F42" s="121"/>
      <c r="G42" s="111"/>
      <c r="H42" s="112"/>
      <c r="I42" s="112"/>
      <c r="J42" s="121"/>
      <c r="K42" s="111"/>
      <c r="L42" s="112"/>
      <c r="M42" s="112"/>
      <c r="N42" s="121"/>
      <c r="O42" s="111"/>
      <c r="P42" s="112"/>
      <c r="Q42" s="112"/>
      <c r="R42" s="121"/>
      <c r="S42" s="111"/>
      <c r="T42" s="112"/>
      <c r="U42" s="112"/>
      <c r="V42" s="121"/>
      <c r="W42" s="111"/>
      <c r="X42" s="112"/>
      <c r="Y42" s="112"/>
      <c r="Z42" s="121"/>
      <c r="AA42" s="122"/>
      <c r="AB42" s="121"/>
      <c r="AC42" s="121"/>
      <c r="AD42" s="121"/>
      <c r="AE42" s="122"/>
      <c r="AF42" s="121"/>
      <c r="AG42" s="121"/>
      <c r="AH42" s="121"/>
      <c r="AI42" s="111"/>
      <c r="AJ42" s="112"/>
      <c r="AK42" s="112"/>
      <c r="AL42" s="121"/>
    </row>
    <row r="43" spans="1:38" s="18" customFormat="1" ht="13" x14ac:dyDescent="0.25">
      <c r="A43" s="19"/>
      <c r="B43" s="280" t="s">
        <v>454</v>
      </c>
      <c r="C43" s="122"/>
      <c r="D43" s="121"/>
      <c r="E43" s="121"/>
      <c r="F43" s="121"/>
      <c r="G43" s="122"/>
      <c r="H43" s="121"/>
      <c r="I43" s="121"/>
      <c r="J43" s="121"/>
      <c r="K43" s="122"/>
      <c r="L43" s="121"/>
      <c r="M43" s="121"/>
      <c r="N43" s="121"/>
      <c r="O43" s="122"/>
      <c r="P43" s="121"/>
      <c r="Q43" s="121"/>
      <c r="R43" s="121"/>
      <c r="S43" s="122"/>
      <c r="T43" s="121"/>
      <c r="U43" s="121"/>
      <c r="V43" s="121"/>
      <c r="W43" s="122"/>
      <c r="X43" s="121"/>
      <c r="Y43" s="121"/>
      <c r="Z43" s="121"/>
      <c r="AA43" s="122"/>
      <c r="AB43" s="121"/>
      <c r="AC43" s="121"/>
      <c r="AD43" s="121"/>
      <c r="AE43" s="122"/>
      <c r="AF43" s="121"/>
      <c r="AG43" s="121"/>
      <c r="AH43" s="121"/>
      <c r="AI43" s="122"/>
      <c r="AJ43" s="121"/>
      <c r="AK43" s="121"/>
      <c r="AL43" s="121"/>
    </row>
    <row r="44" spans="1:38" s="18" customFormat="1" x14ac:dyDescent="0.25">
      <c r="A44" s="19"/>
      <c r="B44" s="279" t="s">
        <v>455</v>
      </c>
      <c r="C44" s="122"/>
      <c r="D44" s="121"/>
      <c r="E44" s="112"/>
      <c r="F44" s="121"/>
      <c r="G44" s="122"/>
      <c r="H44" s="121"/>
      <c r="I44" s="112"/>
      <c r="J44" s="121"/>
      <c r="K44" s="122"/>
      <c r="L44" s="121"/>
      <c r="M44" s="121"/>
      <c r="N44" s="121"/>
      <c r="O44" s="122"/>
      <c r="P44" s="121"/>
      <c r="Q44" s="112"/>
      <c r="R44" s="121"/>
      <c r="S44" s="122"/>
      <c r="T44" s="121"/>
      <c r="U44" s="112"/>
      <c r="V44" s="121"/>
      <c r="W44" s="122"/>
      <c r="X44" s="121"/>
      <c r="Y44" s="121"/>
      <c r="Z44" s="121"/>
      <c r="AA44" s="122"/>
      <c r="AB44" s="121"/>
      <c r="AC44" s="121"/>
      <c r="AD44" s="121"/>
      <c r="AE44" s="122"/>
      <c r="AF44" s="121"/>
      <c r="AG44" s="121"/>
      <c r="AH44" s="121"/>
      <c r="AI44" s="122"/>
      <c r="AJ44" s="121"/>
      <c r="AK44" s="112"/>
      <c r="AL44" s="121"/>
    </row>
    <row r="45" spans="1:38" s="18" customFormat="1" x14ac:dyDescent="0.25">
      <c r="A45" s="19"/>
      <c r="B45" s="279" t="s">
        <v>456</v>
      </c>
      <c r="C45" s="122"/>
      <c r="D45" s="121"/>
      <c r="E45" s="112"/>
      <c r="F45" s="121"/>
      <c r="G45" s="122"/>
      <c r="H45" s="121"/>
      <c r="I45" s="112"/>
      <c r="J45" s="121"/>
      <c r="K45" s="122"/>
      <c r="L45" s="121"/>
      <c r="M45" s="121"/>
      <c r="N45" s="121"/>
      <c r="O45" s="122"/>
      <c r="P45" s="121"/>
      <c r="Q45" s="112"/>
      <c r="R45" s="121"/>
      <c r="S45" s="122"/>
      <c r="T45" s="121"/>
      <c r="U45" s="112"/>
      <c r="V45" s="121"/>
      <c r="W45" s="122"/>
      <c r="X45" s="121"/>
      <c r="Y45" s="121"/>
      <c r="Z45" s="121"/>
      <c r="AA45" s="122"/>
      <c r="AB45" s="121"/>
      <c r="AC45" s="121"/>
      <c r="AD45" s="121"/>
      <c r="AE45" s="122"/>
      <c r="AF45" s="121"/>
      <c r="AG45" s="121"/>
      <c r="AH45" s="121"/>
      <c r="AI45" s="122"/>
      <c r="AJ45" s="121"/>
      <c r="AK45" s="112"/>
      <c r="AL45" s="121"/>
    </row>
    <row r="46" spans="1:38" s="18" customFormat="1" x14ac:dyDescent="0.25">
      <c r="A46" s="19"/>
      <c r="B46" s="300" t="s">
        <v>457</v>
      </c>
      <c r="C46" s="122"/>
      <c r="D46" s="121"/>
      <c r="E46" s="112"/>
      <c r="F46" s="121"/>
      <c r="G46" s="122"/>
      <c r="H46" s="121"/>
      <c r="I46" s="112"/>
      <c r="J46" s="121"/>
      <c r="K46" s="122"/>
      <c r="L46" s="121"/>
      <c r="M46" s="121"/>
      <c r="N46" s="121"/>
      <c r="O46" s="122"/>
      <c r="P46" s="121"/>
      <c r="Q46" s="112"/>
      <c r="R46" s="121"/>
      <c r="S46" s="122"/>
      <c r="T46" s="121"/>
      <c r="U46" s="112"/>
      <c r="V46" s="121"/>
      <c r="W46" s="122"/>
      <c r="X46" s="121"/>
      <c r="Y46" s="121"/>
      <c r="Z46" s="121"/>
      <c r="AA46" s="122"/>
      <c r="AB46" s="121"/>
      <c r="AC46" s="121"/>
      <c r="AD46" s="121"/>
      <c r="AE46" s="122"/>
      <c r="AF46" s="121"/>
      <c r="AG46" s="121"/>
      <c r="AH46" s="121"/>
      <c r="AI46" s="122"/>
      <c r="AJ46" s="121"/>
      <c r="AK46" s="112"/>
      <c r="AL46" s="121"/>
    </row>
    <row r="47" spans="1:38" s="18" customFormat="1" x14ac:dyDescent="0.25">
      <c r="A47" s="19"/>
      <c r="B47" s="300" t="s">
        <v>458</v>
      </c>
      <c r="C47" s="122"/>
      <c r="D47" s="121"/>
      <c r="E47" s="112"/>
      <c r="F47" s="121"/>
      <c r="G47" s="122"/>
      <c r="H47" s="121"/>
      <c r="I47" s="112"/>
      <c r="J47" s="121"/>
      <c r="K47" s="122"/>
      <c r="L47" s="121"/>
      <c r="M47" s="121"/>
      <c r="N47" s="121"/>
      <c r="O47" s="122"/>
      <c r="P47" s="121"/>
      <c r="Q47" s="112"/>
      <c r="R47" s="121"/>
      <c r="S47" s="122"/>
      <c r="T47" s="121"/>
      <c r="U47" s="112"/>
      <c r="V47" s="121"/>
      <c r="W47" s="122"/>
      <c r="X47" s="121"/>
      <c r="Y47" s="121"/>
      <c r="Z47" s="121"/>
      <c r="AA47" s="122"/>
      <c r="AB47" s="121"/>
      <c r="AC47" s="121"/>
      <c r="AD47" s="121"/>
      <c r="AE47" s="122"/>
      <c r="AF47" s="121"/>
      <c r="AG47" s="121"/>
      <c r="AH47" s="121"/>
      <c r="AI47" s="122"/>
      <c r="AJ47" s="121"/>
      <c r="AK47" s="112"/>
      <c r="AL47" s="121"/>
    </row>
    <row r="48" spans="1:38" s="18" customFormat="1" x14ac:dyDescent="0.25">
      <c r="A48" s="19"/>
      <c r="B48" s="300" t="s">
        <v>459</v>
      </c>
      <c r="C48" s="122"/>
      <c r="D48" s="121"/>
      <c r="E48" s="112"/>
      <c r="F48" s="121"/>
      <c r="G48" s="122"/>
      <c r="H48" s="121"/>
      <c r="I48" s="112"/>
      <c r="J48" s="121"/>
      <c r="K48" s="122"/>
      <c r="L48" s="121"/>
      <c r="M48" s="121"/>
      <c r="N48" s="121"/>
      <c r="O48" s="122"/>
      <c r="P48" s="121"/>
      <c r="Q48" s="112"/>
      <c r="R48" s="121"/>
      <c r="S48" s="122"/>
      <c r="T48" s="121"/>
      <c r="U48" s="112"/>
      <c r="V48" s="121"/>
      <c r="W48" s="122"/>
      <c r="X48" s="121"/>
      <c r="Y48" s="121"/>
      <c r="Z48" s="121"/>
      <c r="AA48" s="122"/>
      <c r="AB48" s="121"/>
      <c r="AC48" s="121"/>
      <c r="AD48" s="121"/>
      <c r="AE48" s="122"/>
      <c r="AF48" s="121"/>
      <c r="AG48" s="121"/>
      <c r="AH48" s="121"/>
      <c r="AI48" s="122"/>
      <c r="AJ48" s="121"/>
      <c r="AK48" s="112"/>
      <c r="AL48" s="121"/>
    </row>
    <row r="49" spans="1:38" s="18" customFormat="1" x14ac:dyDescent="0.25">
      <c r="A49" s="19"/>
      <c r="B49" s="300" t="s">
        <v>460</v>
      </c>
      <c r="C49" s="122"/>
      <c r="D49" s="121"/>
      <c r="E49" s="294"/>
      <c r="F49" s="121"/>
      <c r="G49" s="122"/>
      <c r="H49" s="121"/>
      <c r="I49" s="294"/>
      <c r="J49" s="121"/>
      <c r="K49" s="122"/>
      <c r="L49" s="121"/>
      <c r="M49" s="121"/>
      <c r="N49" s="121"/>
      <c r="O49" s="122"/>
      <c r="P49" s="121"/>
      <c r="Q49" s="294"/>
      <c r="R49" s="121"/>
      <c r="S49" s="122"/>
      <c r="T49" s="121"/>
      <c r="U49" s="294"/>
      <c r="V49" s="121"/>
      <c r="W49" s="122"/>
      <c r="X49" s="121"/>
      <c r="Y49" s="121"/>
      <c r="Z49" s="121"/>
      <c r="AA49" s="122"/>
      <c r="AB49" s="121"/>
      <c r="AC49" s="121"/>
      <c r="AD49" s="121"/>
      <c r="AE49" s="122"/>
      <c r="AF49" s="121"/>
      <c r="AG49" s="121"/>
      <c r="AH49" s="121"/>
      <c r="AI49" s="122"/>
      <c r="AJ49" s="121"/>
      <c r="AK49" s="294"/>
      <c r="AL49" s="121"/>
    </row>
    <row r="50" spans="1:38" s="10" customFormat="1" x14ac:dyDescent="0.25">
      <c r="B50" s="42"/>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row>
    <row r="51" spans="1:38" ht="13.5" customHeight="1" x14ac:dyDescent="0.25">
      <c r="B51" s="84"/>
    </row>
    <row r="54" spans="1:38" ht="13" x14ac:dyDescent="0.25">
      <c r="B54" s="37"/>
    </row>
    <row r="55" spans="1:38" ht="12.75" customHeight="1" x14ac:dyDescent="0.25">
      <c r="B55" s="47"/>
    </row>
    <row r="58" spans="1:38" x14ac:dyDescent="0.25">
      <c r="A58" s="4"/>
      <c r="B58" s="3"/>
      <c r="L58" s="4"/>
    </row>
    <row r="59" spans="1:38" ht="13" x14ac:dyDescent="0.3">
      <c r="A59" s="4"/>
      <c r="B59" s="30"/>
      <c r="L59" s="4"/>
    </row>
  </sheetData>
  <phoneticPr fontId="25" type="noConversion"/>
  <dataValidations xWindow="732" yWindow="474" count="5">
    <dataValidation allowBlank="1" showInputMessage="1" showErrorMessage="1" prompt="Does not accept input from user" sqref="E5:F5 R24:R25 C20:E23 C28:E30 F30 C39:E40 I5:J5 C24:J25 G20:I23 G28:I30 J30 Q36:R36 M5:N5 AI39:AK40 K28:M30 N30 S39:U40 N24:N25 Q5:R5 O28:Q30 R30 Q43 O14:Z14 V24:V25 U5:V5 S44:T49 S28:U30 V30 R35 Z24:Z25 Y5:Z5 W28:Y30 Z30 C27:N27 AL30 AL24:AL25 AK5:AL5 AI8:AL12 C43:D49 AI4:AL4 AI14:AL14 AI20:AI26 AI28:AK30 O26:Z26 AJ26:AL26 G44:H49 O12:Z12 K20:M25 O20:Q25 S20:U25 W20:Y25 AJ20:AK25 E43 K8:Z11 G8:J9 AK43 V35 AI32:AK34 S32:U34 O32:Q34 K32:M34 W32:Y34 G32:I34 C32:E34 U36:V36 Y36:Z36 AK36 F37 J35 N35 E36:F36 G39:I40 I36:J36 O39:Q40 M36:N36 Z35 F35 J37 N37 R37 V37 Z37 AL35:AL37 K39:M40 W39:Y40 C4:Z4 C13:N14 C18:Z18 AI18:AL18 AA4:AH49 AI43:AJ49 Z39:Z49 V39:V49 N39:N49 W43:Y49 O43:P49 F39:F49 J39:J49 G43:I43 AL39:AL49 S43:U43 K43:M49 R39:R49"/>
    <dataValidation showInputMessage="1" showErrorMessage="1" prompt="Accepts input from user" sqref="C15:D16 C19:D19 F21 AI19:AJ19 G5:H7 G15:H16 S41:U42 G19:H19 J21 O41:Q42 K5:L7 K15:L16 K19:L19 N21 C31:Z31 O5:P7 O15:P16 O19:P19 R21 G41:I42 S5:T7 S15:T16 S19:T19 V21 K41:M42 W5:X7 W15:X16 W19:X19 Z21 AI41:AK42 I44:I49 AI15:AJ16 AL21 Q44:Q49 AK44:AK49 W41:Y42 E44:E49 AI5:AJ7 C41:E42 AI31:AL31 U44:U49 C5:D11 G10:H11"/>
    <dataValidation allowBlank="1" showInputMessage="1" showErrorMessage="1" prompt="Contains a formula" sqref="F8 C12:D12 E15:F16 E19:F19 F20 F22:F23 F28:F29 I6:J7 I10:J12 G12:H12 I15:J16 AI13:AL13 I19:J19 J20 J22:J23 J28:J29 S37:U38 N28:N29 C26:N26 N22:N23 N19:N20 M19 M15:N17 C17:L17 K12:N12 M6:N7 Q6:R7 Q15:R17 O17:P17 K35:M35 Q19:R19 R20 R22:R23 R28:R29 V28:V29 O35:Q35 V22:V23 U19:V19 V20 U15:V17 S17:T17 U6:V7 Y6:Z7 O13:Z13 Y15:Z17 W17:X17 Y19 Z19:Z20 Z22:Z23 O27:Z27 Z28:Z29 S35:U35 AI27:AL27 AL28:AL29 AL22:AL23 AK19 AL19:AL20 AK15:AL17 AI17:AJ17 E6:F7 E9:F12 AK6:AL7 Z32:Z34 V32:V34 R32:R34 N32:N34 J32:J34 AI37:AK37 F32:F34 K37:M37 C35:E35 G35:I35 W35:Y35 AI38:AL38 C37:E37 O37:Q38 V38:Z38 AI35:AK35 R38 C38:N38 W37:Y37 G37:I37 AL32:AL34"/>
    <dataValidation allowBlank="1" showInputMessage="1" showErrorMessage="1" prompt="Accepts input from user" sqref="E8"/>
    <dataValidation showInputMessage="1" showErrorMessage="1" prompt="Contains a formula" sqref="AI36:AJ36 C36:D36 O36:P36 W36:X36 K36:L36 G36:H36 S36:T36"/>
  </dataValidations>
  <pageMargins left="0.19" right="0.17" top="0.3" bottom="0.5" header="0.3" footer="0.25"/>
  <pageSetup paperSize="5" fitToWidth="2" orientation="landscape" r:id="rId1"/>
  <headerFooter alignWithMargins="0">
    <oddFooter>&amp;L&amp;F &amp;C Page &amp;P of &amp;N&amp;R[&amp;A]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4" sqref="C4"/>
    </sheetView>
  </sheetViews>
  <sheetFormatPr defaultColWidth="0" defaultRowHeight="12.5" zeroHeight="1" x14ac:dyDescent="0.25"/>
  <cols>
    <col min="1" max="1" width="1.54296875" style="5" hidden="1" customWidth="1"/>
    <col min="2" max="2" width="71" style="3" customWidth="1"/>
    <col min="3" max="8" width="18.08984375" style="3" customWidth="1"/>
    <col min="9" max="9" width="18.08984375" style="1" customWidth="1"/>
    <col min="10" max="11" width="18.08984375" style="3" customWidth="1"/>
    <col min="12" max="12" width="9.453125" style="3" customWidth="1"/>
    <col min="13" max="16384" width="9.453125" style="3" hidden="1"/>
  </cols>
  <sheetData>
    <row r="1" spans="2:11" ht="19" x14ac:dyDescent="0.25">
      <c r="B1" s="79" t="s">
        <v>347</v>
      </c>
    </row>
    <row r="2" spans="2:11" x14ac:dyDescent="0.25"/>
    <row r="3" spans="2:11" s="8" customFormat="1" ht="56" x14ac:dyDescent="0.25">
      <c r="B3" s="288" t="s">
        <v>285</v>
      </c>
      <c r="C3" s="290" t="s">
        <v>323</v>
      </c>
      <c r="D3" s="292" t="s">
        <v>324</v>
      </c>
      <c r="E3" s="292" t="s">
        <v>325</v>
      </c>
      <c r="F3" s="292" t="s">
        <v>326</v>
      </c>
      <c r="G3" s="292" t="s">
        <v>327</v>
      </c>
      <c r="H3" s="292" t="s">
        <v>328</v>
      </c>
      <c r="I3" s="292" t="s">
        <v>329</v>
      </c>
      <c r="J3" s="291" t="s">
        <v>330</v>
      </c>
      <c r="K3" s="292" t="s">
        <v>331</v>
      </c>
    </row>
    <row r="4" spans="2:11" s="5" customFormat="1" ht="16.5" x14ac:dyDescent="0.35">
      <c r="B4" s="304" t="s">
        <v>480</v>
      </c>
      <c r="C4" s="187">
        <f>'Pt 1 Summary of Data'!$E$56+'Pt 1 Summary of Data'!$G$56-'Pt 1 Summary of Data'!$H$56</f>
        <v>0</v>
      </c>
      <c r="D4" s="188">
        <f>'Pt 1 Summary of Data'!$J$56+'Pt 1 Summary of Data'!$L$56-'Pt 1 Summary of Data'!$M$56</f>
        <v>0</v>
      </c>
      <c r="E4" s="188">
        <f>'Pt 1 Summary of Data'!$O$56+'Pt 1 Summary of Data'!$Q$56-'Pt 1 Summary of Data'!$R$56</f>
        <v>0</v>
      </c>
      <c r="F4" s="188">
        <f>'Pt 1 Summary of Data'!$T$56</f>
        <v>0</v>
      </c>
      <c r="G4" s="188">
        <f>'Pt 1 Summary of Data'!$W$56</f>
        <v>0</v>
      </c>
      <c r="H4" s="188">
        <f>'Pt 1 Summary of Data'!$Z$56</f>
        <v>0</v>
      </c>
      <c r="I4" s="189"/>
      <c r="J4" s="189"/>
      <c r="K4" s="326">
        <f>'Pt 1 Summary of Data'!$AM$56+'Pt 1 Summary of Data'!$AO$56-'Pt 1 Summary of Data'!$AP$56</f>
        <v>0</v>
      </c>
    </row>
    <row r="5" spans="2:11" ht="17" thickBot="1" x14ac:dyDescent="0.4">
      <c r="B5" s="304" t="s">
        <v>279</v>
      </c>
      <c r="C5" s="190"/>
      <c r="D5" s="191"/>
      <c r="E5" s="191"/>
      <c r="F5" s="191"/>
      <c r="G5" s="191"/>
      <c r="H5" s="191"/>
      <c r="I5" s="191"/>
      <c r="J5" s="191"/>
      <c r="K5" s="327"/>
    </row>
    <row r="6" spans="2:11" ht="13" thickTop="1" x14ac:dyDescent="0.25">
      <c r="B6" s="301" t="s">
        <v>81</v>
      </c>
      <c r="C6" s="192"/>
      <c r="D6" s="193"/>
      <c r="E6" s="148"/>
      <c r="F6" s="194"/>
      <c r="G6" s="193"/>
      <c r="H6" s="148"/>
      <c r="I6" s="195"/>
      <c r="J6" s="195"/>
      <c r="K6" s="194"/>
    </row>
    <row r="7" spans="2:11" x14ac:dyDescent="0.25">
      <c r="B7" s="276" t="s">
        <v>82</v>
      </c>
      <c r="C7" s="196"/>
      <c r="D7" s="197"/>
      <c r="E7" s="153"/>
      <c r="F7" s="197"/>
      <c r="G7" s="197"/>
      <c r="H7" s="153"/>
      <c r="I7" s="198"/>
      <c r="J7" s="198"/>
      <c r="K7" s="328"/>
    </row>
    <row r="8" spans="2:11" x14ac:dyDescent="0.25">
      <c r="B8" s="276" t="s">
        <v>83</v>
      </c>
      <c r="C8" s="199"/>
      <c r="D8" s="197"/>
      <c r="E8" s="153"/>
      <c r="F8" s="189"/>
      <c r="G8" s="197"/>
      <c r="H8" s="153"/>
      <c r="I8" s="198"/>
      <c r="J8" s="198"/>
      <c r="K8" s="329"/>
    </row>
    <row r="9" spans="2:11" ht="13.5" customHeight="1" x14ac:dyDescent="0.25">
      <c r="B9" s="276" t="s">
        <v>84</v>
      </c>
      <c r="C9" s="196"/>
      <c r="D9" s="197"/>
      <c r="E9" s="153"/>
      <c r="F9" s="197"/>
      <c r="G9" s="197"/>
      <c r="H9" s="153"/>
      <c r="I9" s="198"/>
      <c r="J9" s="198"/>
      <c r="K9" s="328"/>
    </row>
    <row r="10" spans="2:11" ht="17" thickBot="1" x14ac:dyDescent="0.4">
      <c r="B10" s="304" t="s">
        <v>280</v>
      </c>
      <c r="C10" s="166"/>
      <c r="D10" s="168"/>
      <c r="E10" s="168"/>
      <c r="F10" s="168"/>
      <c r="G10" s="168"/>
      <c r="H10" s="168"/>
      <c r="I10" s="168"/>
      <c r="J10" s="168"/>
      <c r="K10" s="330"/>
    </row>
    <row r="11" spans="2:11" s="5" customFormat="1" ht="13" thickTop="1" x14ac:dyDescent="0.25">
      <c r="B11" s="301" t="s">
        <v>461</v>
      </c>
      <c r="C11" s="200">
        <f ca="1">IFERROR(IF(AND('Pt 3 MLR and Rebate Calculation'!$F$38&lt;&gt;"",'Pt 3 MLR and Rebate Calculation'!$F$38&gt;0),MIN('Pt 3 MLR and Rebate Calculation'!$F$38,'Pt 3 MLR and Rebate Calculation'!$F$34),'Pt 3 MLR and Rebate Calculation'!$F$34),"")</f>
        <v>0</v>
      </c>
      <c r="D11" s="201">
        <f ca="1">IFERROR(IF(AND('Pt 3 MLR and Rebate Calculation'!$J$38&lt;&gt;"",'Pt 3 MLR and Rebate Calculation'!$J$38&gt;0),MIN('Pt 3 MLR and Rebate Calculation'!$J$38,'Pt 3 MLR and Rebate Calculation'!$J$34),'Pt 3 MLR and Rebate Calculation'!$J$34),"")</f>
        <v>0</v>
      </c>
      <c r="E11" s="201">
        <f>IFERROR(IF(AND('Pt 3 MLR and Rebate Calculation'!$N$38&lt;&gt;"",'Pt 3 MLR and Rebate Calculation'!$N$38&gt;0),MIN('Pt 3 MLR and Rebate Calculation'!$N$38,'Pt 3 MLR and Rebate Calculation'!$N$34),'Pt 3 MLR and Rebate Calculation'!$N$34),"")</f>
        <v>0</v>
      </c>
      <c r="F11" s="201">
        <f>IFERROR(IF(AND('Pt 3 MLR and Rebate Calculation'!$R$38&lt;&gt;"",'Pt 3 MLR and Rebate Calculation'!$R$38&gt;0),MIN('Pt 3 MLR and Rebate Calculation'!$R$38,'Pt 3 MLR and Rebate Calculation'!$R$34),'Pt 3 MLR and Rebate Calculation'!$R$34),"")</f>
        <v>0</v>
      </c>
      <c r="G11" s="201">
        <f>IFERROR(IF(AND('Pt 3 MLR and Rebate Calculation'!$V$38&lt;&gt;"",'Pt 3 MLR and Rebate Calculation'!$V$38&gt;0),MIN('Pt 3 MLR and Rebate Calculation'!$V$38,'Pt 3 MLR and Rebate Calculation'!$V$34),'Pt 3 MLR and Rebate Calculation'!$V$34),"")</f>
        <v>0</v>
      </c>
      <c r="H11" s="201">
        <f>IFERROR(IF(AND('Pt 3 MLR and Rebate Calculation'!$Z$38&lt;&gt;"",'Pt 3 MLR and Rebate Calculation'!$Z$38&gt;0),MIN('Pt 3 MLR and Rebate Calculation'!$Z$38,'Pt 3 MLR and Rebate Calculation'!$Z$34),'Pt 3 MLR and Rebate Calculation'!$Z$34),"")</f>
        <v>0</v>
      </c>
      <c r="I11" s="202"/>
      <c r="J11" s="202"/>
      <c r="K11" s="201">
        <f>IFERROR(IF(AND('Pt 3 MLR and Rebate Calculation'!$AL$38&lt;&gt;"",'Pt 3 MLR and Rebate Calculation'!$AL$38&gt;0),MIN('Pt 3 MLR and Rebate Calculation'!$AL$38,'Pt 3 MLR and Rebate Calculation'!$AL$34),'Pt 3 MLR and Rebate Calculation'!$AL$34),"")</f>
        <v>0</v>
      </c>
    </row>
    <row r="12" spans="2:11" x14ac:dyDescent="0.25">
      <c r="B12" s="302" t="s">
        <v>74</v>
      </c>
      <c r="C12" s="111"/>
      <c r="D12" s="115"/>
      <c r="E12" s="203"/>
      <c r="F12" s="204"/>
      <c r="G12" s="204"/>
      <c r="H12" s="204"/>
      <c r="I12" s="205"/>
      <c r="J12" s="205"/>
      <c r="K12" s="331"/>
    </row>
    <row r="13" spans="2:11" x14ac:dyDescent="0.25">
      <c r="B13" s="302" t="s">
        <v>75</v>
      </c>
      <c r="C13" s="111"/>
      <c r="D13" s="115"/>
      <c r="E13" s="203"/>
      <c r="F13" s="204"/>
      <c r="G13" s="204"/>
      <c r="H13" s="204"/>
      <c r="I13" s="205"/>
      <c r="J13" s="205"/>
      <c r="K13" s="331"/>
    </row>
    <row r="14" spans="2:11" x14ac:dyDescent="0.25">
      <c r="B14" s="302" t="s">
        <v>76</v>
      </c>
      <c r="C14" s="111"/>
      <c r="D14" s="115"/>
      <c r="E14" s="203"/>
      <c r="F14" s="204"/>
      <c r="G14" s="204"/>
      <c r="H14" s="204"/>
      <c r="I14" s="205"/>
      <c r="J14" s="205"/>
      <c r="K14" s="331"/>
    </row>
    <row r="15" spans="2:11" ht="17" thickBot="1" x14ac:dyDescent="0.4">
      <c r="B15" s="304" t="s">
        <v>281</v>
      </c>
      <c r="C15" s="166"/>
      <c r="D15" s="168"/>
      <c r="E15" s="168"/>
      <c r="F15" s="168"/>
      <c r="G15" s="168"/>
      <c r="H15" s="168"/>
      <c r="I15" s="168"/>
      <c r="J15" s="168"/>
      <c r="K15" s="330"/>
    </row>
    <row r="16" spans="2:11" s="5" customFormat="1" ht="13" thickTop="1" x14ac:dyDescent="0.25">
      <c r="B16" s="301" t="s">
        <v>177</v>
      </c>
      <c r="C16" s="134"/>
      <c r="D16" s="136"/>
      <c r="E16" s="206"/>
      <c r="F16" s="207"/>
      <c r="G16" s="207"/>
      <c r="H16" s="207"/>
      <c r="I16" s="202"/>
      <c r="J16" s="202"/>
      <c r="K16" s="207"/>
    </row>
    <row r="17" spans="2:12" s="5" customFormat="1" x14ac:dyDescent="0.25">
      <c r="B17" s="302" t="s">
        <v>174</v>
      </c>
      <c r="C17" s="111"/>
      <c r="D17" s="115"/>
      <c r="E17" s="203"/>
      <c r="F17" s="204"/>
      <c r="G17" s="204"/>
      <c r="H17" s="204"/>
      <c r="I17" s="205"/>
      <c r="J17" s="205"/>
      <c r="K17" s="331"/>
    </row>
    <row r="18" spans="2:12" ht="25" x14ac:dyDescent="0.25">
      <c r="B18" s="276" t="s">
        <v>178</v>
      </c>
      <c r="C18" s="255"/>
      <c r="D18" s="209"/>
      <c r="E18" s="209"/>
      <c r="F18" s="256"/>
      <c r="G18" s="209"/>
      <c r="H18" s="209"/>
      <c r="I18" s="210"/>
      <c r="J18" s="210"/>
      <c r="K18" s="332"/>
    </row>
    <row r="19" spans="2:12" ht="13.75" customHeight="1" x14ac:dyDescent="0.25">
      <c r="B19" s="276" t="s">
        <v>179</v>
      </c>
      <c r="C19" s="211"/>
      <c r="D19" s="208"/>
      <c r="E19" s="209"/>
      <c r="F19" s="212"/>
      <c r="G19" s="208"/>
      <c r="H19" s="209"/>
      <c r="I19" s="210"/>
      <c r="J19" s="210"/>
      <c r="K19" s="333"/>
    </row>
    <row r="20" spans="2:12" ht="25" x14ac:dyDescent="0.25">
      <c r="B20" s="276" t="s">
        <v>180</v>
      </c>
      <c r="C20" s="255"/>
      <c r="D20" s="209"/>
      <c r="E20" s="209"/>
      <c r="F20" s="256"/>
      <c r="G20" s="209"/>
      <c r="H20" s="209"/>
      <c r="I20" s="210"/>
      <c r="J20" s="210"/>
      <c r="K20" s="332"/>
    </row>
    <row r="21" spans="2:12" ht="13.75" customHeight="1" x14ac:dyDescent="0.25">
      <c r="B21" s="276" t="s">
        <v>181</v>
      </c>
      <c r="C21" s="211"/>
      <c r="D21" s="208"/>
      <c r="E21" s="209"/>
      <c r="F21" s="212"/>
      <c r="G21" s="208"/>
      <c r="H21" s="209"/>
      <c r="I21" s="210"/>
      <c r="J21" s="210"/>
      <c r="K21" s="333"/>
    </row>
    <row r="22" spans="2:12" s="5" customFormat="1" ht="13" thickBot="1" x14ac:dyDescent="0.3">
      <c r="B22" s="324" t="s">
        <v>182</v>
      </c>
      <c r="C22" s="174"/>
      <c r="D22" s="213"/>
      <c r="E22" s="214"/>
      <c r="F22" s="215"/>
      <c r="G22" s="215"/>
      <c r="H22" s="215"/>
      <c r="I22" s="216"/>
      <c r="J22" s="216"/>
      <c r="K22" s="334"/>
    </row>
    <row r="23" spans="2:12" s="5" customFormat="1" ht="99.9" customHeight="1" x14ac:dyDescent="0.25">
      <c r="B23" s="325" t="s">
        <v>183</v>
      </c>
      <c r="C23" s="250"/>
      <c r="D23" s="251"/>
      <c r="E23" s="251"/>
      <c r="F23" s="251"/>
      <c r="G23" s="251"/>
      <c r="H23" s="251"/>
      <c r="I23" s="251"/>
      <c r="J23" s="251"/>
      <c r="K23" s="251"/>
    </row>
    <row r="24" spans="2:12" s="5" customFormat="1" ht="99.9" customHeight="1" x14ac:dyDescent="0.25">
      <c r="B24" s="335" t="s">
        <v>184</v>
      </c>
      <c r="C24" s="336"/>
      <c r="D24" s="337"/>
      <c r="E24" s="337"/>
      <c r="F24" s="337"/>
      <c r="G24" s="337"/>
      <c r="H24" s="337"/>
      <c r="I24" s="337"/>
      <c r="J24" s="337"/>
      <c r="K24" s="337"/>
      <c r="L24" s="2"/>
    </row>
    <row r="25" spans="2:12" x14ac:dyDescent="0.25">
      <c r="I25" s="3"/>
    </row>
    <row r="26" spans="2:12" ht="13.5" customHeight="1" x14ac:dyDescent="0.25">
      <c r="B26" s="37"/>
      <c r="C26" s="37"/>
      <c r="I26" s="3"/>
    </row>
    <row r="27" spans="2:12" x14ac:dyDescent="0.25">
      <c r="I27" s="3"/>
    </row>
    <row r="28" spans="2:12" hidden="1" x14ac:dyDescent="0.25">
      <c r="I28" s="3"/>
    </row>
    <row r="29" spans="2:12" hidden="1" x14ac:dyDescent="0.25">
      <c r="I29" s="3"/>
    </row>
    <row r="30" spans="2:12" hidden="1" x14ac:dyDescent="0.25">
      <c r="I30" s="3"/>
    </row>
    <row r="31" spans="2:12" hidden="1" x14ac:dyDescent="0.25"/>
  </sheetData>
  <phoneticPr fontId="23" type="noConversion"/>
  <dataValidations count="5">
    <dataValidation showInputMessage="1" showErrorMessage="1" prompt="Accepts input from user" sqref="C23:C24"/>
    <dataValidation showInputMessage="1" showErrorMessage="1" prompt="Accepts input from user" sqref="K22 D6:E9 C7 C9 K20 C16:H18 G19:H22 D19:E22 F20 F22 C20 C22 F7 F9 G6:H9 C12:H14 K7 K9 K16:K18 K12:K14"/>
    <dataValidation allowBlank="1" showInputMessage="1" showErrorMessage="1" prompt="Does not accept input from user" sqref="I4:J22 C5:H5 C6 C8 F6 F8 C10:H10 C15:H15 F19 F21 C19 C21 K21 K19 K15 K10 K8 K5:K6"/>
    <dataValidation showInputMessage="1" showErrorMessage="1" prompt="Contains a formula" sqref="K11 K4 C4:H4 C11:H11"/>
    <dataValidation showInputMessage="1" showErrorMessage="1" prompt="Does not accept input from user" sqref="D23:K23 D24:K24"/>
  </dataValidations>
  <pageMargins left="0.25" right="0.25" top="0.5" bottom="0.35" header="0.3" footer="0.2"/>
  <pageSetup scale="44" fitToHeight="0" orientation="landscape" r:id="rId1"/>
  <headerFooter alignWithMargins="0">
    <oddFooter>&amp;L&amp;F &amp;C Page &amp;P of &amp;N&amp;R[&amp;A]</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topLeftCell="B1" zoomScale="80" zoomScaleNormal="80" workbookViewId="0">
      <selection activeCell="B1" sqref="B1"/>
    </sheetView>
  </sheetViews>
  <sheetFormatPr defaultColWidth="0" defaultRowHeight="12.5" zeroHeight="1" x14ac:dyDescent="0.25"/>
  <cols>
    <col min="1" max="1" width="1.54296875" style="5" hidden="1" customWidth="1"/>
    <col min="2" max="2" width="81.453125" style="3" customWidth="1"/>
    <col min="3" max="3" width="30.36328125" style="3" customWidth="1"/>
    <col min="4" max="4" width="12.08984375" style="3" customWidth="1"/>
    <col min="5" max="5" width="12.08984375" style="3" hidden="1" customWidth="1"/>
    <col min="6" max="6" width="3.453125" style="3" hidden="1" customWidth="1"/>
    <col min="7" max="7" width="13.453125" style="3" hidden="1" customWidth="1"/>
    <col min="8" max="8" width="14.08984375" style="3" hidden="1" customWidth="1"/>
    <col min="9" max="9" width="4.453125" style="3" hidden="1" customWidth="1"/>
    <col min="10" max="10" width="15.453125" style="3" hidden="1" customWidth="1"/>
    <col min="11" max="11" width="18.08984375" style="3" hidden="1" customWidth="1"/>
    <col min="12" max="12" width="12.453125" style="3" hidden="1" customWidth="1"/>
    <col min="13" max="16384" width="9.453125" style="3" hidden="1"/>
  </cols>
  <sheetData>
    <row r="1" spans="1:12" ht="19" x14ac:dyDescent="0.25">
      <c r="B1" s="79" t="s">
        <v>348</v>
      </c>
    </row>
    <row r="2" spans="1:12" s="10" customFormat="1" ht="13" x14ac:dyDescent="0.3">
      <c r="B2" s="20"/>
      <c r="C2" s="15"/>
      <c r="D2" s="21"/>
      <c r="E2" s="22"/>
      <c r="F2" s="22"/>
      <c r="G2" s="21"/>
      <c r="H2" s="23"/>
      <c r="I2" s="23"/>
      <c r="J2" s="21"/>
      <c r="K2" s="24"/>
      <c r="L2" s="24"/>
    </row>
    <row r="3" spans="1:12" s="4" customFormat="1" ht="19" x14ac:dyDescent="0.3">
      <c r="A3" s="8"/>
      <c r="B3" s="339" t="s">
        <v>285</v>
      </c>
      <c r="C3" s="340" t="s">
        <v>77</v>
      </c>
      <c r="D3" s="13"/>
      <c r="E3" s="13"/>
      <c r="F3" s="13"/>
      <c r="G3" s="13"/>
      <c r="H3" s="13"/>
      <c r="I3" s="14"/>
      <c r="J3" s="13"/>
      <c r="K3" s="13"/>
      <c r="L3" s="13"/>
    </row>
    <row r="4" spans="1:12" s="2" customFormat="1" ht="27" customHeight="1" x14ac:dyDescent="0.3">
      <c r="A4" s="26"/>
      <c r="B4" s="341" t="s">
        <v>185</v>
      </c>
      <c r="C4" s="342"/>
      <c r="D4" s="27"/>
      <c r="E4" s="27"/>
      <c r="F4" s="27"/>
      <c r="G4" s="27"/>
      <c r="H4" s="27"/>
      <c r="I4" s="27"/>
      <c r="J4" s="27"/>
      <c r="K4" s="27"/>
    </row>
    <row r="5" spans="1:12" s="2" customFormat="1" x14ac:dyDescent="0.25">
      <c r="B5" s="59"/>
      <c r="C5" s="59"/>
    </row>
    <row r="6" spans="1:12" s="5" customFormat="1" ht="24.75" customHeight="1" x14ac:dyDescent="0.3">
      <c r="B6" s="57" t="s">
        <v>169</v>
      </c>
      <c r="C6" s="39"/>
      <c r="D6" s="40"/>
      <c r="E6" s="40"/>
      <c r="F6" s="40"/>
      <c r="G6" s="40"/>
      <c r="H6" s="40"/>
      <c r="I6" s="40"/>
      <c r="J6" s="40"/>
    </row>
    <row r="7" spans="1:12" s="5" customFormat="1" x14ac:dyDescent="0.25">
      <c r="B7" s="344" t="s">
        <v>64</v>
      </c>
      <c r="C7" s="28"/>
      <c r="D7" s="29"/>
      <c r="E7" s="29"/>
      <c r="F7" s="29"/>
      <c r="G7" s="29"/>
      <c r="H7" s="29"/>
      <c r="I7" s="27"/>
      <c r="J7" s="27"/>
      <c r="K7" s="2"/>
    </row>
    <row r="8" spans="1:12" s="5" customFormat="1" ht="18" customHeight="1" x14ac:dyDescent="0.25">
      <c r="B8" s="343"/>
      <c r="C8" s="28"/>
      <c r="D8" s="29"/>
      <c r="E8" s="29"/>
      <c r="F8" s="29"/>
      <c r="G8" s="29"/>
      <c r="H8" s="29"/>
      <c r="I8" s="27"/>
      <c r="J8" s="27"/>
      <c r="K8" s="2"/>
    </row>
    <row r="9" spans="1:12" s="5" customFormat="1" ht="18" customHeight="1" x14ac:dyDescent="0.25">
      <c r="B9" s="343"/>
      <c r="C9" s="28"/>
      <c r="D9" s="29"/>
      <c r="E9" s="29"/>
      <c r="F9" s="29"/>
      <c r="G9" s="29"/>
      <c r="H9" s="29"/>
      <c r="I9" s="27"/>
      <c r="J9" s="27"/>
      <c r="K9" s="2"/>
    </row>
    <row r="10" spans="1:12" s="5" customFormat="1" ht="18" customHeight="1" x14ac:dyDescent="0.25">
      <c r="B10" s="343"/>
      <c r="C10" s="28"/>
      <c r="D10" s="29"/>
      <c r="E10" s="29"/>
      <c r="F10" s="29"/>
      <c r="G10" s="29"/>
      <c r="H10" s="29"/>
      <c r="I10" s="27"/>
      <c r="J10" s="27"/>
      <c r="K10" s="2"/>
    </row>
    <row r="11" spans="1:12" s="5" customFormat="1" ht="18" customHeight="1" x14ac:dyDescent="0.25">
      <c r="B11" s="343"/>
      <c r="C11" s="28"/>
      <c r="D11" s="29"/>
      <c r="E11" s="29"/>
      <c r="F11" s="29"/>
      <c r="G11" s="29"/>
      <c r="H11" s="29"/>
      <c r="I11" s="27"/>
      <c r="J11" s="27"/>
      <c r="K11" s="2"/>
    </row>
    <row r="12" spans="1:12" s="5" customFormat="1" ht="18" customHeight="1" x14ac:dyDescent="0.25">
      <c r="B12" s="343"/>
      <c r="C12" s="28"/>
      <c r="D12" s="29"/>
      <c r="E12" s="29"/>
      <c r="F12" s="29"/>
      <c r="G12" s="29"/>
      <c r="H12" s="29"/>
      <c r="I12" s="27"/>
      <c r="J12" s="27"/>
      <c r="K12" s="2"/>
    </row>
    <row r="13" spans="1:12" s="5" customFormat="1" ht="18" customHeight="1" x14ac:dyDescent="0.25">
      <c r="B13" s="343"/>
      <c r="C13" s="28"/>
      <c r="D13" s="29"/>
      <c r="E13" s="29"/>
      <c r="F13" s="29"/>
      <c r="G13" s="29"/>
      <c r="H13" s="29"/>
      <c r="I13" s="27"/>
      <c r="J13" s="27"/>
      <c r="K13" s="2"/>
    </row>
    <row r="14" spans="1:12" s="5" customFormat="1" ht="18" customHeight="1" x14ac:dyDescent="0.25">
      <c r="B14" s="343"/>
      <c r="C14" s="28"/>
      <c r="D14" s="29"/>
      <c r="E14" s="29"/>
      <c r="F14" s="29"/>
      <c r="G14" s="29"/>
      <c r="H14" s="29"/>
      <c r="I14" s="27"/>
      <c r="J14" s="27"/>
      <c r="K14" s="2"/>
    </row>
    <row r="15" spans="1:12" s="5" customFormat="1" ht="18" customHeight="1" x14ac:dyDescent="0.25">
      <c r="B15" s="343"/>
      <c r="C15" s="28"/>
      <c r="D15" s="29"/>
      <c r="E15" s="29"/>
      <c r="F15" s="29"/>
      <c r="G15" s="29"/>
      <c r="H15" s="29"/>
      <c r="I15" s="27"/>
      <c r="J15" s="27"/>
      <c r="K15" s="2"/>
    </row>
    <row r="16" spans="1:12" s="5" customFormat="1" ht="18" customHeight="1" x14ac:dyDescent="0.25">
      <c r="B16" s="343"/>
      <c r="C16" s="28"/>
      <c r="D16" s="29"/>
      <c r="E16" s="29"/>
      <c r="F16" s="29"/>
      <c r="G16" s="29"/>
      <c r="H16" s="29"/>
      <c r="I16" s="27"/>
      <c r="J16" s="27"/>
      <c r="K16" s="2"/>
    </row>
    <row r="17" spans="2:11" s="5" customFormat="1" ht="18" customHeight="1" x14ac:dyDescent="0.25">
      <c r="B17" s="343"/>
      <c r="C17" s="28"/>
      <c r="D17" s="29"/>
      <c r="E17" s="29"/>
      <c r="F17" s="29"/>
      <c r="G17" s="29"/>
      <c r="H17" s="29"/>
      <c r="I17" s="27"/>
      <c r="J17" s="27"/>
      <c r="K17" s="2"/>
    </row>
    <row r="18" spans="2:11" s="5" customFormat="1" ht="18" customHeight="1" x14ac:dyDescent="0.25">
      <c r="B18" s="345"/>
      <c r="C18" s="28"/>
      <c r="D18" s="29"/>
      <c r="E18" s="29"/>
      <c r="F18" s="29"/>
      <c r="G18" s="29"/>
      <c r="H18" s="29"/>
      <c r="I18" s="27"/>
      <c r="J18" s="27"/>
      <c r="K18" s="2"/>
    </row>
    <row r="19" spans="2:11" s="2" customFormat="1" x14ac:dyDescent="0.25">
      <c r="B19" s="59"/>
      <c r="C19" s="59"/>
    </row>
    <row r="20" spans="2:11" s="5" customFormat="1" ht="28.25" customHeight="1" x14ac:dyDescent="0.3">
      <c r="B20" s="57" t="s">
        <v>170</v>
      </c>
      <c r="C20" s="39"/>
      <c r="D20" s="40"/>
      <c r="E20" s="40"/>
      <c r="F20" s="40"/>
      <c r="G20" s="40"/>
      <c r="H20" s="40"/>
      <c r="I20" s="40"/>
      <c r="J20" s="40"/>
    </row>
    <row r="21" spans="2:11" s="5" customFormat="1" x14ac:dyDescent="0.25">
      <c r="B21" s="344" t="s">
        <v>64</v>
      </c>
      <c r="C21" s="29"/>
      <c r="D21" s="29"/>
      <c r="E21" s="29"/>
      <c r="F21" s="29"/>
      <c r="G21" s="29"/>
      <c r="H21" s="29"/>
      <c r="I21" s="29"/>
      <c r="J21" s="29"/>
    </row>
    <row r="22" spans="2:11" s="5" customFormat="1" ht="18.899999999999999" customHeight="1" x14ac:dyDescent="0.25">
      <c r="B22" s="343"/>
      <c r="C22" s="29"/>
      <c r="D22" s="29"/>
      <c r="E22" s="29"/>
      <c r="F22" s="29"/>
      <c r="G22" s="29"/>
      <c r="H22" s="29"/>
      <c r="I22" s="29"/>
      <c r="J22" s="29"/>
    </row>
    <row r="23" spans="2:11" s="5" customFormat="1" ht="18.899999999999999" customHeight="1" x14ac:dyDescent="0.25">
      <c r="B23" s="343"/>
      <c r="C23" s="29"/>
      <c r="D23" s="29"/>
      <c r="E23" s="29"/>
      <c r="F23" s="29"/>
      <c r="G23" s="29"/>
      <c r="H23" s="29"/>
      <c r="I23" s="29"/>
      <c r="J23" s="29"/>
    </row>
    <row r="24" spans="2:11" s="5" customFormat="1" ht="18.899999999999999" customHeight="1" x14ac:dyDescent="0.25">
      <c r="B24" s="343"/>
      <c r="C24" s="29"/>
      <c r="D24" s="29"/>
      <c r="E24" s="29"/>
      <c r="F24" s="29"/>
      <c r="G24" s="29"/>
      <c r="H24" s="29"/>
      <c r="I24" s="29"/>
      <c r="J24" s="29"/>
    </row>
    <row r="25" spans="2:11" s="5" customFormat="1" ht="18.899999999999999" customHeight="1" x14ac:dyDescent="0.25">
      <c r="B25" s="343"/>
      <c r="C25" s="29"/>
      <c r="D25" s="29"/>
      <c r="E25" s="29"/>
      <c r="F25" s="29"/>
      <c r="G25" s="29"/>
      <c r="H25" s="29"/>
      <c r="I25" s="29"/>
      <c r="J25" s="29"/>
    </row>
    <row r="26" spans="2:11" s="5" customFormat="1" ht="18.899999999999999" customHeight="1" x14ac:dyDescent="0.25">
      <c r="B26" s="343"/>
      <c r="C26" s="29"/>
      <c r="D26" s="29"/>
      <c r="E26" s="29"/>
      <c r="F26" s="29"/>
      <c r="G26" s="29"/>
      <c r="H26" s="29"/>
      <c r="I26" s="29"/>
      <c r="J26" s="29"/>
    </row>
    <row r="27" spans="2:11" s="5" customFormat="1" ht="18.899999999999999" customHeight="1" x14ac:dyDescent="0.25">
      <c r="B27" s="343"/>
      <c r="C27" s="29"/>
      <c r="D27" s="29"/>
      <c r="E27" s="29"/>
      <c r="F27" s="29"/>
      <c r="G27" s="29"/>
      <c r="H27" s="29"/>
      <c r="I27" s="29"/>
      <c r="J27" s="29"/>
    </row>
    <row r="28" spans="2:11" s="5" customFormat="1" ht="18.899999999999999" customHeight="1" x14ac:dyDescent="0.25">
      <c r="B28" s="343"/>
      <c r="C28" s="29"/>
      <c r="D28" s="29"/>
      <c r="E28" s="29"/>
      <c r="F28" s="29"/>
      <c r="G28" s="29"/>
      <c r="H28" s="29"/>
      <c r="I28" s="29"/>
      <c r="J28" s="29"/>
    </row>
    <row r="29" spans="2:11" s="5" customFormat="1" ht="18.899999999999999" customHeight="1" x14ac:dyDescent="0.25">
      <c r="B29" s="343"/>
      <c r="C29" s="29"/>
      <c r="D29" s="29"/>
      <c r="E29" s="29"/>
      <c r="F29" s="29"/>
      <c r="G29" s="29"/>
      <c r="H29" s="29"/>
      <c r="I29" s="29"/>
      <c r="J29" s="29"/>
    </row>
    <row r="30" spans="2:11" s="5" customFormat="1" ht="18.899999999999999" customHeight="1" x14ac:dyDescent="0.25">
      <c r="B30" s="343"/>
      <c r="C30" s="29"/>
      <c r="D30" s="29"/>
      <c r="E30" s="29"/>
      <c r="F30" s="29"/>
      <c r="G30" s="29"/>
      <c r="H30" s="29"/>
      <c r="I30" s="29"/>
      <c r="J30" s="29"/>
    </row>
    <row r="31" spans="2:11" s="5" customFormat="1" ht="18.899999999999999" customHeight="1" x14ac:dyDescent="0.25">
      <c r="B31" s="343"/>
      <c r="C31" s="29"/>
      <c r="D31" s="29"/>
      <c r="E31" s="29"/>
      <c r="F31" s="29"/>
      <c r="G31" s="29"/>
      <c r="H31" s="29"/>
      <c r="I31" s="29"/>
      <c r="J31" s="29"/>
    </row>
    <row r="32" spans="2:11" s="5" customFormat="1" ht="18.899999999999999" customHeight="1" x14ac:dyDescent="0.25">
      <c r="B32" s="345"/>
      <c r="C32" s="29"/>
      <c r="D32" s="29"/>
      <c r="E32" s="29"/>
      <c r="F32" s="29"/>
      <c r="G32" s="29"/>
      <c r="H32" s="29"/>
      <c r="I32" s="29"/>
      <c r="J32" s="29"/>
    </row>
    <row r="33" spans="1:10" s="2" customFormat="1" x14ac:dyDescent="0.25">
      <c r="B33" s="59"/>
      <c r="C33" s="59"/>
    </row>
    <row r="34" spans="1:10" s="5" customFormat="1" ht="45" customHeight="1" x14ac:dyDescent="0.25">
      <c r="B34" s="52" t="s">
        <v>172</v>
      </c>
      <c r="C34" s="53"/>
      <c r="D34" s="40"/>
      <c r="E34" s="40"/>
      <c r="F34" s="40"/>
      <c r="G34" s="40"/>
      <c r="H34" s="40"/>
      <c r="I34" s="40"/>
    </row>
    <row r="35" spans="1:10" s="5" customFormat="1" x14ac:dyDescent="0.25">
      <c r="B35" s="27" t="s">
        <v>78</v>
      </c>
      <c r="C35" s="348" t="s">
        <v>79</v>
      </c>
      <c r="D35" s="40"/>
      <c r="E35" s="40"/>
      <c r="F35" s="40"/>
      <c r="G35" s="40"/>
      <c r="H35" s="40"/>
      <c r="I35" s="40"/>
      <c r="J35" s="40"/>
    </row>
    <row r="36" spans="1:10" s="5" customFormat="1" ht="18" customHeight="1" x14ac:dyDescent="0.25">
      <c r="B36" s="346"/>
      <c r="C36" s="347"/>
      <c r="D36" s="40"/>
      <c r="E36" s="40"/>
      <c r="F36" s="40"/>
      <c r="G36" s="40"/>
      <c r="H36" s="40"/>
      <c r="I36" s="40"/>
    </row>
    <row r="37" spans="1:10" s="5" customFormat="1" ht="18" customHeight="1" x14ac:dyDescent="0.25">
      <c r="B37" s="346"/>
      <c r="C37" s="347"/>
      <c r="D37" s="40"/>
      <c r="E37" s="40"/>
      <c r="F37" s="40"/>
      <c r="G37" s="40"/>
      <c r="H37" s="40"/>
      <c r="I37" s="40"/>
    </row>
    <row r="38" spans="1:10" s="5" customFormat="1" ht="18" customHeight="1" x14ac:dyDescent="0.25">
      <c r="B38" s="346"/>
      <c r="C38" s="347"/>
      <c r="D38" s="40"/>
      <c r="E38" s="40"/>
      <c r="F38" s="40"/>
      <c r="G38" s="40"/>
      <c r="H38" s="40"/>
      <c r="I38" s="40"/>
    </row>
    <row r="39" spans="1:10" s="5" customFormat="1" ht="18" customHeight="1" x14ac:dyDescent="0.25">
      <c r="B39" s="346"/>
      <c r="C39" s="347"/>
      <c r="D39" s="40"/>
      <c r="E39" s="40"/>
      <c r="F39" s="40"/>
      <c r="G39" s="40"/>
      <c r="H39" s="40"/>
      <c r="I39" s="40"/>
    </row>
    <row r="40" spans="1:10" s="5" customFormat="1" ht="18" customHeight="1" x14ac:dyDescent="0.25">
      <c r="B40" s="346"/>
      <c r="C40" s="347"/>
      <c r="D40" s="40"/>
      <c r="E40" s="40"/>
      <c r="F40" s="40"/>
      <c r="G40" s="40"/>
      <c r="H40" s="40"/>
      <c r="I40" s="40"/>
    </row>
    <row r="41" spans="1:10" s="5" customFormat="1" ht="18" customHeight="1" x14ac:dyDescent="0.25">
      <c r="B41" s="346"/>
      <c r="C41" s="347"/>
      <c r="D41" s="40"/>
      <c r="E41" s="40"/>
      <c r="F41" s="40"/>
      <c r="G41" s="40"/>
      <c r="H41" s="40"/>
      <c r="I41" s="40"/>
    </row>
    <row r="42" spans="1:10" s="5" customFormat="1" ht="18" customHeight="1" x14ac:dyDescent="0.25">
      <c r="A42" s="11"/>
      <c r="B42" s="346"/>
      <c r="C42" s="347"/>
      <c r="D42" s="40"/>
      <c r="E42" s="40"/>
      <c r="F42" s="40"/>
      <c r="G42" s="40"/>
      <c r="H42" s="40"/>
      <c r="I42" s="40"/>
    </row>
    <row r="43" spans="1:10" s="5" customFormat="1" ht="18" customHeight="1" x14ac:dyDescent="0.25">
      <c r="B43" s="346"/>
      <c r="C43" s="347"/>
      <c r="D43" s="40"/>
      <c r="E43" s="40"/>
      <c r="F43" s="40"/>
      <c r="G43" s="40"/>
      <c r="H43" s="40"/>
      <c r="I43" s="40"/>
    </row>
    <row r="44" spans="1:10" s="5" customFormat="1" ht="18" customHeight="1" x14ac:dyDescent="0.25">
      <c r="B44" s="346"/>
      <c r="C44" s="347"/>
      <c r="D44" s="40"/>
      <c r="E44" s="40"/>
      <c r="F44" s="40"/>
      <c r="G44" s="40"/>
      <c r="H44" s="40"/>
      <c r="I44" s="40"/>
    </row>
    <row r="45" spans="1:10" s="5" customFormat="1" ht="18" customHeight="1" x14ac:dyDescent="0.25">
      <c r="B45" s="346"/>
      <c r="C45" s="347"/>
      <c r="D45" s="40"/>
      <c r="E45" s="40"/>
      <c r="F45" s="40"/>
      <c r="G45" s="40"/>
      <c r="H45" s="40"/>
      <c r="I45" s="40"/>
    </row>
    <row r="46" spans="1:10" s="5" customFormat="1" ht="18" customHeight="1" x14ac:dyDescent="0.25">
      <c r="B46" s="346"/>
      <c r="C46" s="347"/>
      <c r="D46" s="40"/>
      <c r="E46" s="40"/>
      <c r="F46" s="40"/>
      <c r="G46" s="40"/>
      <c r="H46" s="40"/>
      <c r="I46" s="40"/>
    </row>
    <row r="47" spans="1:10" s="2" customFormat="1" x14ac:dyDescent="0.25">
      <c r="B47" s="59"/>
      <c r="C47" s="59"/>
    </row>
    <row r="48" spans="1:10" s="5" customFormat="1" ht="39" x14ac:dyDescent="0.3">
      <c r="B48" s="54" t="s">
        <v>171</v>
      </c>
      <c r="C48" s="55"/>
      <c r="D48" s="39"/>
      <c r="E48" s="40"/>
      <c r="F48" s="40"/>
      <c r="G48" s="40"/>
      <c r="H48" s="40"/>
      <c r="I48" s="40"/>
    </row>
    <row r="49" spans="2:10" s="5" customFormat="1" x14ac:dyDescent="0.25">
      <c r="B49" s="27" t="s">
        <v>100</v>
      </c>
      <c r="C49" s="348" t="s">
        <v>80</v>
      </c>
      <c r="D49" s="27"/>
      <c r="E49" s="27"/>
      <c r="F49" s="27"/>
      <c r="G49" s="27"/>
      <c r="H49" s="27"/>
      <c r="I49" s="27"/>
      <c r="J49" s="27"/>
    </row>
    <row r="50" spans="2:10" s="5" customFormat="1" ht="18" customHeight="1" x14ac:dyDescent="0.25">
      <c r="B50" s="349"/>
      <c r="C50" s="350"/>
      <c r="D50" s="51"/>
      <c r="E50" s="27"/>
      <c r="F50" s="27"/>
      <c r="G50" s="27"/>
      <c r="H50" s="27"/>
      <c r="I50" s="27"/>
      <c r="J50" s="27"/>
    </row>
    <row r="51" spans="2:10" s="5" customFormat="1" ht="18" customHeight="1" x14ac:dyDescent="0.25">
      <c r="B51" s="349"/>
      <c r="C51" s="350"/>
      <c r="D51" s="51"/>
      <c r="E51" s="27"/>
      <c r="F51" s="27"/>
      <c r="G51" s="27"/>
      <c r="H51" s="27"/>
      <c r="I51" s="27"/>
      <c r="J51" s="27"/>
    </row>
    <row r="52" spans="2:10" s="5" customFormat="1" ht="18" customHeight="1" x14ac:dyDescent="0.25">
      <c r="B52" s="349"/>
      <c r="C52" s="350"/>
      <c r="D52" s="51"/>
      <c r="E52" s="27"/>
      <c r="F52" s="27"/>
      <c r="G52" s="27"/>
      <c r="H52" s="27"/>
      <c r="I52" s="27"/>
      <c r="J52" s="27"/>
    </row>
    <row r="53" spans="2:10" s="5" customFormat="1" ht="18" customHeight="1" x14ac:dyDescent="0.25">
      <c r="B53" s="349"/>
      <c r="C53" s="350"/>
      <c r="D53" s="51"/>
      <c r="E53" s="27"/>
      <c r="F53" s="27"/>
      <c r="G53" s="27"/>
      <c r="H53" s="27"/>
      <c r="I53" s="27"/>
      <c r="J53" s="27"/>
    </row>
    <row r="54" spans="2:10" s="5" customFormat="1" ht="18" customHeight="1" x14ac:dyDescent="0.25">
      <c r="B54" s="349"/>
      <c r="C54" s="350"/>
      <c r="D54" s="51"/>
      <c r="E54" s="27"/>
      <c r="F54" s="27"/>
      <c r="G54" s="27"/>
      <c r="H54" s="27"/>
      <c r="I54" s="27"/>
      <c r="J54" s="27"/>
    </row>
    <row r="55" spans="2:10" s="5" customFormat="1" ht="18" customHeight="1" x14ac:dyDescent="0.25">
      <c r="B55" s="349"/>
      <c r="C55" s="350"/>
      <c r="D55" s="51"/>
      <c r="E55" s="27"/>
      <c r="F55" s="27"/>
      <c r="G55" s="27"/>
      <c r="H55" s="27"/>
      <c r="I55" s="27"/>
      <c r="J55" s="27"/>
    </row>
    <row r="56" spans="2:10" s="5" customFormat="1" ht="18" customHeight="1" x14ac:dyDescent="0.25">
      <c r="B56" s="349"/>
      <c r="C56" s="350"/>
      <c r="D56" s="51"/>
      <c r="E56" s="27"/>
      <c r="F56" s="27"/>
      <c r="G56" s="27"/>
      <c r="H56" s="27"/>
      <c r="I56" s="27"/>
      <c r="J56" s="27"/>
    </row>
    <row r="57" spans="2:10" s="5" customFormat="1" ht="18" customHeight="1" x14ac:dyDescent="0.25">
      <c r="B57" s="349"/>
      <c r="C57" s="350"/>
      <c r="D57" s="51"/>
      <c r="E57" s="27"/>
      <c r="F57" s="27"/>
      <c r="G57" s="27"/>
      <c r="H57" s="27"/>
      <c r="I57" s="27"/>
      <c r="J57" s="27"/>
    </row>
    <row r="58" spans="2:10" s="5" customFormat="1" ht="18" customHeight="1" x14ac:dyDescent="0.25">
      <c r="B58" s="349"/>
      <c r="C58" s="350"/>
      <c r="D58" s="51"/>
      <c r="E58" s="27"/>
      <c r="F58" s="27"/>
      <c r="G58" s="27"/>
      <c r="H58" s="27"/>
      <c r="I58" s="27"/>
      <c r="J58" s="27"/>
    </row>
    <row r="59" spans="2:10" s="5" customFormat="1" ht="18" customHeight="1" x14ac:dyDescent="0.25">
      <c r="B59" s="349"/>
      <c r="C59" s="350"/>
      <c r="D59" s="51"/>
      <c r="E59" s="27"/>
      <c r="F59" s="27"/>
      <c r="G59" s="27"/>
      <c r="H59" s="27"/>
      <c r="I59" s="27"/>
      <c r="J59" s="27"/>
    </row>
    <row r="60" spans="2:10" s="2" customFormat="1" x14ac:dyDescent="0.25">
      <c r="B60" s="59"/>
      <c r="C60" s="59"/>
    </row>
    <row r="61" spans="2:10" s="5" customFormat="1" ht="74.150000000000006" customHeight="1" x14ac:dyDescent="0.25">
      <c r="B61" s="58" t="s">
        <v>173</v>
      </c>
      <c r="C61" s="27"/>
      <c r="D61" s="27"/>
      <c r="E61" s="27"/>
      <c r="F61" s="27"/>
      <c r="G61" s="27"/>
      <c r="H61" s="27"/>
    </row>
    <row r="62" spans="2:10" s="5" customFormat="1" ht="19.5" customHeight="1" x14ac:dyDescent="0.25">
      <c r="B62" s="68"/>
      <c r="C62" s="29"/>
      <c r="D62" s="29"/>
      <c r="E62" s="29"/>
      <c r="F62" s="29"/>
      <c r="G62" s="29"/>
      <c r="H62" s="29"/>
    </row>
    <row r="63" spans="2:10" s="5" customFormat="1" ht="19.5" customHeight="1" x14ac:dyDescent="0.25">
      <c r="B63" s="68"/>
      <c r="C63" s="29"/>
      <c r="D63" s="29"/>
      <c r="E63" s="29"/>
      <c r="F63" s="29"/>
      <c r="G63" s="29"/>
      <c r="H63" s="29"/>
    </row>
    <row r="64" spans="2:10" s="5" customFormat="1" ht="19.5" customHeight="1" x14ac:dyDescent="0.25">
      <c r="B64" s="68"/>
      <c r="C64" s="29"/>
      <c r="D64" s="29"/>
      <c r="E64" s="29"/>
      <c r="F64" s="29"/>
      <c r="G64" s="29"/>
      <c r="H64" s="29"/>
    </row>
    <row r="65" spans="1:3" x14ac:dyDescent="0.25">
      <c r="B65" s="7"/>
    </row>
    <row r="66" spans="1:3" ht="13" hidden="1" x14ac:dyDescent="0.3">
      <c r="B66" s="30"/>
      <c r="C66" s="30"/>
    </row>
    <row r="67" spans="1:3" ht="13" hidden="1" x14ac:dyDescent="0.3">
      <c r="A67" s="30"/>
      <c r="B67" s="37"/>
      <c r="C67" s="37"/>
    </row>
    <row r="68" spans="1:3" ht="13" hidden="1" x14ac:dyDescent="0.3">
      <c r="A68" s="30"/>
      <c r="B68" s="30"/>
      <c r="C68" s="4"/>
    </row>
    <row r="69" spans="1:3" ht="13" hidden="1" x14ac:dyDescent="0.3">
      <c r="B69" s="30"/>
      <c r="C69" s="4"/>
    </row>
    <row r="70" spans="1:3" ht="13" hidden="1" x14ac:dyDescent="0.25">
      <c r="B70" s="37"/>
      <c r="C70" s="37"/>
    </row>
    <row r="71" spans="1:3" ht="13.5" hidden="1" customHeight="1" x14ac:dyDescent="0.25">
      <c r="B71" s="37"/>
      <c r="C71" s="37"/>
    </row>
    <row r="72" spans="1:3" hidden="1" x14ac:dyDescent="0.25">
      <c r="B72" s="7"/>
    </row>
    <row r="73" spans="1:3" hidden="1" x14ac:dyDescent="0.25">
      <c r="B73" s="7"/>
    </row>
    <row r="74" spans="1:3" hidden="1" x14ac:dyDescent="0.25">
      <c r="B74" s="7"/>
    </row>
    <row r="75" spans="1:3" hidden="1" x14ac:dyDescent="0.25">
      <c r="B75" s="7"/>
    </row>
    <row r="76" spans="1:3" hidden="1" x14ac:dyDescent="0.25">
      <c r="B76" s="7"/>
    </row>
    <row r="77" spans="1:3" hidden="1" x14ac:dyDescent="0.25">
      <c r="B77" s="7"/>
    </row>
    <row r="78" spans="1:3" hidden="1" x14ac:dyDescent="0.25">
      <c r="B78" s="7"/>
    </row>
    <row r="79" spans="1:3" hidden="1" x14ac:dyDescent="0.25">
      <c r="B79" s="7"/>
    </row>
    <row r="80" spans="1:3" hidden="1" x14ac:dyDescent="0.25">
      <c r="B80" s="7"/>
    </row>
    <row r="81" spans="2:2" hidden="1" x14ac:dyDescent="0.25">
      <c r="B81" s="7"/>
    </row>
    <row r="82" spans="2:2" hidden="1" x14ac:dyDescent="0.25">
      <c r="B82" s="7"/>
    </row>
    <row r="83" spans="2:2" hidden="1" x14ac:dyDescent="0.25">
      <c r="B83" s="7"/>
    </row>
    <row r="84" spans="2:2" hidden="1" x14ac:dyDescent="0.25">
      <c r="B84" s="7"/>
    </row>
    <row r="85" spans="2:2" hidden="1" x14ac:dyDescent="0.25">
      <c r="B85" s="7"/>
    </row>
    <row r="86" spans="2:2" hidden="1" x14ac:dyDescent="0.25">
      <c r="B86" s="7"/>
    </row>
    <row r="87" spans="2:2" hidden="1" x14ac:dyDescent="0.25">
      <c r="B87" s="7"/>
    </row>
    <row r="88" spans="2:2" hidden="1" x14ac:dyDescent="0.25">
      <c r="B88" s="7"/>
    </row>
    <row r="89" spans="2:2" hidden="1" x14ac:dyDescent="0.25">
      <c r="B89" s="7"/>
    </row>
    <row r="90" spans="2:2" hidden="1" x14ac:dyDescent="0.25">
      <c r="B90" s="7"/>
    </row>
    <row r="91" spans="2:2" hidden="1" x14ac:dyDescent="0.25">
      <c r="B91" s="7"/>
    </row>
    <row r="92" spans="2:2" hidden="1" x14ac:dyDescent="0.25">
      <c r="B92" s="7"/>
    </row>
    <row r="93" spans="2:2" hidden="1" x14ac:dyDescent="0.25">
      <c r="B93" s="7"/>
    </row>
    <row r="94" spans="2:2" hidden="1" x14ac:dyDescent="0.25">
      <c r="B94" s="7"/>
    </row>
    <row r="95" spans="2:2" hidden="1" x14ac:dyDescent="0.25">
      <c r="B95" s="7"/>
    </row>
    <row r="96" spans="2:2" hidden="1" x14ac:dyDescent="0.25">
      <c r="B96" s="7"/>
    </row>
    <row r="97" spans="2:2" hidden="1" x14ac:dyDescent="0.25">
      <c r="B97" s="7"/>
    </row>
    <row r="98" spans="2:2" hidden="1" x14ac:dyDescent="0.25">
      <c r="B98" s="7"/>
    </row>
    <row r="99" spans="2:2" hidden="1" x14ac:dyDescent="0.25">
      <c r="B99" s="7"/>
    </row>
    <row r="100" spans="2:2" hidden="1" x14ac:dyDescent="0.25">
      <c r="B100" s="7"/>
    </row>
    <row r="101" spans="2:2" hidden="1" x14ac:dyDescent="0.25">
      <c r="B101" s="7"/>
    </row>
    <row r="102" spans="2:2" hidden="1" x14ac:dyDescent="0.25">
      <c r="B102" s="7"/>
    </row>
    <row r="103" spans="2:2" hidden="1" x14ac:dyDescent="0.25">
      <c r="B103" s="7"/>
    </row>
    <row r="104" spans="2:2" hidden="1" x14ac:dyDescent="0.25">
      <c r="B104" s="7"/>
    </row>
    <row r="105" spans="2:2" hidden="1" x14ac:dyDescent="0.25">
      <c r="B105" s="7"/>
    </row>
    <row r="106" spans="2:2" hidden="1" x14ac:dyDescent="0.25">
      <c r="B106" s="7"/>
    </row>
    <row r="107" spans="2:2" hidden="1" x14ac:dyDescent="0.25">
      <c r="B107" s="7"/>
    </row>
    <row r="108" spans="2:2" hidden="1" x14ac:dyDescent="0.25">
      <c r="B108" s="7"/>
    </row>
    <row r="109" spans="2:2" hidden="1" x14ac:dyDescent="0.25">
      <c r="B109" s="7"/>
    </row>
    <row r="110" spans="2:2" hidden="1" x14ac:dyDescent="0.25">
      <c r="B110" s="7"/>
    </row>
    <row r="111" spans="2:2" hidden="1" x14ac:dyDescent="0.25">
      <c r="B111" s="7"/>
    </row>
    <row r="112" spans="2:2" hidden="1" x14ac:dyDescent="0.25">
      <c r="B112" s="7"/>
    </row>
    <row r="113" spans="2:2" hidden="1" x14ac:dyDescent="0.25">
      <c r="B113" s="7"/>
    </row>
    <row r="114" spans="2:2" hidden="1" x14ac:dyDescent="0.25">
      <c r="B114" s="7"/>
    </row>
    <row r="115" spans="2:2" hidden="1" x14ac:dyDescent="0.25">
      <c r="B115" s="7"/>
    </row>
    <row r="116" spans="2:2" hidden="1" x14ac:dyDescent="0.25">
      <c r="B116" s="7"/>
    </row>
    <row r="117" spans="2:2" hidden="1" x14ac:dyDescent="0.25">
      <c r="B117" s="7"/>
    </row>
    <row r="118" spans="2:2" hidden="1" x14ac:dyDescent="0.25">
      <c r="B118" s="7"/>
    </row>
    <row r="119" spans="2:2" hidden="1" x14ac:dyDescent="0.25">
      <c r="B119" s="7"/>
    </row>
    <row r="120" spans="2:2" hidden="1" x14ac:dyDescent="0.25">
      <c r="B120" s="7"/>
    </row>
    <row r="121" spans="2:2" hidden="1" x14ac:dyDescent="0.25">
      <c r="B121" s="7"/>
    </row>
    <row r="122" spans="2:2" hidden="1" x14ac:dyDescent="0.25">
      <c r="B122" s="7"/>
    </row>
    <row r="123" spans="2:2" hidden="1" x14ac:dyDescent="0.25">
      <c r="B123" s="7"/>
    </row>
    <row r="124" spans="2:2" hidden="1" x14ac:dyDescent="0.25">
      <c r="B124" s="7"/>
    </row>
    <row r="125" spans="2:2" hidden="1" x14ac:dyDescent="0.25">
      <c r="B125" s="7"/>
    </row>
    <row r="126" spans="2:2" hidden="1" x14ac:dyDescent="0.25">
      <c r="B126" s="7"/>
    </row>
    <row r="127" spans="2:2" hidden="1" x14ac:dyDescent="0.25">
      <c r="B127" s="7"/>
    </row>
    <row r="128" spans="2:2" hidden="1" x14ac:dyDescent="0.25">
      <c r="B128" s="7"/>
    </row>
    <row r="129" spans="2:2" hidden="1" x14ac:dyDescent="0.25">
      <c r="B129" s="7"/>
    </row>
    <row r="130" spans="2:2" hidden="1" x14ac:dyDescent="0.25">
      <c r="B130" s="7"/>
    </row>
    <row r="131" spans="2:2" hidden="1" x14ac:dyDescent="0.25">
      <c r="B131" s="7"/>
    </row>
    <row r="132" spans="2:2" hidden="1" x14ac:dyDescent="0.25">
      <c r="B132" s="7"/>
    </row>
    <row r="133" spans="2:2" hidden="1" x14ac:dyDescent="0.25">
      <c r="B133" s="7"/>
    </row>
    <row r="134" spans="2:2" hidden="1" x14ac:dyDescent="0.25">
      <c r="B134" s="7"/>
    </row>
    <row r="135" spans="2:2" hidden="1" x14ac:dyDescent="0.25">
      <c r="B135" s="7"/>
    </row>
    <row r="136" spans="2:2" hidden="1" x14ac:dyDescent="0.25">
      <c r="B136" s="7"/>
    </row>
    <row r="137" spans="2:2" hidden="1" x14ac:dyDescent="0.25">
      <c r="B137" s="7"/>
    </row>
    <row r="138" spans="2:2" hidden="1" x14ac:dyDescent="0.25">
      <c r="B138" s="7"/>
    </row>
    <row r="139" spans="2:2" hidden="1" x14ac:dyDescent="0.25">
      <c r="B139" s="7"/>
    </row>
    <row r="140" spans="2:2" hidden="1" x14ac:dyDescent="0.25">
      <c r="B140" s="7"/>
    </row>
    <row r="141" spans="2:2" hidden="1" x14ac:dyDescent="0.25">
      <c r="B141" s="7"/>
    </row>
    <row r="142" spans="2:2" hidden="1" x14ac:dyDescent="0.25">
      <c r="B142" s="7"/>
    </row>
    <row r="143" spans="2:2" hidden="1" x14ac:dyDescent="0.25">
      <c r="B143" s="7"/>
    </row>
    <row r="144" spans="2:2" hidden="1" x14ac:dyDescent="0.25">
      <c r="B144" s="7"/>
    </row>
    <row r="145" spans="2:5" hidden="1" x14ac:dyDescent="0.25">
      <c r="B145" s="7"/>
    </row>
    <row r="146" spans="2:5" hidden="1" x14ac:dyDescent="0.25">
      <c r="B146" s="7"/>
    </row>
    <row r="147" spans="2:5" hidden="1" x14ac:dyDescent="0.25">
      <c r="B147" s="7"/>
    </row>
    <row r="148" spans="2:5" hidden="1" x14ac:dyDescent="0.25">
      <c r="B148" s="7"/>
    </row>
    <row r="149" spans="2:5" hidden="1" x14ac:dyDescent="0.25">
      <c r="B149" s="7"/>
    </row>
    <row r="150" spans="2:5" hidden="1" x14ac:dyDescent="0.25">
      <c r="B150" s="7"/>
    </row>
    <row r="151" spans="2:5" hidden="1" x14ac:dyDescent="0.25">
      <c r="B151" s="7"/>
    </row>
    <row r="152" spans="2:5" hidden="1" x14ac:dyDescent="0.25">
      <c r="B152" s="7"/>
    </row>
    <row r="153" spans="2:5" hidden="1" x14ac:dyDescent="0.25">
      <c r="B153" s="7"/>
    </row>
    <row r="154" spans="2:5" hidden="1" x14ac:dyDescent="0.25">
      <c r="B154" s="7"/>
    </row>
    <row r="155" spans="2:5" hidden="1" x14ac:dyDescent="0.25">
      <c r="B155" s="7"/>
    </row>
    <row r="156" spans="2:5" hidden="1" x14ac:dyDescent="0.25">
      <c r="B156" s="7"/>
    </row>
    <row r="157" spans="2:5" hidden="1" x14ac:dyDescent="0.25">
      <c r="B157" s="7"/>
    </row>
    <row r="158" spans="2:5" hidden="1" x14ac:dyDescent="0.25">
      <c r="B158" s="7"/>
      <c r="E158" s="56"/>
    </row>
    <row r="159" spans="2:5" hidden="1" x14ac:dyDescent="0.25">
      <c r="B159" s="7"/>
      <c r="E159" s="56"/>
    </row>
    <row r="160" spans="2:5" hidden="1" x14ac:dyDescent="0.25">
      <c r="B160" s="7"/>
    </row>
    <row r="161" spans="2:2" hidden="1" x14ac:dyDescent="0.25">
      <c r="B161" s="7"/>
    </row>
    <row r="162" spans="2:2" hidden="1" x14ac:dyDescent="0.25">
      <c r="B162" s="7"/>
    </row>
    <row r="163" spans="2:2" hidden="1" x14ac:dyDescent="0.25">
      <c r="B163" s="7"/>
    </row>
    <row r="164" spans="2:2" hidden="1" x14ac:dyDescent="0.25">
      <c r="B164" s="7"/>
    </row>
    <row r="165" spans="2:2" hidden="1" x14ac:dyDescent="0.25">
      <c r="B165" s="7"/>
    </row>
    <row r="166" spans="2:2" hidden="1" x14ac:dyDescent="0.25">
      <c r="B166" s="7"/>
    </row>
    <row r="167" spans="2:2" hidden="1" x14ac:dyDescent="0.25">
      <c r="B167" s="7"/>
    </row>
    <row r="168" spans="2:2" hidden="1" x14ac:dyDescent="0.25">
      <c r="B168" s="7"/>
    </row>
    <row r="169" spans="2:2" hidden="1" x14ac:dyDescent="0.25">
      <c r="B169" s="7"/>
    </row>
    <row r="170" spans="2:2" hidden="1" x14ac:dyDescent="0.25">
      <c r="B170" s="7"/>
    </row>
    <row r="171" spans="2:2" hidden="1" x14ac:dyDescent="0.25">
      <c r="B171" s="7"/>
    </row>
    <row r="172" spans="2:2" hidden="1" x14ac:dyDescent="0.25">
      <c r="B172" s="7"/>
    </row>
    <row r="173" spans="2:2" hidden="1" x14ac:dyDescent="0.25">
      <c r="B173" s="7"/>
    </row>
    <row r="174" spans="2:2" hidden="1" x14ac:dyDescent="0.25">
      <c r="B174" s="7"/>
    </row>
    <row r="175" spans="2:2" hidden="1" x14ac:dyDescent="0.25">
      <c r="B175" s="7"/>
    </row>
    <row r="176" spans="2:2" hidden="1" x14ac:dyDescent="0.25">
      <c r="B176" s="7"/>
    </row>
    <row r="177" spans="2:2" hidden="1" x14ac:dyDescent="0.25">
      <c r="B177" s="7"/>
    </row>
    <row r="178" spans="2:2" hidden="1" x14ac:dyDescent="0.25">
      <c r="B178" s="7"/>
    </row>
    <row r="179" spans="2:2" hidden="1" x14ac:dyDescent="0.25">
      <c r="B179" s="7"/>
    </row>
    <row r="180" spans="2:2" hidden="1" x14ac:dyDescent="0.25">
      <c r="B180" s="7"/>
    </row>
    <row r="181" spans="2:2" hidden="1" x14ac:dyDescent="0.25">
      <c r="B181" s="7"/>
    </row>
    <row r="182" spans="2:2" hidden="1" x14ac:dyDescent="0.25">
      <c r="B182" s="7"/>
    </row>
    <row r="183" spans="2:2" hidden="1" x14ac:dyDescent="0.25">
      <c r="B183" s="7"/>
    </row>
    <row r="184" spans="2:2" hidden="1" x14ac:dyDescent="0.25">
      <c r="B184" s="7"/>
    </row>
    <row r="185" spans="2:2" hidden="1" x14ac:dyDescent="0.25">
      <c r="B185" s="7"/>
    </row>
    <row r="186" spans="2:2" hidden="1" x14ac:dyDescent="0.25">
      <c r="B186" s="7"/>
    </row>
    <row r="187" spans="2:2" hidden="1" x14ac:dyDescent="0.25">
      <c r="B187" s="7"/>
    </row>
    <row r="188" spans="2:2" hidden="1" x14ac:dyDescent="0.25">
      <c r="B188" s="7"/>
    </row>
    <row r="189" spans="2:2" hidden="1" x14ac:dyDescent="0.25">
      <c r="B189" s="7"/>
    </row>
    <row r="190" spans="2:2" hidden="1" x14ac:dyDescent="0.25">
      <c r="B190" s="7"/>
    </row>
    <row r="191" spans="2:2" hidden="1" x14ac:dyDescent="0.25">
      <c r="B191" s="7"/>
    </row>
    <row r="192" spans="2:2" hidden="1" x14ac:dyDescent="0.25">
      <c r="B192" s="7"/>
    </row>
    <row r="193" spans="2:2" hidden="1" x14ac:dyDescent="0.25">
      <c r="B193" s="7"/>
    </row>
    <row r="194" spans="2:2" hidden="1" x14ac:dyDescent="0.25">
      <c r="B194" s="7"/>
    </row>
    <row r="195" spans="2:2" hidden="1" x14ac:dyDescent="0.25">
      <c r="B195" s="7"/>
    </row>
    <row r="196" spans="2:2" hidden="1" x14ac:dyDescent="0.25">
      <c r="B196" s="7"/>
    </row>
    <row r="197" spans="2:2" hidden="1" x14ac:dyDescent="0.25">
      <c r="B197" s="1"/>
    </row>
    <row r="198" spans="2:2" hidden="1" x14ac:dyDescent="0.25">
      <c r="B198" s="7"/>
    </row>
    <row r="199" spans="2:2" hidden="1" x14ac:dyDescent="0.25">
      <c r="B199" s="7"/>
    </row>
    <row r="200" spans="2:2" hidden="1" x14ac:dyDescent="0.25">
      <c r="B200" s="7"/>
    </row>
    <row r="201" spans="2:2" hidden="1" x14ac:dyDescent="0.25">
      <c r="B201" s="7"/>
    </row>
    <row r="202" spans="2:2" hidden="1" x14ac:dyDescent="0.25">
      <c r="B202" s="7"/>
    </row>
    <row r="203" spans="2:2" hidden="1" x14ac:dyDescent="0.25">
      <c r="B203" s="7"/>
    </row>
    <row r="204" spans="2:2" hidden="1" x14ac:dyDescent="0.25"/>
    <row r="205" spans="2:2" hidden="1" x14ac:dyDescent="0.25">
      <c r="B205" s="1"/>
    </row>
    <row r="206" spans="2:2" hidden="1" x14ac:dyDescent="0.25">
      <c r="B206" s="7"/>
    </row>
    <row r="207" spans="2:2" hidden="1" x14ac:dyDescent="0.25">
      <c r="B207" s="7"/>
    </row>
    <row r="208" spans="2:2" hidden="1" x14ac:dyDescent="0.25">
      <c r="B208" s="7"/>
    </row>
    <row r="209" spans="2:3" hidden="1" x14ac:dyDescent="0.25">
      <c r="B209" s="7"/>
    </row>
    <row r="210" spans="2:3" hidden="1" x14ac:dyDescent="0.25">
      <c r="B210" s="7"/>
    </row>
    <row r="211" spans="2:3" hidden="1" x14ac:dyDescent="0.25">
      <c r="B211" s="7"/>
    </row>
    <row r="212" spans="2:3" hidden="1" x14ac:dyDescent="0.25"/>
    <row r="213" spans="2:3" hidden="1" x14ac:dyDescent="0.25"/>
    <row r="214" spans="2:3" ht="13" hidden="1" x14ac:dyDescent="0.3">
      <c r="B214" s="16"/>
      <c r="C214" s="1"/>
    </row>
    <row r="215" spans="2:3" ht="13" hidden="1" x14ac:dyDescent="0.25">
      <c r="B215" s="17"/>
    </row>
    <row r="216" spans="2:3" ht="13" hidden="1" x14ac:dyDescent="0.3">
      <c r="B216" s="16"/>
    </row>
    <row r="217" spans="2:3" ht="13" hidden="1" x14ac:dyDescent="0.3">
      <c r="B217" s="16"/>
    </row>
    <row r="218" spans="2:3" ht="13" hidden="1" x14ac:dyDescent="0.3">
      <c r="B218" s="16"/>
    </row>
  </sheetData>
  <dataValidations count="1">
    <dataValidation showInputMessage="1" showErrorMessage="1" prompt="Accepts input from user" sqref="C4 B8:B18 B22:B32 B36:C46 B50:C59 B62:B64"/>
  </dataValidations>
  <printOptions horizontalCentered="1"/>
  <pageMargins left="0.2" right="0.2" top="0.25" bottom="0.25" header="0.3" footer="0.3"/>
  <pageSetup scale="55" fitToHeight="0" orientation="portrait" r:id="rId1"/>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sheetPr>
  <dimension ref="A1:AQ44"/>
  <sheetViews>
    <sheetView zoomScale="80" zoomScaleNormal="80" workbookViewId="0">
      <pane xSplit="2" ySplit="2" topLeftCell="C3" activePane="bottomRight" state="frozen"/>
      <selection activeCell="B1" sqref="B1"/>
      <selection pane="topRight" activeCell="C1" sqref="C1"/>
      <selection pane="bottomLeft" activeCell="B3" sqref="B3"/>
      <selection pane="bottomRight" activeCell="C3" sqref="C3"/>
    </sheetView>
  </sheetViews>
  <sheetFormatPr defaultColWidth="0" defaultRowHeight="12.5" x14ac:dyDescent="0.25"/>
  <cols>
    <col min="1" max="1" width="5.90625" style="19" hidden="1" customWidth="1"/>
    <col min="2" max="2" width="74.08984375" style="18" customWidth="1"/>
    <col min="3" max="13" width="19.453125" style="18" customWidth="1"/>
    <col min="14" max="14" width="19.453125" style="3" customWidth="1"/>
    <col min="15" max="40" width="19.453125" style="18" customWidth="1"/>
    <col min="41" max="43" width="9.453125" style="18" customWidth="1"/>
    <col min="44" max="16384" width="9.453125" style="18" hidden="1"/>
  </cols>
  <sheetData>
    <row r="1" spans="1:38" ht="19" x14ac:dyDescent="0.25">
      <c r="B1" s="79" t="s">
        <v>404</v>
      </c>
      <c r="E1" s="220"/>
    </row>
    <row r="3" spans="1:38" s="19" customFormat="1" ht="70" x14ac:dyDescent="0.25">
      <c r="B3" s="288" t="s">
        <v>484</v>
      </c>
      <c r="C3" s="290" t="s">
        <v>288</v>
      </c>
      <c r="D3" s="291" t="s">
        <v>289</v>
      </c>
      <c r="E3" s="291" t="s">
        <v>290</v>
      </c>
      <c r="F3" s="291" t="s">
        <v>291</v>
      </c>
      <c r="G3" s="290" t="s">
        <v>292</v>
      </c>
      <c r="H3" s="291" t="s">
        <v>293</v>
      </c>
      <c r="I3" s="291" t="s">
        <v>294</v>
      </c>
      <c r="J3" s="291" t="s">
        <v>295</v>
      </c>
      <c r="K3" s="290" t="s">
        <v>296</v>
      </c>
      <c r="L3" s="291" t="s">
        <v>297</v>
      </c>
      <c r="M3" s="291" t="s">
        <v>298</v>
      </c>
      <c r="N3" s="291" t="s">
        <v>299</v>
      </c>
      <c r="O3" s="290" t="s">
        <v>300</v>
      </c>
      <c r="P3" s="291" t="s">
        <v>301</v>
      </c>
      <c r="Q3" s="291" t="s">
        <v>302</v>
      </c>
      <c r="R3" s="291" t="s">
        <v>303</v>
      </c>
      <c r="S3" s="290" t="s">
        <v>304</v>
      </c>
      <c r="T3" s="291" t="s">
        <v>305</v>
      </c>
      <c r="U3" s="291" t="s">
        <v>306</v>
      </c>
      <c r="V3" s="291" t="s">
        <v>345</v>
      </c>
      <c r="W3" s="290" t="s">
        <v>307</v>
      </c>
      <c r="X3" s="291" t="s">
        <v>308</v>
      </c>
      <c r="Y3" s="291" t="s">
        <v>309</v>
      </c>
      <c r="Z3" s="291" t="s">
        <v>310</v>
      </c>
      <c r="AA3" s="290" t="s">
        <v>311</v>
      </c>
      <c r="AB3" s="291" t="s">
        <v>312</v>
      </c>
      <c r="AC3" s="291" t="s">
        <v>313</v>
      </c>
      <c r="AD3" s="291" t="s">
        <v>314</v>
      </c>
      <c r="AE3" s="290" t="s">
        <v>315</v>
      </c>
      <c r="AF3" s="291" t="s">
        <v>316</v>
      </c>
      <c r="AG3" s="291" t="s">
        <v>317</v>
      </c>
      <c r="AH3" s="291" t="s">
        <v>318</v>
      </c>
      <c r="AI3" s="290" t="s">
        <v>319</v>
      </c>
      <c r="AJ3" s="291" t="s">
        <v>320</v>
      </c>
      <c r="AK3" s="291" t="s">
        <v>321</v>
      </c>
      <c r="AL3" s="291" t="s">
        <v>322</v>
      </c>
    </row>
    <row r="4" spans="1:38" s="4" customFormat="1" ht="16.5" x14ac:dyDescent="0.35">
      <c r="A4" s="8"/>
      <c r="B4" s="338" t="s">
        <v>272</v>
      </c>
      <c r="C4" s="166"/>
      <c r="D4" s="167"/>
      <c r="E4" s="167"/>
      <c r="F4" s="167"/>
      <c r="G4" s="166"/>
      <c r="H4" s="167"/>
      <c r="I4" s="167"/>
      <c r="J4" s="167"/>
      <c r="K4" s="166"/>
      <c r="L4" s="167"/>
      <c r="M4" s="167"/>
      <c r="N4" s="167"/>
      <c r="O4" s="166"/>
      <c r="P4" s="167"/>
      <c r="Q4" s="167"/>
      <c r="R4" s="167"/>
      <c r="S4" s="166"/>
      <c r="T4" s="167"/>
      <c r="U4" s="167"/>
      <c r="V4" s="167"/>
      <c r="W4" s="166"/>
      <c r="X4" s="167"/>
      <c r="Y4" s="167"/>
      <c r="Z4" s="167"/>
      <c r="AA4" s="166"/>
      <c r="AB4" s="167"/>
      <c r="AC4" s="167"/>
      <c r="AD4" s="167"/>
      <c r="AE4" s="166"/>
      <c r="AF4" s="167"/>
      <c r="AG4" s="167"/>
      <c r="AH4" s="167"/>
      <c r="AI4" s="222"/>
      <c r="AJ4" s="223"/>
      <c r="AK4" s="223"/>
      <c r="AL4" s="355"/>
    </row>
    <row r="5" spans="1:38" s="70" customFormat="1" ht="13" x14ac:dyDescent="0.3">
      <c r="A5" s="69"/>
      <c r="B5" s="313" t="s">
        <v>273</v>
      </c>
      <c r="C5" s="239"/>
      <c r="D5" s="240"/>
      <c r="E5" s="240"/>
      <c r="F5" s="240"/>
      <c r="G5" s="239"/>
      <c r="H5" s="240"/>
      <c r="I5" s="240"/>
      <c r="J5" s="240"/>
      <c r="K5" s="239"/>
      <c r="L5" s="240"/>
      <c r="M5" s="240"/>
      <c r="N5" s="240"/>
      <c r="O5" s="175"/>
      <c r="P5" s="171"/>
      <c r="Q5" s="171"/>
      <c r="R5" s="171"/>
      <c r="S5" s="175"/>
      <c r="T5" s="171"/>
      <c r="U5" s="171"/>
      <c r="V5" s="171"/>
      <c r="W5" s="175"/>
      <c r="X5" s="171"/>
      <c r="Y5" s="171"/>
      <c r="Z5" s="171"/>
      <c r="AA5" s="175"/>
      <c r="AB5" s="171"/>
      <c r="AC5" s="171"/>
      <c r="AD5" s="171"/>
      <c r="AE5" s="175"/>
      <c r="AF5" s="171"/>
      <c r="AG5" s="171"/>
      <c r="AH5" s="171"/>
      <c r="AI5" s="175"/>
      <c r="AJ5" s="171"/>
      <c r="AK5" s="171"/>
      <c r="AL5" s="171"/>
    </row>
    <row r="6" spans="1:38" s="70" customFormat="1" ht="13" x14ac:dyDescent="0.3">
      <c r="A6" s="69"/>
      <c r="B6" s="313" t="s">
        <v>274</v>
      </c>
      <c r="C6" s="176"/>
      <c r="D6" s="177"/>
      <c r="E6" s="177"/>
      <c r="F6" s="177"/>
      <c r="G6" s="176"/>
      <c r="H6" s="177"/>
      <c r="I6" s="177"/>
      <c r="J6" s="177"/>
      <c r="K6" s="176"/>
      <c r="L6" s="177"/>
      <c r="M6" s="177"/>
      <c r="N6" s="177"/>
      <c r="O6" s="239"/>
      <c r="P6" s="240"/>
      <c r="Q6" s="240"/>
      <c r="R6" s="240"/>
      <c r="S6" s="239"/>
      <c r="T6" s="240"/>
      <c r="U6" s="240"/>
      <c r="V6" s="240"/>
      <c r="W6" s="239"/>
      <c r="X6" s="240"/>
      <c r="Y6" s="240"/>
      <c r="Z6" s="240"/>
      <c r="AA6" s="175"/>
      <c r="AB6" s="171"/>
      <c r="AC6" s="171"/>
      <c r="AD6" s="171"/>
      <c r="AE6" s="175"/>
      <c r="AF6" s="171"/>
      <c r="AG6" s="171"/>
      <c r="AH6" s="171"/>
      <c r="AI6" s="239"/>
      <c r="AJ6" s="240"/>
      <c r="AK6" s="240"/>
      <c r="AL6" s="356"/>
    </row>
    <row r="7" spans="1:38" ht="16.5" x14ac:dyDescent="0.35">
      <c r="B7" s="338" t="s">
        <v>275</v>
      </c>
      <c r="C7" s="166"/>
      <c r="D7" s="167"/>
      <c r="E7" s="167"/>
      <c r="F7" s="167"/>
      <c r="G7" s="166"/>
      <c r="H7" s="167"/>
      <c r="I7" s="167"/>
      <c r="J7" s="167"/>
      <c r="K7" s="166"/>
      <c r="L7" s="167"/>
      <c r="M7" s="167"/>
      <c r="N7" s="167"/>
      <c r="O7" s="166"/>
      <c r="P7" s="167"/>
      <c r="Q7" s="167"/>
      <c r="R7" s="167"/>
      <c r="S7" s="166"/>
      <c r="T7" s="167"/>
      <c r="U7" s="167"/>
      <c r="V7" s="167"/>
      <c r="W7" s="166"/>
      <c r="X7" s="167"/>
      <c r="Y7" s="167"/>
      <c r="Z7" s="167"/>
      <c r="AA7" s="166"/>
      <c r="AB7" s="167"/>
      <c r="AC7" s="167"/>
      <c r="AD7" s="167"/>
      <c r="AE7" s="166"/>
      <c r="AF7" s="167"/>
      <c r="AG7" s="167"/>
      <c r="AH7" s="167"/>
      <c r="AI7" s="166"/>
      <c r="AJ7" s="223"/>
      <c r="AK7" s="223"/>
      <c r="AL7" s="355"/>
    </row>
    <row r="8" spans="1:38" s="221" customFormat="1" ht="13" x14ac:dyDescent="0.3">
      <c r="A8" s="30"/>
      <c r="B8" s="280" t="s">
        <v>276</v>
      </c>
      <c r="C8" s="239"/>
      <c r="D8" s="240"/>
      <c r="E8" s="240"/>
      <c r="F8" s="240"/>
      <c r="G8" s="239"/>
      <c r="H8" s="240"/>
      <c r="I8" s="240"/>
      <c r="J8" s="240"/>
      <c r="K8" s="239"/>
      <c r="L8" s="240"/>
      <c r="M8" s="240"/>
      <c r="N8" s="240"/>
      <c r="O8" s="239"/>
      <c r="P8" s="240"/>
      <c r="Q8" s="240"/>
      <c r="R8" s="240"/>
      <c r="S8" s="239"/>
      <c r="T8" s="240"/>
      <c r="U8" s="240"/>
      <c r="V8" s="240"/>
      <c r="W8" s="239"/>
      <c r="X8" s="240"/>
      <c r="Y8" s="240"/>
      <c r="Z8" s="240"/>
      <c r="AA8" s="175"/>
      <c r="AB8" s="171"/>
      <c r="AC8" s="171"/>
      <c r="AD8" s="171"/>
      <c r="AE8" s="175"/>
      <c r="AF8" s="171"/>
      <c r="AG8" s="171"/>
      <c r="AH8" s="171"/>
      <c r="AI8" s="239"/>
      <c r="AJ8" s="240"/>
      <c r="AK8" s="240"/>
      <c r="AL8" s="356"/>
    </row>
    <row r="9" spans="1:38" s="231" customFormat="1" ht="16.5" x14ac:dyDescent="0.35">
      <c r="A9" s="225"/>
      <c r="B9" s="351" t="s">
        <v>277</v>
      </c>
      <c r="C9" s="232"/>
      <c r="D9" s="233"/>
      <c r="E9" s="233"/>
      <c r="F9" s="233"/>
      <c r="G9" s="232"/>
      <c r="H9" s="233"/>
      <c r="I9" s="233"/>
      <c r="J9" s="233"/>
      <c r="K9" s="232"/>
      <c r="L9" s="233"/>
      <c r="M9" s="233"/>
      <c r="N9" s="233"/>
      <c r="O9" s="232"/>
      <c r="P9" s="233"/>
      <c r="Q9" s="233"/>
      <c r="R9" s="233"/>
      <c r="S9" s="232"/>
      <c r="T9" s="233"/>
      <c r="U9" s="233"/>
      <c r="V9" s="233"/>
      <c r="W9" s="232"/>
      <c r="X9" s="233"/>
      <c r="Y9" s="233"/>
      <c r="Z9" s="233"/>
      <c r="AA9" s="232"/>
      <c r="AB9" s="233"/>
      <c r="AC9" s="233"/>
      <c r="AD9" s="233"/>
      <c r="AE9" s="232"/>
      <c r="AF9" s="233"/>
      <c r="AG9" s="233"/>
      <c r="AH9" s="233"/>
      <c r="AI9" s="232"/>
      <c r="AJ9" s="233"/>
      <c r="AK9" s="233"/>
      <c r="AL9" s="357"/>
    </row>
    <row r="10" spans="1:38" s="4" customFormat="1" ht="13" x14ac:dyDescent="0.25">
      <c r="A10" s="8"/>
      <c r="B10" s="315" t="s">
        <v>278</v>
      </c>
      <c r="C10" s="122"/>
      <c r="D10" s="121"/>
      <c r="E10" s="121"/>
      <c r="F10" s="241"/>
      <c r="G10" s="122"/>
      <c r="H10" s="121"/>
      <c r="I10" s="121"/>
      <c r="J10" s="241"/>
      <c r="K10" s="122"/>
      <c r="L10" s="121"/>
      <c r="M10" s="121"/>
      <c r="N10" s="241"/>
      <c r="O10" s="122"/>
      <c r="P10" s="121"/>
      <c r="Q10" s="121"/>
      <c r="R10" s="241"/>
      <c r="S10" s="122"/>
      <c r="T10" s="121"/>
      <c r="U10" s="121"/>
      <c r="V10" s="241"/>
      <c r="W10" s="122"/>
      <c r="X10" s="121"/>
      <c r="Y10" s="121"/>
      <c r="Z10" s="241"/>
      <c r="AA10" s="122"/>
      <c r="AB10" s="121"/>
      <c r="AC10" s="121"/>
      <c r="AD10" s="121"/>
      <c r="AE10" s="122"/>
      <c r="AF10" s="121"/>
      <c r="AG10" s="121"/>
      <c r="AH10" s="121"/>
      <c r="AI10" s="122"/>
      <c r="AJ10" s="121"/>
      <c r="AK10" s="121"/>
      <c r="AL10" s="358"/>
    </row>
    <row r="11" spans="1:38" s="19" customFormat="1" ht="17" thickBot="1" x14ac:dyDescent="0.4">
      <c r="B11" s="338" t="s">
        <v>444</v>
      </c>
      <c r="C11" s="166"/>
      <c r="D11" s="167"/>
      <c r="E11" s="167"/>
      <c r="F11" s="167"/>
      <c r="G11" s="166"/>
      <c r="H11" s="167"/>
      <c r="I11" s="167"/>
      <c r="J11" s="167"/>
      <c r="K11" s="166"/>
      <c r="L11" s="167"/>
      <c r="M11" s="167"/>
      <c r="N11" s="167"/>
      <c r="O11" s="166"/>
      <c r="P11" s="167"/>
      <c r="Q11" s="167"/>
      <c r="R11" s="167"/>
      <c r="S11" s="166"/>
      <c r="T11" s="167"/>
      <c r="U11" s="167"/>
      <c r="V11" s="167"/>
      <c r="W11" s="166"/>
      <c r="X11" s="167"/>
      <c r="Y11" s="167"/>
      <c r="Z11" s="167"/>
      <c r="AA11" s="166"/>
      <c r="AB11" s="167"/>
      <c r="AC11" s="167"/>
      <c r="AD11" s="167"/>
      <c r="AE11" s="166"/>
      <c r="AF11" s="167"/>
      <c r="AG11" s="167"/>
      <c r="AH11" s="167"/>
      <c r="AI11" s="166"/>
      <c r="AJ11" s="223"/>
      <c r="AK11" s="223"/>
      <c r="AL11" s="310"/>
    </row>
    <row r="12" spans="1:38" ht="13" thickTop="1" x14ac:dyDescent="0.25">
      <c r="B12" s="352" t="s">
        <v>445</v>
      </c>
      <c r="C12" s="184"/>
      <c r="D12" s="185"/>
      <c r="E12" s="185"/>
      <c r="F12" s="185"/>
      <c r="G12" s="184"/>
      <c r="H12" s="185"/>
      <c r="I12" s="185"/>
      <c r="J12" s="185"/>
      <c r="K12" s="184"/>
      <c r="L12" s="185"/>
      <c r="M12" s="185"/>
      <c r="N12" s="185"/>
      <c r="O12" s="184"/>
      <c r="P12" s="185"/>
      <c r="Q12" s="185"/>
      <c r="R12" s="185"/>
      <c r="S12" s="184"/>
      <c r="T12" s="185"/>
      <c r="U12" s="185"/>
      <c r="V12" s="185"/>
      <c r="W12" s="184"/>
      <c r="X12" s="185"/>
      <c r="Y12" s="185"/>
      <c r="Z12" s="185"/>
      <c r="AA12" s="130"/>
      <c r="AB12" s="131"/>
      <c r="AC12" s="131"/>
      <c r="AD12" s="131"/>
      <c r="AE12" s="130"/>
      <c r="AF12" s="131"/>
      <c r="AG12" s="131"/>
      <c r="AH12" s="131"/>
      <c r="AI12" s="184"/>
      <c r="AJ12" s="185"/>
      <c r="AK12" s="185"/>
      <c r="AL12" s="185"/>
    </row>
    <row r="13" spans="1:38" s="230" customFormat="1" ht="13" hidden="1" x14ac:dyDescent="0.25">
      <c r="A13" s="225"/>
      <c r="B13" s="353" t="s">
        <v>446</v>
      </c>
      <c r="C13" s="226"/>
      <c r="D13" s="227"/>
      <c r="E13" s="227"/>
      <c r="F13" s="241"/>
      <c r="G13" s="226"/>
      <c r="H13" s="227"/>
      <c r="I13" s="227"/>
      <c r="J13" s="241"/>
      <c r="K13" s="226"/>
      <c r="L13" s="227"/>
      <c r="M13" s="227"/>
      <c r="N13" s="241"/>
      <c r="O13" s="226"/>
      <c r="P13" s="227"/>
      <c r="Q13" s="227"/>
      <c r="R13" s="241"/>
      <c r="S13" s="226"/>
      <c r="T13" s="227"/>
      <c r="U13" s="227"/>
      <c r="V13" s="241"/>
      <c r="W13" s="226"/>
      <c r="X13" s="227"/>
      <c r="Y13" s="227"/>
      <c r="Z13" s="241"/>
      <c r="AA13" s="228"/>
      <c r="AB13" s="229"/>
      <c r="AC13" s="229"/>
      <c r="AD13" s="229"/>
      <c r="AE13" s="228"/>
      <c r="AF13" s="229"/>
      <c r="AG13" s="229"/>
      <c r="AH13" s="229"/>
      <c r="AI13" s="228"/>
      <c r="AJ13" s="227"/>
      <c r="AK13" s="227"/>
      <c r="AL13" s="358"/>
    </row>
    <row r="14" spans="1:38" s="231" customFormat="1" ht="13" hidden="1" x14ac:dyDescent="0.25">
      <c r="A14" s="225"/>
      <c r="B14" s="354" t="s">
        <v>447</v>
      </c>
      <c r="C14" s="228"/>
      <c r="D14" s="229"/>
      <c r="E14" s="229"/>
      <c r="F14" s="240"/>
      <c r="G14" s="228"/>
      <c r="H14" s="229"/>
      <c r="I14" s="229"/>
      <c r="J14" s="240"/>
      <c r="K14" s="228"/>
      <c r="L14" s="229"/>
      <c r="M14" s="229"/>
      <c r="N14" s="240"/>
      <c r="O14" s="228"/>
      <c r="P14" s="229"/>
      <c r="Q14" s="229"/>
      <c r="R14" s="240"/>
      <c r="S14" s="228"/>
      <c r="T14" s="229"/>
      <c r="U14" s="229"/>
      <c r="V14" s="240"/>
      <c r="W14" s="228"/>
      <c r="X14" s="229"/>
      <c r="Y14" s="229"/>
      <c r="Z14" s="240"/>
      <c r="AA14" s="228"/>
      <c r="AB14" s="229"/>
      <c r="AC14" s="229"/>
      <c r="AD14" s="229"/>
      <c r="AE14" s="228"/>
      <c r="AF14" s="229"/>
      <c r="AG14" s="229"/>
      <c r="AH14" s="229"/>
      <c r="AI14" s="228"/>
      <c r="AJ14" s="229"/>
      <c r="AK14" s="229"/>
      <c r="AL14" s="359"/>
    </row>
    <row r="15" spans="1:38" s="221" customFormat="1" ht="26" x14ac:dyDescent="0.3">
      <c r="A15" s="30"/>
      <c r="B15" s="280" t="s">
        <v>448</v>
      </c>
      <c r="C15" s="175"/>
      <c r="D15" s="171"/>
      <c r="E15" s="171"/>
      <c r="F15" s="359"/>
      <c r="G15" s="175"/>
      <c r="H15" s="171"/>
      <c r="I15" s="171"/>
      <c r="J15" s="359"/>
      <c r="K15" s="175"/>
      <c r="L15" s="171"/>
      <c r="M15" s="171"/>
      <c r="N15" s="359"/>
      <c r="O15" s="175"/>
      <c r="P15" s="171"/>
      <c r="Q15" s="171"/>
      <c r="R15" s="359"/>
      <c r="S15" s="175"/>
      <c r="T15" s="171"/>
      <c r="U15" s="171"/>
      <c r="V15" s="359"/>
      <c r="W15" s="175"/>
      <c r="X15" s="171"/>
      <c r="Y15" s="171"/>
      <c r="Z15" s="359"/>
      <c r="AA15" s="175"/>
      <c r="AB15" s="171"/>
      <c r="AC15" s="171"/>
      <c r="AD15" s="171"/>
      <c r="AE15" s="175"/>
      <c r="AF15" s="171"/>
      <c r="AG15" s="171"/>
      <c r="AH15" s="171"/>
      <c r="AI15" s="175"/>
      <c r="AJ15" s="171"/>
      <c r="AK15" s="171"/>
      <c r="AL15" s="359"/>
    </row>
    <row r="16" spans="1:38" ht="13" x14ac:dyDescent="0.25">
      <c r="C16" s="224"/>
      <c r="D16" s="224"/>
      <c r="E16" s="224"/>
    </row>
    <row r="17" spans="1:38" s="237" customFormat="1" x14ac:dyDescent="0.25">
      <c r="A17" s="236"/>
      <c r="N17" s="238"/>
    </row>
    <row r="18" spans="1:38" s="19" customFormat="1" ht="70" x14ac:dyDescent="0.25">
      <c r="B18" s="288" t="s">
        <v>541</v>
      </c>
      <c r="C18" s="290" t="s">
        <v>288</v>
      </c>
      <c r="D18" s="291" t="s">
        <v>289</v>
      </c>
      <c r="E18" s="291" t="s">
        <v>290</v>
      </c>
      <c r="F18" s="291" t="s">
        <v>291</v>
      </c>
      <c r="G18" s="290" t="s">
        <v>292</v>
      </c>
      <c r="H18" s="291" t="s">
        <v>293</v>
      </c>
      <c r="I18" s="291" t="s">
        <v>294</v>
      </c>
      <c r="J18" s="291" t="s">
        <v>295</v>
      </c>
      <c r="K18" s="290" t="s">
        <v>296</v>
      </c>
      <c r="L18" s="291" t="s">
        <v>297</v>
      </c>
      <c r="M18" s="291" t="s">
        <v>298</v>
      </c>
      <c r="N18" s="291" t="s">
        <v>299</v>
      </c>
      <c r="O18" s="290" t="s">
        <v>300</v>
      </c>
      <c r="P18" s="291" t="s">
        <v>301</v>
      </c>
      <c r="Q18" s="291" t="s">
        <v>302</v>
      </c>
      <c r="R18" s="291" t="s">
        <v>303</v>
      </c>
      <c r="S18" s="290" t="s">
        <v>304</v>
      </c>
      <c r="T18" s="291" t="s">
        <v>305</v>
      </c>
      <c r="U18" s="291" t="s">
        <v>306</v>
      </c>
      <c r="V18" s="291" t="s">
        <v>345</v>
      </c>
      <c r="W18" s="290" t="s">
        <v>307</v>
      </c>
      <c r="X18" s="291" t="s">
        <v>308</v>
      </c>
      <c r="Y18" s="291" t="s">
        <v>309</v>
      </c>
      <c r="Z18" s="291" t="s">
        <v>310</v>
      </c>
      <c r="AA18" s="290" t="s">
        <v>311</v>
      </c>
      <c r="AB18" s="291" t="s">
        <v>312</v>
      </c>
      <c r="AC18" s="291" t="s">
        <v>313</v>
      </c>
      <c r="AD18" s="291" t="s">
        <v>314</v>
      </c>
      <c r="AE18" s="290" t="s">
        <v>315</v>
      </c>
      <c r="AF18" s="291" t="s">
        <v>316</v>
      </c>
      <c r="AG18" s="291" t="s">
        <v>317</v>
      </c>
      <c r="AH18" s="291" t="s">
        <v>318</v>
      </c>
      <c r="AI18" s="290" t="s">
        <v>319</v>
      </c>
      <c r="AJ18" s="291" t="s">
        <v>320</v>
      </c>
      <c r="AK18" s="291" t="s">
        <v>321</v>
      </c>
      <c r="AL18" s="291" t="s">
        <v>322</v>
      </c>
    </row>
    <row r="19" spans="1:38" s="4" customFormat="1" ht="16.5" x14ac:dyDescent="0.35">
      <c r="A19" s="8"/>
      <c r="B19" s="362" t="s">
        <v>272</v>
      </c>
      <c r="C19" s="166"/>
      <c r="D19" s="167"/>
      <c r="E19" s="167"/>
      <c r="F19" s="167"/>
      <c r="G19" s="166"/>
      <c r="H19" s="167"/>
      <c r="I19" s="167"/>
      <c r="J19" s="167"/>
      <c r="K19" s="166"/>
      <c r="L19" s="167"/>
      <c r="M19" s="167"/>
      <c r="N19" s="167"/>
      <c r="O19" s="166"/>
      <c r="P19" s="167"/>
      <c r="Q19" s="167"/>
      <c r="R19" s="167"/>
      <c r="S19" s="166"/>
      <c r="T19" s="167"/>
      <c r="U19" s="167"/>
      <c r="V19" s="167"/>
      <c r="W19" s="166"/>
      <c r="X19" s="167"/>
      <c r="Y19" s="167"/>
      <c r="Z19" s="167"/>
      <c r="AA19" s="166"/>
      <c r="AB19" s="167"/>
      <c r="AC19" s="167"/>
      <c r="AD19" s="167"/>
      <c r="AE19" s="166"/>
      <c r="AF19" s="167"/>
      <c r="AG19" s="167"/>
      <c r="AH19" s="167"/>
      <c r="AI19" s="243"/>
      <c r="AJ19" s="244"/>
      <c r="AK19" s="244"/>
      <c r="AL19" s="360"/>
    </row>
    <row r="20" spans="1:38" s="70" customFormat="1" ht="13" x14ac:dyDescent="0.3">
      <c r="A20" s="69"/>
      <c r="B20" s="313" t="s">
        <v>273</v>
      </c>
      <c r="C20" s="239"/>
      <c r="D20" s="240"/>
      <c r="E20" s="240"/>
      <c r="F20" s="240"/>
      <c r="G20" s="239"/>
      <c r="H20" s="240"/>
      <c r="I20" s="240"/>
      <c r="J20" s="240"/>
      <c r="K20" s="239"/>
      <c r="L20" s="240"/>
      <c r="M20" s="240"/>
      <c r="N20" s="240"/>
      <c r="O20" s="175"/>
      <c r="P20" s="171"/>
      <c r="Q20" s="171"/>
      <c r="R20" s="171"/>
      <c r="S20" s="175"/>
      <c r="T20" s="171"/>
      <c r="U20" s="171"/>
      <c r="V20" s="171"/>
      <c r="W20" s="175"/>
      <c r="X20" s="171"/>
      <c r="Y20" s="171"/>
      <c r="Z20" s="171"/>
      <c r="AA20" s="175"/>
      <c r="AB20" s="171"/>
      <c r="AC20" s="171"/>
      <c r="AD20" s="171"/>
      <c r="AE20" s="175"/>
      <c r="AF20" s="171"/>
      <c r="AG20" s="171"/>
      <c r="AH20" s="171"/>
      <c r="AI20" s="175"/>
      <c r="AJ20" s="171"/>
      <c r="AK20" s="171"/>
      <c r="AL20" s="171"/>
    </row>
    <row r="21" spans="1:38" s="70" customFormat="1" ht="13" x14ac:dyDescent="0.3">
      <c r="A21" s="69"/>
      <c r="B21" s="313" t="s">
        <v>274</v>
      </c>
      <c r="C21" s="176"/>
      <c r="D21" s="177"/>
      <c r="E21" s="177"/>
      <c r="F21" s="177"/>
      <c r="G21" s="176"/>
      <c r="H21" s="177"/>
      <c r="I21" s="177"/>
      <c r="J21" s="177"/>
      <c r="K21" s="176"/>
      <c r="L21" s="177"/>
      <c r="M21" s="177"/>
      <c r="N21" s="177"/>
      <c r="O21" s="239"/>
      <c r="P21" s="240"/>
      <c r="Q21" s="240"/>
      <c r="R21" s="240"/>
      <c r="S21" s="239"/>
      <c r="T21" s="240"/>
      <c r="U21" s="240"/>
      <c r="V21" s="240"/>
      <c r="W21" s="239"/>
      <c r="X21" s="240"/>
      <c r="Y21" s="240"/>
      <c r="Z21" s="240"/>
      <c r="AA21" s="175"/>
      <c r="AB21" s="171"/>
      <c r="AC21" s="171"/>
      <c r="AD21" s="171"/>
      <c r="AE21" s="175"/>
      <c r="AF21" s="171"/>
      <c r="AG21" s="171"/>
      <c r="AH21" s="171"/>
      <c r="AI21" s="245"/>
      <c r="AJ21" s="246"/>
      <c r="AK21" s="246"/>
      <c r="AL21" s="359"/>
    </row>
    <row r="22" spans="1:38" ht="16.5" x14ac:dyDescent="0.35">
      <c r="B22" s="362" t="s">
        <v>275</v>
      </c>
      <c r="C22" s="166"/>
      <c r="D22" s="167"/>
      <c r="E22" s="167"/>
      <c r="F22" s="167"/>
      <c r="G22" s="166"/>
      <c r="H22" s="167"/>
      <c r="I22" s="167"/>
      <c r="J22" s="167"/>
      <c r="K22" s="166"/>
      <c r="L22" s="167"/>
      <c r="M22" s="167"/>
      <c r="N22" s="167"/>
      <c r="O22" s="166"/>
      <c r="P22" s="167"/>
      <c r="Q22" s="167"/>
      <c r="R22" s="167"/>
      <c r="S22" s="166"/>
      <c r="T22" s="167"/>
      <c r="U22" s="167"/>
      <c r="V22" s="167"/>
      <c r="W22" s="166"/>
      <c r="X22" s="167"/>
      <c r="Y22" s="167"/>
      <c r="Z22" s="167"/>
      <c r="AA22" s="166"/>
      <c r="AB22" s="167"/>
      <c r="AC22" s="167"/>
      <c r="AD22" s="167"/>
      <c r="AE22" s="166"/>
      <c r="AF22" s="167"/>
      <c r="AG22" s="167"/>
      <c r="AH22" s="167"/>
      <c r="AI22" s="243"/>
      <c r="AJ22" s="244"/>
      <c r="AK22" s="244"/>
      <c r="AL22" s="360"/>
    </row>
    <row r="23" spans="1:38" s="221" customFormat="1" ht="13" x14ac:dyDescent="0.3">
      <c r="A23" s="30"/>
      <c r="B23" s="280" t="s">
        <v>276</v>
      </c>
      <c r="C23" s="239"/>
      <c r="D23" s="240"/>
      <c r="E23" s="240"/>
      <c r="F23" s="240"/>
      <c r="G23" s="239"/>
      <c r="H23" s="240"/>
      <c r="I23" s="240"/>
      <c r="J23" s="240"/>
      <c r="K23" s="239"/>
      <c r="L23" s="240"/>
      <c r="M23" s="240"/>
      <c r="N23" s="240"/>
      <c r="O23" s="239"/>
      <c r="P23" s="240"/>
      <c r="Q23" s="240"/>
      <c r="R23" s="240"/>
      <c r="S23" s="239"/>
      <c r="T23" s="240"/>
      <c r="U23" s="240"/>
      <c r="V23" s="240"/>
      <c r="W23" s="239"/>
      <c r="X23" s="240"/>
      <c r="Y23" s="240"/>
      <c r="Z23" s="240"/>
      <c r="AA23" s="175"/>
      <c r="AB23" s="171"/>
      <c r="AC23" s="171"/>
      <c r="AD23" s="171"/>
      <c r="AE23" s="175"/>
      <c r="AF23" s="171"/>
      <c r="AG23" s="171"/>
      <c r="AH23" s="171"/>
      <c r="AI23" s="245"/>
      <c r="AJ23" s="246"/>
      <c r="AK23" s="246"/>
      <c r="AL23" s="359"/>
    </row>
    <row r="24" spans="1:38" s="231" customFormat="1" ht="16.5" x14ac:dyDescent="0.35">
      <c r="A24" s="225"/>
      <c r="B24" s="363" t="s">
        <v>432</v>
      </c>
      <c r="C24" s="232"/>
      <c r="D24" s="233"/>
      <c r="E24" s="233"/>
      <c r="F24" s="233"/>
      <c r="G24" s="232"/>
      <c r="H24" s="233"/>
      <c r="I24" s="233"/>
      <c r="J24" s="233"/>
      <c r="K24" s="232"/>
      <c r="L24" s="233"/>
      <c r="M24" s="233"/>
      <c r="N24" s="233"/>
      <c r="O24" s="232"/>
      <c r="P24" s="233"/>
      <c r="Q24" s="233"/>
      <c r="R24" s="233"/>
      <c r="S24" s="232"/>
      <c r="T24" s="233"/>
      <c r="U24" s="233"/>
      <c r="V24" s="233"/>
      <c r="W24" s="232"/>
      <c r="X24" s="233"/>
      <c r="Y24" s="233"/>
      <c r="Z24" s="233"/>
      <c r="AA24" s="232"/>
      <c r="AB24" s="233"/>
      <c r="AC24" s="233"/>
      <c r="AD24" s="233"/>
      <c r="AE24" s="232"/>
      <c r="AF24" s="233"/>
      <c r="AG24" s="233"/>
      <c r="AH24" s="233"/>
      <c r="AI24" s="247"/>
      <c r="AJ24" s="233"/>
      <c r="AK24" s="233"/>
      <c r="AL24" s="357"/>
    </row>
    <row r="25" spans="1:38" s="4" customFormat="1" ht="13" x14ac:dyDescent="0.25">
      <c r="A25" s="8"/>
      <c r="B25" s="315" t="s">
        <v>485</v>
      </c>
      <c r="C25" s="234"/>
      <c r="D25" s="235"/>
      <c r="E25" s="235"/>
      <c r="F25" s="241"/>
      <c r="G25" s="234"/>
      <c r="H25" s="235"/>
      <c r="I25" s="235"/>
      <c r="J25" s="241"/>
      <c r="K25" s="122"/>
      <c r="L25" s="121"/>
      <c r="M25" s="121"/>
      <c r="N25" s="241"/>
      <c r="O25" s="122"/>
      <c r="P25" s="121"/>
      <c r="Q25" s="121"/>
      <c r="R25" s="241"/>
      <c r="S25" s="122"/>
      <c r="T25" s="121"/>
      <c r="U25" s="121"/>
      <c r="V25" s="241"/>
      <c r="W25" s="122"/>
      <c r="X25" s="121"/>
      <c r="Y25" s="121"/>
      <c r="Z25" s="241"/>
      <c r="AA25" s="122"/>
      <c r="AB25" s="121"/>
      <c r="AC25" s="121"/>
      <c r="AD25" s="121"/>
      <c r="AE25" s="122"/>
      <c r="AF25" s="121"/>
      <c r="AG25" s="121"/>
      <c r="AH25" s="121"/>
      <c r="AI25" s="122"/>
      <c r="AJ25" s="121"/>
      <c r="AK25" s="121"/>
      <c r="AL25" s="358"/>
    </row>
    <row r="26" spans="1:38" s="19" customFormat="1" ht="17" thickBot="1" x14ac:dyDescent="0.4">
      <c r="B26" s="362" t="s">
        <v>444</v>
      </c>
      <c r="C26" s="166"/>
      <c r="D26" s="167"/>
      <c r="E26" s="167"/>
      <c r="F26" s="167"/>
      <c r="G26" s="166"/>
      <c r="H26" s="167"/>
      <c r="I26" s="167"/>
      <c r="J26" s="167"/>
      <c r="K26" s="166"/>
      <c r="L26" s="167"/>
      <c r="M26" s="167"/>
      <c r="N26" s="167"/>
      <c r="O26" s="166"/>
      <c r="P26" s="167"/>
      <c r="Q26" s="167"/>
      <c r="R26" s="167"/>
      <c r="S26" s="166"/>
      <c r="T26" s="167"/>
      <c r="U26" s="167"/>
      <c r="V26" s="167"/>
      <c r="W26" s="166"/>
      <c r="X26" s="167"/>
      <c r="Y26" s="167"/>
      <c r="Z26" s="167"/>
      <c r="AA26" s="166"/>
      <c r="AB26" s="167"/>
      <c r="AC26" s="167"/>
      <c r="AD26" s="167"/>
      <c r="AE26" s="166"/>
      <c r="AF26" s="167"/>
      <c r="AG26" s="167"/>
      <c r="AH26" s="167"/>
      <c r="AI26" s="243"/>
      <c r="AJ26" s="244"/>
      <c r="AK26" s="244"/>
      <c r="AL26" s="360"/>
    </row>
    <row r="27" spans="1:38" ht="13" thickTop="1" x14ac:dyDescent="0.25">
      <c r="B27" s="352" t="s">
        <v>445</v>
      </c>
      <c r="C27" s="184"/>
      <c r="D27" s="185"/>
      <c r="E27" s="185"/>
      <c r="F27" s="185"/>
      <c r="G27" s="184"/>
      <c r="H27" s="185"/>
      <c r="I27" s="185"/>
      <c r="J27" s="185"/>
      <c r="K27" s="184"/>
      <c r="L27" s="185"/>
      <c r="M27" s="185"/>
      <c r="N27" s="185"/>
      <c r="O27" s="184"/>
      <c r="P27" s="185"/>
      <c r="Q27" s="185"/>
      <c r="R27" s="185"/>
      <c r="S27" s="184"/>
      <c r="T27" s="185"/>
      <c r="U27" s="185"/>
      <c r="V27" s="185"/>
      <c r="W27" s="184"/>
      <c r="X27" s="185"/>
      <c r="Y27" s="185"/>
      <c r="Z27" s="185"/>
      <c r="AA27" s="130"/>
      <c r="AB27" s="131"/>
      <c r="AC27" s="131"/>
      <c r="AD27" s="131"/>
      <c r="AE27" s="130"/>
      <c r="AF27" s="131"/>
      <c r="AG27" s="131"/>
      <c r="AH27" s="131"/>
      <c r="AI27" s="184"/>
      <c r="AJ27" s="185"/>
      <c r="AK27" s="185"/>
      <c r="AL27" s="185"/>
    </row>
    <row r="28" spans="1:38" s="230" customFormat="1" ht="13.25" hidden="1" customHeight="1" x14ac:dyDescent="0.25">
      <c r="A28" s="225"/>
      <c r="B28" s="364" t="s">
        <v>446</v>
      </c>
      <c r="C28" s="226"/>
      <c r="D28" s="227"/>
      <c r="E28" s="227"/>
      <c r="F28" s="241"/>
      <c r="G28" s="226"/>
      <c r="H28" s="227"/>
      <c r="I28" s="227"/>
      <c r="J28" s="241"/>
      <c r="K28" s="226"/>
      <c r="L28" s="227"/>
      <c r="M28" s="227"/>
      <c r="N28" s="241"/>
      <c r="O28" s="226"/>
      <c r="P28" s="227"/>
      <c r="Q28" s="227"/>
      <c r="R28" s="241"/>
      <c r="S28" s="226"/>
      <c r="T28" s="227"/>
      <c r="U28" s="227"/>
      <c r="V28" s="241"/>
      <c r="W28" s="226"/>
      <c r="X28" s="227"/>
      <c r="Y28" s="227"/>
      <c r="Z28" s="241"/>
      <c r="AA28" s="228"/>
      <c r="AB28" s="229"/>
      <c r="AC28" s="229"/>
      <c r="AD28" s="229"/>
      <c r="AE28" s="228"/>
      <c r="AF28" s="229"/>
      <c r="AG28" s="229"/>
      <c r="AH28" s="229"/>
      <c r="AI28" s="228"/>
      <c r="AJ28" s="248"/>
      <c r="AK28" s="248"/>
      <c r="AL28" s="358"/>
    </row>
    <row r="29" spans="1:38" s="231" customFormat="1" ht="13.25" hidden="1" customHeight="1" x14ac:dyDescent="0.25">
      <c r="A29" s="225"/>
      <c r="B29" s="300" t="s">
        <v>447</v>
      </c>
      <c r="C29" s="228"/>
      <c r="D29" s="229"/>
      <c r="E29" s="229"/>
      <c r="F29" s="240"/>
      <c r="G29" s="228"/>
      <c r="H29" s="229"/>
      <c r="I29" s="229"/>
      <c r="J29" s="240"/>
      <c r="K29" s="228"/>
      <c r="L29" s="229"/>
      <c r="M29" s="229"/>
      <c r="N29" s="240"/>
      <c r="O29" s="228"/>
      <c r="P29" s="229"/>
      <c r="Q29" s="229"/>
      <c r="R29" s="240"/>
      <c r="S29" s="228"/>
      <c r="T29" s="229"/>
      <c r="U29" s="229"/>
      <c r="V29" s="240"/>
      <c r="W29" s="228"/>
      <c r="X29" s="229"/>
      <c r="Y29" s="229"/>
      <c r="Z29" s="240"/>
      <c r="AA29" s="228"/>
      <c r="AB29" s="229"/>
      <c r="AC29" s="229"/>
      <c r="AD29" s="229"/>
      <c r="AE29" s="228"/>
      <c r="AF29" s="229"/>
      <c r="AG29" s="229"/>
      <c r="AH29" s="229"/>
      <c r="AI29" s="228"/>
      <c r="AJ29" s="229"/>
      <c r="AK29" s="229"/>
      <c r="AL29" s="359"/>
    </row>
    <row r="30" spans="1:38" s="221" customFormat="1" ht="26" x14ac:dyDescent="0.3">
      <c r="A30" s="30"/>
      <c r="B30" s="280" t="s">
        <v>448</v>
      </c>
      <c r="C30" s="175"/>
      <c r="D30" s="171"/>
      <c r="E30" s="171"/>
      <c r="F30" s="240"/>
      <c r="G30" s="175"/>
      <c r="H30" s="171"/>
      <c r="I30" s="171"/>
      <c r="J30" s="240"/>
      <c r="K30" s="175"/>
      <c r="L30" s="171"/>
      <c r="M30" s="171"/>
      <c r="N30" s="240"/>
      <c r="O30" s="175"/>
      <c r="P30" s="171"/>
      <c r="Q30" s="171"/>
      <c r="R30" s="240"/>
      <c r="S30" s="175"/>
      <c r="T30" s="171"/>
      <c r="U30" s="171"/>
      <c r="V30" s="240"/>
      <c r="W30" s="175"/>
      <c r="X30" s="171"/>
      <c r="Y30" s="171"/>
      <c r="Z30" s="240"/>
      <c r="AA30" s="175"/>
      <c r="AB30" s="171"/>
      <c r="AC30" s="171"/>
      <c r="AD30" s="171"/>
      <c r="AE30" s="175"/>
      <c r="AF30" s="171"/>
      <c r="AG30" s="171"/>
      <c r="AH30" s="171"/>
      <c r="AI30" s="175"/>
      <c r="AJ30" s="171"/>
      <c r="AK30" s="171"/>
      <c r="AL30" s="359"/>
    </row>
    <row r="31" spans="1:38" ht="13.75" customHeight="1" x14ac:dyDescent="0.25">
      <c r="B31" s="300" t="s">
        <v>449</v>
      </c>
      <c r="C31" s="239"/>
      <c r="D31" s="112"/>
      <c r="E31" s="112"/>
      <c r="F31" s="121"/>
      <c r="G31" s="239"/>
      <c r="H31" s="112"/>
      <c r="I31" s="112"/>
      <c r="J31" s="121"/>
      <c r="K31" s="239"/>
      <c r="L31" s="112"/>
      <c r="M31" s="112"/>
      <c r="N31" s="121"/>
      <c r="O31" s="239"/>
      <c r="P31" s="112"/>
      <c r="Q31" s="112"/>
      <c r="R31" s="121"/>
      <c r="S31" s="239"/>
      <c r="T31" s="112"/>
      <c r="U31" s="112"/>
      <c r="V31" s="121"/>
      <c r="W31" s="239"/>
      <c r="X31" s="112"/>
      <c r="Y31" s="112"/>
      <c r="Z31" s="121"/>
      <c r="AA31" s="122"/>
      <c r="AB31" s="121"/>
      <c r="AC31" s="121"/>
      <c r="AD31" s="121"/>
      <c r="AE31" s="122"/>
      <c r="AF31" s="121"/>
      <c r="AG31" s="121"/>
      <c r="AH31" s="121"/>
      <c r="AI31" s="245"/>
      <c r="AJ31" s="249"/>
      <c r="AK31" s="249"/>
      <c r="AL31" s="121"/>
    </row>
    <row r="32" spans="1:38" s="221" customFormat="1" ht="13.75" customHeight="1" x14ac:dyDescent="0.3">
      <c r="A32" s="30"/>
      <c r="B32" s="300" t="s">
        <v>450</v>
      </c>
      <c r="C32" s="239"/>
      <c r="D32" s="112"/>
      <c r="E32" s="217"/>
      <c r="F32" s="121"/>
      <c r="G32" s="239"/>
      <c r="H32" s="112" t="s">
        <v>489</v>
      </c>
      <c r="I32" s="217"/>
      <c r="J32" s="121"/>
      <c r="K32" s="239"/>
      <c r="L32" s="112"/>
      <c r="M32" s="217"/>
      <c r="N32" s="121"/>
      <c r="O32" s="239"/>
      <c r="P32" s="112"/>
      <c r="Q32" s="217"/>
      <c r="R32" s="121"/>
      <c r="S32" s="239"/>
      <c r="T32" s="112"/>
      <c r="U32" s="217"/>
      <c r="V32" s="121"/>
      <c r="W32" s="239"/>
      <c r="X32" s="112"/>
      <c r="Y32" s="217"/>
      <c r="Z32" s="121"/>
      <c r="AA32" s="122"/>
      <c r="AB32" s="121"/>
      <c r="AC32" s="121"/>
      <c r="AD32" s="121"/>
      <c r="AE32" s="122"/>
      <c r="AF32" s="121"/>
      <c r="AG32" s="121"/>
      <c r="AH32" s="121"/>
      <c r="AI32" s="245"/>
      <c r="AJ32" s="249"/>
      <c r="AK32" s="217"/>
      <c r="AL32" s="121"/>
    </row>
    <row r="33" spans="1:38" s="221" customFormat="1" ht="13" x14ac:dyDescent="0.3">
      <c r="A33" s="30"/>
      <c r="B33" s="300" t="s">
        <v>451</v>
      </c>
      <c r="C33" s="239"/>
      <c r="D33" s="112"/>
      <c r="E33" s="112"/>
      <c r="F33" s="121"/>
      <c r="G33" s="239"/>
      <c r="H33" s="112"/>
      <c r="I33" s="112"/>
      <c r="J33" s="121"/>
      <c r="K33" s="239"/>
      <c r="L33" s="112"/>
      <c r="M33" s="112"/>
      <c r="N33" s="121"/>
      <c r="O33" s="239"/>
      <c r="P33" s="112"/>
      <c r="Q33" s="112"/>
      <c r="R33" s="121"/>
      <c r="S33" s="239"/>
      <c r="T33" s="112"/>
      <c r="U33" s="112"/>
      <c r="V33" s="121"/>
      <c r="W33" s="239"/>
      <c r="X33" s="112"/>
      <c r="Y33" s="112"/>
      <c r="Z33" s="121"/>
      <c r="AA33" s="122"/>
      <c r="AB33" s="121"/>
      <c r="AC33" s="121"/>
      <c r="AD33" s="121"/>
      <c r="AE33" s="122"/>
      <c r="AF33" s="121"/>
      <c r="AG33" s="121"/>
      <c r="AH33" s="121"/>
      <c r="AI33" s="245"/>
      <c r="AJ33" s="249"/>
      <c r="AK33" s="249"/>
      <c r="AL33" s="121"/>
    </row>
    <row r="34" spans="1:38" s="221" customFormat="1" ht="13" x14ac:dyDescent="0.3">
      <c r="A34" s="30"/>
      <c r="B34" s="318" t="s">
        <v>452</v>
      </c>
      <c r="C34" s="361"/>
      <c r="D34" s="365"/>
      <c r="E34" s="365"/>
      <c r="F34" s="366"/>
      <c r="G34" s="361"/>
      <c r="H34" s="365"/>
      <c r="I34" s="365"/>
      <c r="J34" s="366"/>
      <c r="K34" s="361"/>
      <c r="L34" s="365"/>
      <c r="M34" s="365"/>
      <c r="N34" s="366"/>
      <c r="O34" s="361"/>
      <c r="P34" s="365"/>
      <c r="Q34" s="365"/>
      <c r="R34" s="366"/>
      <c r="S34" s="361"/>
      <c r="T34" s="365"/>
      <c r="U34" s="365"/>
      <c r="V34" s="366"/>
      <c r="W34" s="361"/>
      <c r="X34" s="365"/>
      <c r="Y34" s="365"/>
      <c r="Z34" s="366"/>
      <c r="AA34" s="122"/>
      <c r="AB34" s="121"/>
      <c r="AC34" s="121"/>
      <c r="AD34" s="121"/>
      <c r="AE34" s="122"/>
      <c r="AF34" s="121"/>
      <c r="AG34" s="121"/>
      <c r="AH34" s="121"/>
      <c r="AI34" s="361"/>
      <c r="AJ34" s="365"/>
      <c r="AK34" s="365"/>
      <c r="AL34" s="366"/>
    </row>
    <row r="35" spans="1:38" s="237" customFormat="1" x14ac:dyDescent="0.25">
      <c r="A35" s="236"/>
      <c r="N35" s="238"/>
    </row>
    <row r="43" spans="1:38" x14ac:dyDescent="0.25">
      <c r="A43" s="18"/>
      <c r="B43" s="3"/>
      <c r="N43" s="18"/>
    </row>
    <row r="44" spans="1:38" ht="13" x14ac:dyDescent="0.3">
      <c r="A44" s="18"/>
      <c r="B44" s="30"/>
      <c r="N44" s="18"/>
    </row>
  </sheetData>
  <conditionalFormatting sqref="G27:J27">
    <cfRule type="cellIs" dxfId="97" priority="27" stopIfTrue="1" operator="lessThan">
      <formula>0</formula>
    </cfRule>
  </conditionalFormatting>
  <conditionalFormatting sqref="O27:R27">
    <cfRule type="cellIs" dxfId="96" priority="25" stopIfTrue="1" operator="lessThan">
      <formula>0</formula>
    </cfRule>
  </conditionalFormatting>
  <conditionalFormatting sqref="D27:F27">
    <cfRule type="cellIs" dxfId="95" priority="28" stopIfTrue="1" operator="lessThan">
      <formula>0</formula>
    </cfRule>
  </conditionalFormatting>
  <conditionalFormatting sqref="K27:N27">
    <cfRule type="cellIs" dxfId="94" priority="26" stopIfTrue="1" operator="lessThan">
      <formula>0</formula>
    </cfRule>
  </conditionalFormatting>
  <conditionalFormatting sqref="S27:V27">
    <cfRule type="cellIs" dxfId="93" priority="24" stopIfTrue="1" operator="lessThan">
      <formula>0</formula>
    </cfRule>
  </conditionalFormatting>
  <conditionalFormatting sqref="W27:Z27">
    <cfRule type="cellIs" dxfId="92" priority="23" stopIfTrue="1" operator="lessThan">
      <formula>0</formula>
    </cfRule>
  </conditionalFormatting>
  <conditionalFormatting sqref="AJ27:AL27">
    <cfRule type="cellIs" dxfId="91" priority="22" stopIfTrue="1" operator="lessThan">
      <formula>0</formula>
    </cfRule>
  </conditionalFormatting>
  <conditionalFormatting sqref="AI27">
    <cfRule type="cellIs" dxfId="90" priority="21" stopIfTrue="1" operator="lessThan">
      <formula>0</formula>
    </cfRule>
  </conditionalFormatting>
  <conditionalFormatting sqref="G12:J12">
    <cfRule type="cellIs" dxfId="89" priority="19" stopIfTrue="1" operator="lessThan">
      <formula>0</formula>
    </cfRule>
  </conditionalFormatting>
  <conditionalFormatting sqref="O12:R12">
    <cfRule type="cellIs" dxfId="88" priority="17" stopIfTrue="1" operator="lessThan">
      <formula>0</formula>
    </cfRule>
  </conditionalFormatting>
  <conditionalFormatting sqref="C12:F12">
    <cfRule type="cellIs" dxfId="87" priority="20" stopIfTrue="1" operator="lessThan">
      <formula>0</formula>
    </cfRule>
  </conditionalFormatting>
  <conditionalFormatting sqref="K12:N12">
    <cfRule type="cellIs" dxfId="86" priority="18" stopIfTrue="1" operator="lessThan">
      <formula>0</formula>
    </cfRule>
  </conditionalFormatting>
  <conditionalFormatting sqref="S12:V12">
    <cfRule type="cellIs" dxfId="85" priority="16" stopIfTrue="1" operator="lessThan">
      <formula>0</formula>
    </cfRule>
  </conditionalFormatting>
  <conditionalFormatting sqref="W12:Z12">
    <cfRule type="cellIs" dxfId="84" priority="15" stopIfTrue="1" operator="lessThan">
      <formula>0</formula>
    </cfRule>
  </conditionalFormatting>
  <conditionalFormatting sqref="AJ12:AL12">
    <cfRule type="cellIs" dxfId="83" priority="4" stopIfTrue="1" operator="lessThan">
      <formula>0</formula>
    </cfRule>
  </conditionalFormatting>
  <conditionalFormatting sqref="C27">
    <cfRule type="cellIs" dxfId="82" priority="2" stopIfTrue="1" operator="lessThan">
      <formula>0</formula>
    </cfRule>
  </conditionalFormatting>
  <conditionalFormatting sqref="AI12">
    <cfRule type="cellIs" dxfId="81" priority="1" stopIfTrue="1" operator="lessThan">
      <formula>0</formula>
    </cfRule>
  </conditionalFormatting>
  <dataValidations count="3">
    <dataValidation allowBlank="1" showInputMessage="1" showErrorMessage="1" prompt="Does not accept input from user" sqref="AI22:AL22 AI11:AL11 AA4:AH14 AA19:AH29 AI26:AL26 AI10:AK10 C28:E30 W28:Y30 O28:Q30 S28:U30 AA30:AK30 W13:Y15 O13:Q15 S13:U15 AA15:AK15 O5:Z5 AI4:AL5 AI24:AL24 O20:Z20 AI19:AL20 C25:E25 C13:E15 S10:U10 AI9:AL9 C10:E10 G10:I10 O25:Q25 W25:Y25 AI25:AK25 W10:Y10 O10:Q10 S25:U25 C7:Z7 C22:Z22 AI13:AK14 AI28:AK29 C24:Z24 C9:Z9 AI7:AL7 G25:I25 G28:I30 C26:Z26 C21:N21 C19:Z19 K25:M25 K28:M30 G13:I15 C11:Z11 C6:N6 C4:Z4 K10:M10 K13:M15"/>
    <dataValidation showInputMessage="1" showErrorMessage="1" prompt="Accepts input from user" sqref="AI27:AL27 C12:Z12 C27:Z27 AI12:AL12 E33:E34 D31:D34 E31 I33:I34 H31:H34 I31 M33:M34 L31:L34 M31 Q33:Q34 P31:P34 Q31 U33:U34 T31:T34 U31 Y33:Y34 X31:X34 Y31 AK33:AK34 AJ31:AJ34 AK31"/>
    <dataValidation allowBlank="1" showInputMessage="1" showErrorMessage="1" prompt="Accepts input from user" sqref="F28:F30 J28:J30 J13:J15 V28:V30 R28:R30 N28:N30 V13:V15 R13:R15 N13:N15 C23:Z23 Z28:Z30 C8:Z8 Z13:Z15 AI23:AL23 AL28:AL30 AI6:AL6 C5:N5 O6:Z6 AL10 AI21:AL21 C20:N20 O21:Z21 F10 F25 J25 J10 N10 R10 R25 N25 V10 V25 Z25 Z10 AL25 AI8:AL8 F34 C31:C34 Z34 G31:G34 J34 K31:K34 N34 O31:O34 R34 S31:S34 V34 W31:W34 AI31:AI34 AL34 F13:F15 AL13:AL15"/>
  </dataValidations>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2.xml><?xml version="1.0" encoding="utf-8"?>
<ds:datastoreItem xmlns:ds="http://schemas.openxmlformats.org/officeDocument/2006/customXml" ds:itemID="{72AEC57B-F62A-4F4B-9F17-8493B708A382}">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26</vt:i4>
      </vt:variant>
    </vt:vector>
  </HeadingPairs>
  <TitlesOfParts>
    <vt:vector size="37" baseType="lpstr">
      <vt:lpstr>Start Here</vt:lpstr>
      <vt:lpstr>Formula Reference</vt:lpstr>
      <vt:lpstr>Company Information</vt:lpstr>
      <vt:lpstr>Pt 1 Summary of Data</vt:lpstr>
      <vt:lpstr>Pt 2 Premium and Claims</vt:lpstr>
      <vt:lpstr>Pt 3 MLR and Rebate Calculation</vt:lpstr>
      <vt:lpstr>Pt 4 Rebate Disbursement</vt:lpstr>
      <vt:lpstr>Pt 5 Additional Responses</vt:lpstr>
      <vt:lpstr>PY Rebate Liability</vt:lpstr>
      <vt:lpstr>Attestation</vt:lpstr>
      <vt:lpstr>Reference Tables</vt:lpstr>
      <vt:lpstr>ColumnTitleRegion1.B7.B18.6</vt:lpstr>
      <vt:lpstr>ColumnTitleRegion2.B21.B32.6</vt:lpstr>
      <vt:lpstr>ColumnTitleRegion4.L2.L52.9</vt:lpstr>
      <vt:lpstr>ColumnTitleRegion5.N2.N4.9</vt:lpstr>
      <vt:lpstr>Attestation!Print_Area</vt:lpstr>
      <vt:lpstr>'Pt 1 Summary of Data'!Print_Area</vt:lpstr>
      <vt:lpstr>'Pt 2 Premium and Claims'!Print_Area</vt:lpstr>
      <vt:lpstr>'Pt 3 MLR and Rebate Calculation'!Print_Area</vt:lpstr>
      <vt:lpstr>'Pt 4 Rebate Disbursement'!Print_Area</vt:lpstr>
      <vt:lpstr>'Formula Reference'!Print_Titles</vt:lpstr>
      <vt:lpstr>'Pt 1 Summary of Data'!Print_Titles</vt:lpstr>
      <vt:lpstr>'Pt 2 Premium and Claims'!Print_Titles</vt:lpstr>
      <vt:lpstr>'Pt 3 MLR and Rebate Calculation'!Print_Titles</vt:lpstr>
      <vt:lpstr>'Pt 4 Rebate Disbursement'!Print_Titles</vt:lpstr>
      <vt:lpstr>TitleRegion1.A2.B48.2</vt:lpstr>
      <vt:lpstr>TitleRegion1.A3.B11.9</vt:lpstr>
      <vt:lpstr>TitleRegion1.B3.AW62.4</vt:lpstr>
      <vt:lpstr>TitleRegion1.B3.C18.3</vt:lpstr>
      <vt:lpstr>TitleRegion2.A16.B20.9</vt:lpstr>
      <vt:lpstr>TitleRegion2.B3.AW58.5</vt:lpstr>
      <vt:lpstr>TitleRegion3.B3.AN63.6</vt:lpstr>
      <vt:lpstr>TitleRegion3.B35.C47.6</vt:lpstr>
      <vt:lpstr>TitleRegion3.D2.J61.9</vt:lpstr>
      <vt:lpstr>TitleRegion4.B3.K22.7</vt:lpstr>
      <vt:lpstr>TitleRegion4.B49.C59.6</vt:lpstr>
      <vt:lpstr>YES_NO_LIST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Calculator and Formula Tool</dc:title>
  <dc:subject>MLR Annual Reporting Form</dc:subject>
  <dc:creator>CMS</dc:creator>
  <cp:keywords>Medical Loss Ratio, MLR, CMS, CCIIO, MLR Reporting Form</cp:keywords>
  <cp:lastModifiedBy>Christina Whitefield</cp:lastModifiedBy>
  <cp:lastPrinted>2017-05-24T10:30:04Z</cp:lastPrinted>
  <dcterms:created xsi:type="dcterms:W3CDTF">2012-03-15T16:14:51Z</dcterms:created>
  <dcterms:modified xsi:type="dcterms:W3CDTF">2020-06-02T18:52:37Z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ies>
</file>