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codeName="{E757BCB4-07E6-AE0B-56E0-F0EEF7A6E26C}"/>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2C4779D4-1061-4099-871A-6BF24DA033EA}" xr6:coauthVersionLast="47" xr6:coauthVersionMax="47" xr10:uidLastSave="{00000000-0000-0000-0000-000000000000}"/>
  <bookViews>
    <workbookView xWindow="-110" yWindow="-110" windowWidth="19420" windowHeight="10420" tabRatio="836" firstSheet="6" activeTab="7" xr2:uid="{00000000-000D-0000-FFFF-FFFF00000000}"/>
  </bookViews>
  <sheets>
    <sheet name="Start Here" sheetId="27" r:id="rId1"/>
    <sheet name="Formula Reference" sheetId="28" r:id="rId2"/>
    <sheet name="Company Information" sheetId="26" r:id="rId3"/>
    <sheet name="Pt 1 Summary of Data" sheetId="4" r:id="rId4"/>
    <sheet name="Pt 2 Premium and Claims" sheetId="18" r:id="rId5"/>
    <sheet name="Pt 3 MLR and Rebate Calculation" sheetId="10" r:id="rId6"/>
    <sheet name="Pt 4 Rebate Disbursement" sheetId="16" r:id="rId7"/>
    <sheet name="Pt 5 Additional Responses" sheetId="22" r:id="rId8"/>
    <sheet name="PY Rebate Liability" sheetId="29" r:id="rId9"/>
    <sheet name="Attestation" sheetId="24" r:id="rId10"/>
    <sheet name="Reference Tables" sheetId="25" r:id="rId11"/>
  </sheets>
  <definedNames>
    <definedName name="ColumnTitleRegion1.B7.B18.6">'Pt 5 Additional Responses'!$B$7</definedName>
    <definedName name="ColumnTitleRegion2.B21.B32.6">'Pt 5 Additional Responses'!$B$21</definedName>
    <definedName name="ColumnTitleRegion4.L2.L52.9">'Reference Tables'!$R$2</definedName>
    <definedName name="ColumnTitleRegion5.N2.N4.9">'Reference Tables'!$T$2</definedName>
    <definedName name="_xlnm.Print_Area" localSheetId="9">Attestation!$A$1:$N$9</definedName>
    <definedName name="_xlnm.Print_Area" localSheetId="3">'Pt 1 Summary of Data'!$D$4:$AT$63</definedName>
    <definedName name="_xlnm.Print_Area" localSheetId="4">'Pt 2 Premium and Claims'!$D$4:$AT$61</definedName>
    <definedName name="_xlnm.Print_Area" localSheetId="5">'Pt 3 MLR and Rebate Calculation'!$C$4:$AL$54</definedName>
    <definedName name="_xlnm.Print_Area" localSheetId="6">'Pt 4 Rebate Disbursement'!$B$4:$K$26</definedName>
    <definedName name="_xlnm.Print_Titles" localSheetId="1">'Formula Reference'!$1:$2</definedName>
    <definedName name="_xlnm.Print_Titles" localSheetId="3">'Pt 1 Summary of Data'!$B:$C,'Pt 1 Summary of Data'!$3:$3</definedName>
    <definedName name="_xlnm.Print_Titles" localSheetId="4">'Pt 2 Premium and Claims'!$B:$C,'Pt 2 Premium and Claims'!$3:$3</definedName>
    <definedName name="_xlnm.Print_Titles" localSheetId="5">'Pt 3 MLR and Rebate Calculation'!$B:$B,'Pt 3 MLR and Rebate Calculation'!$3:$3</definedName>
    <definedName name="_xlnm.Print_Titles" localSheetId="6">'Pt 4 Rebate Disbursement'!$B:$B,'Pt 4 Rebate Disbursement'!$3:$3</definedName>
    <definedName name="TitleRegion1.A2.B48.2">'Formula Reference'!$A$2</definedName>
    <definedName name="TitleRegion1.A3.B11.9">'Reference Tables'!$A$3</definedName>
    <definedName name="TitleRegion1.B3.AW62.4" comment="Line Description">'Pt 1 Summary of Data'!$B$3</definedName>
    <definedName name="TitleRegion1.B3.C18.3" comment="Line Description">'Company Information'!$B$3</definedName>
    <definedName name="TitleRegion2.A16.B20.9">'Reference Tables'!$A$16</definedName>
    <definedName name="TitleRegion2.B3.AW58.5" comment="Line Description">'Pt 2 Premium and Claims'!$B$3</definedName>
    <definedName name="TitleRegion3.B3.AN63.6" comment="Line Description">'Pt 3 MLR and Rebate Calculation'!$B$3</definedName>
    <definedName name="TitleRegion3.B35.C47.6">'Pt 5 Additional Responses'!$B$35</definedName>
    <definedName name="TitleRegion3.D2.J61.9">'Reference Tables'!$D$2</definedName>
    <definedName name="TitleRegion4.B3.K22.7" comment="Line Description">'Pt 4 Rebate Disbursement'!$B$3</definedName>
    <definedName name="TitleRegion4.B49.C59.6">'Pt 5 Additional Responses'!$B$49</definedName>
    <definedName name="YES_NO_LIST">'Reference Tables'!$T$3:$T$4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0" l="1"/>
  <c r="V19" i="10"/>
  <c r="U19" i="10"/>
  <c r="R19" i="10"/>
  <c r="Q19" i="10"/>
  <c r="V17" i="10"/>
  <c r="U17" i="10"/>
  <c r="T17" i="10"/>
  <c r="V13" i="10" s="1"/>
  <c r="S17" i="10"/>
  <c r="R17" i="10"/>
  <c r="Q17" i="10"/>
  <c r="P17" i="10"/>
  <c r="R13" i="10" s="1"/>
  <c r="O17" i="10"/>
  <c r="U13" i="10"/>
  <c r="T13" i="10"/>
  <c r="S13" i="10"/>
  <c r="Q13" i="10"/>
  <c r="P13" i="10"/>
  <c r="S29" i="10" l="1"/>
  <c r="O29" i="10"/>
  <c r="G29" i="10"/>
  <c r="C29" i="10"/>
  <c r="E16" i="10"/>
  <c r="T29" i="10" l="1"/>
  <c r="P29" i="10"/>
  <c r="H29" i="10"/>
  <c r="D29" i="10"/>
  <c r="AK16" i="10" l="1"/>
  <c r="Y16" i="10"/>
  <c r="U16" i="10"/>
  <c r="Q16" i="10"/>
  <c r="M16" i="10"/>
  <c r="I16" i="10"/>
  <c r="AB42" i="4" l="1"/>
  <c r="AA42" i="4"/>
  <c r="Z42" i="4"/>
  <c r="Y7" i="10" s="1"/>
  <c r="Y42" i="4"/>
  <c r="X42" i="4"/>
  <c r="W42" i="4"/>
  <c r="U7" i="10" s="1"/>
  <c r="V42" i="4"/>
  <c r="U42" i="4"/>
  <c r="T42" i="4"/>
  <c r="Q7" i="10" s="1"/>
  <c r="S42" i="4"/>
  <c r="R42" i="4"/>
  <c r="Q42" i="4"/>
  <c r="P42" i="4"/>
  <c r="O42" i="4"/>
  <c r="M7" i="10" s="1"/>
  <c r="N42" i="4"/>
  <c r="M42" i="4"/>
  <c r="L42" i="4"/>
  <c r="K42" i="4"/>
  <c r="J42" i="4"/>
  <c r="I42" i="4"/>
  <c r="H42" i="4"/>
  <c r="G42" i="4"/>
  <c r="F42" i="4"/>
  <c r="E42" i="4"/>
  <c r="D42" i="4"/>
  <c r="AG42" i="4"/>
  <c r="AS42" i="4"/>
  <c r="AR42" i="4"/>
  <c r="AQ42" i="4"/>
  <c r="AP42" i="4"/>
  <c r="AO42" i="4"/>
  <c r="AN42" i="4"/>
  <c r="AM42" i="4"/>
  <c r="AK7" i="10" s="1"/>
  <c r="AL42" i="4"/>
  <c r="AT42" i="4"/>
  <c r="E7" i="10" l="1"/>
  <c r="I7" i="10"/>
  <c r="L13" i="10"/>
  <c r="K13" i="10"/>
  <c r="X13" i="10"/>
  <c r="W13" i="10"/>
  <c r="AJ13" i="10"/>
  <c r="AI13" i="10"/>
  <c r="AL12" i="10"/>
  <c r="Z12" i="10"/>
  <c r="V12" i="10"/>
  <c r="R12" i="10"/>
  <c r="N12" i="10"/>
  <c r="J12" i="10"/>
  <c r="F12" i="10"/>
  <c r="AS55" i="18" l="1"/>
  <c r="AR55" i="18"/>
  <c r="AQ55" i="18"/>
  <c r="C4" i="16" l="1"/>
  <c r="D4" i="16"/>
  <c r="E4" i="16"/>
  <c r="F4" i="16"/>
  <c r="G4" i="16"/>
  <c r="H4" i="16"/>
  <c r="K4" i="16"/>
  <c r="E8" i="10"/>
  <c r="F8" i="10" s="1"/>
  <c r="E9" i="10"/>
  <c r="F9" i="10" s="1"/>
  <c r="E10" i="10"/>
  <c r="F10" i="10" s="1"/>
  <c r="I10" i="10"/>
  <c r="J10" i="10" s="1"/>
  <c r="E11" i="10"/>
  <c r="F11" i="10" s="1"/>
  <c r="I11" i="10"/>
  <c r="J11" i="10" s="1"/>
  <c r="F16" i="10"/>
  <c r="J16" i="10"/>
  <c r="N16" i="10"/>
  <c r="R16" i="10"/>
  <c r="V16" i="10"/>
  <c r="Z16" i="10"/>
  <c r="AL16" i="10"/>
  <c r="K17" i="10"/>
  <c r="L17" i="10"/>
  <c r="L25" i="10" s="1"/>
  <c r="W17" i="10"/>
  <c r="W25" i="10" s="1"/>
  <c r="X17" i="10"/>
  <c r="X25" i="10" s="1"/>
  <c r="AI17" i="10"/>
  <c r="AI25" i="10" s="1"/>
  <c r="AJ17" i="10"/>
  <c r="AJ25" i="10" s="1"/>
  <c r="M19" i="10"/>
  <c r="N19" i="10" s="1"/>
  <c r="N23" i="10" s="1"/>
  <c r="Y19" i="10"/>
  <c r="Z19" i="10"/>
  <c r="Z23" i="10" s="1"/>
  <c r="AK19" i="10"/>
  <c r="AL19" i="10" s="1"/>
  <c r="F22" i="10"/>
  <c r="J22" i="10"/>
  <c r="N22" i="10"/>
  <c r="R22" i="10"/>
  <c r="V22" i="10"/>
  <c r="Z22" i="10"/>
  <c r="AL22" i="10"/>
  <c r="E29" i="10"/>
  <c r="F29" i="10" s="1"/>
  <c r="I29" i="10"/>
  <c r="J29" i="10" s="1"/>
  <c r="Q29" i="10"/>
  <c r="R29" i="10" s="1"/>
  <c r="U29" i="10"/>
  <c r="V29" i="10" s="1"/>
  <c r="D55" i="18"/>
  <c r="D12" i="4" s="1"/>
  <c r="D56" i="18"/>
  <c r="D22" i="4" s="1"/>
  <c r="E55" i="18"/>
  <c r="F55" i="18"/>
  <c r="G55" i="18"/>
  <c r="G12" i="4" s="1"/>
  <c r="H55" i="18"/>
  <c r="H12" i="4" s="1"/>
  <c r="I55" i="18"/>
  <c r="I12" i="4" s="1"/>
  <c r="J55" i="18"/>
  <c r="J12" i="4" s="1"/>
  <c r="K55" i="18"/>
  <c r="L55" i="18"/>
  <c r="M55" i="18"/>
  <c r="M12" i="4" s="1"/>
  <c r="N55" i="18"/>
  <c r="N12" i="4" s="1"/>
  <c r="O55" i="18"/>
  <c r="O12" i="4" s="1"/>
  <c r="P55" i="18"/>
  <c r="P12" i="4" s="1"/>
  <c r="Q55" i="18"/>
  <c r="Q12" i="4" s="1"/>
  <c r="R55" i="18"/>
  <c r="R12" i="4" s="1"/>
  <c r="S55" i="18"/>
  <c r="T55" i="18"/>
  <c r="U55" i="18"/>
  <c r="V55" i="18"/>
  <c r="W55" i="18"/>
  <c r="W12" i="4" s="1"/>
  <c r="X55" i="18"/>
  <c r="X12" i="4" s="1"/>
  <c r="Y55" i="18"/>
  <c r="Y12" i="4" s="1"/>
  <c r="Z55" i="18"/>
  <c r="Z12" i="4" s="1"/>
  <c r="AA55" i="18"/>
  <c r="AB55" i="18"/>
  <c r="AG55" i="18"/>
  <c r="AG12" i="4" s="1"/>
  <c r="AL55" i="18"/>
  <c r="AL12" i="4" s="1"/>
  <c r="AM55" i="18"/>
  <c r="AM12" i="4" s="1"/>
  <c r="AN55" i="18"/>
  <c r="AN12" i="4" s="1"/>
  <c r="AO55" i="18"/>
  <c r="AO12" i="4" s="1"/>
  <c r="AP55" i="18"/>
  <c r="AP12" i="4" s="1"/>
  <c r="E56" i="18"/>
  <c r="F56" i="18"/>
  <c r="F22" i="4" s="1"/>
  <c r="G56" i="18"/>
  <c r="G22" i="4" s="1"/>
  <c r="H56" i="18"/>
  <c r="H22" i="4" s="1"/>
  <c r="I56" i="18"/>
  <c r="I22" i="4" s="1"/>
  <c r="J56" i="18"/>
  <c r="K56" i="18"/>
  <c r="L56" i="18"/>
  <c r="M56" i="18"/>
  <c r="N56" i="18"/>
  <c r="N22" i="4" s="1"/>
  <c r="O56" i="18"/>
  <c r="O22" i="4" s="1"/>
  <c r="P56" i="18"/>
  <c r="P22" i="4" s="1"/>
  <c r="Q56" i="18"/>
  <c r="Q22" i="4" s="1"/>
  <c r="R56" i="18"/>
  <c r="S56" i="18"/>
  <c r="T56" i="18"/>
  <c r="U56" i="18"/>
  <c r="V56" i="18"/>
  <c r="V22" i="4" s="1"/>
  <c r="W56" i="18"/>
  <c r="W22" i="4" s="1"/>
  <c r="X56" i="18"/>
  <c r="X22" i="4" s="1"/>
  <c r="Y56" i="18"/>
  <c r="Y22" i="4" s="1"/>
  <c r="Z56" i="18"/>
  <c r="AA56" i="18"/>
  <c r="AB56" i="18"/>
  <c r="AG56" i="18"/>
  <c r="AL56" i="18"/>
  <c r="AL22" i="4" s="1"/>
  <c r="AM56" i="18"/>
  <c r="AM22" i="4" s="1"/>
  <c r="AN56" i="18"/>
  <c r="AN22" i="4" s="1"/>
  <c r="AO56" i="18"/>
  <c r="AO22" i="4" s="1"/>
  <c r="AP56" i="18"/>
  <c r="AQ56" i="18"/>
  <c r="AR56" i="18"/>
  <c r="AS56" i="18"/>
  <c r="D5" i="4"/>
  <c r="D60" i="4"/>
  <c r="E5" i="4"/>
  <c r="F5" i="4"/>
  <c r="G5" i="4"/>
  <c r="H5" i="4"/>
  <c r="I5" i="4"/>
  <c r="J5" i="4"/>
  <c r="K5" i="4"/>
  <c r="L5" i="4"/>
  <c r="M5" i="4"/>
  <c r="N5" i="4"/>
  <c r="O5" i="4"/>
  <c r="P5" i="4"/>
  <c r="Q5" i="4"/>
  <c r="R5" i="4"/>
  <c r="S5" i="4"/>
  <c r="T5" i="4"/>
  <c r="Q15" i="10" s="1"/>
  <c r="U5" i="4"/>
  <c r="V5" i="4"/>
  <c r="W5" i="4"/>
  <c r="U15" i="10" s="1"/>
  <c r="X5" i="4"/>
  <c r="Y5" i="4"/>
  <c r="Z5" i="4"/>
  <c r="Y15" i="10" s="1"/>
  <c r="AA5" i="4"/>
  <c r="AB5" i="4"/>
  <c r="AG5" i="4"/>
  <c r="AL5" i="4"/>
  <c r="AM5" i="4"/>
  <c r="AK15" i="10" s="1"/>
  <c r="AN5" i="4"/>
  <c r="AO5" i="4"/>
  <c r="AP5" i="4"/>
  <c r="AQ5" i="4"/>
  <c r="AR5" i="4"/>
  <c r="AS5" i="4"/>
  <c r="E12" i="4"/>
  <c r="F12" i="4"/>
  <c r="K12" i="4"/>
  <c r="L12" i="4"/>
  <c r="S12" i="4"/>
  <c r="T12" i="4"/>
  <c r="U12" i="4"/>
  <c r="V12" i="4"/>
  <c r="AA12" i="4"/>
  <c r="AB12" i="4"/>
  <c r="AQ12" i="4"/>
  <c r="AR12" i="4"/>
  <c r="AS12" i="4"/>
  <c r="E22" i="4"/>
  <c r="J22" i="4"/>
  <c r="K22" i="4"/>
  <c r="L22" i="4"/>
  <c r="M22" i="4"/>
  <c r="R22" i="4"/>
  <c r="S22" i="4"/>
  <c r="T22" i="4"/>
  <c r="U22" i="4"/>
  <c r="Z22" i="4"/>
  <c r="AA22" i="4"/>
  <c r="AB22" i="4"/>
  <c r="AG22" i="4"/>
  <c r="AP22" i="4"/>
  <c r="AQ22" i="4"/>
  <c r="AR22" i="4"/>
  <c r="AS22" i="4"/>
  <c r="E60" i="4"/>
  <c r="F60" i="4"/>
  <c r="G60" i="4"/>
  <c r="H60" i="4"/>
  <c r="I60" i="4"/>
  <c r="J60" i="4"/>
  <c r="K60" i="4"/>
  <c r="L60" i="4"/>
  <c r="M60" i="4"/>
  <c r="N60" i="4"/>
  <c r="O60" i="4"/>
  <c r="P60" i="4"/>
  <c r="Q60" i="4"/>
  <c r="R60" i="4"/>
  <c r="S60" i="4"/>
  <c r="T60" i="4"/>
  <c r="U60" i="4"/>
  <c r="V60" i="4"/>
  <c r="W60" i="4"/>
  <c r="X60" i="4"/>
  <c r="Y60" i="4"/>
  <c r="Z60" i="4"/>
  <c r="AA60" i="4"/>
  <c r="AB60" i="4"/>
  <c r="AG60" i="4"/>
  <c r="AL60" i="4"/>
  <c r="AM60" i="4"/>
  <c r="AN60" i="4"/>
  <c r="AO60" i="4"/>
  <c r="AP60" i="4"/>
  <c r="AQ60" i="4"/>
  <c r="AR60" i="4"/>
  <c r="AS60" i="4"/>
  <c r="AT60" i="4"/>
  <c r="M15" i="10" l="1"/>
  <c r="E15" i="10"/>
  <c r="I15" i="10"/>
  <c r="Y6" i="10"/>
  <c r="Y13" i="10" s="1"/>
  <c r="I6" i="10"/>
  <c r="J6" i="10" s="1"/>
  <c r="Z31" i="10"/>
  <c r="Q6" i="10"/>
  <c r="AL31" i="10"/>
  <c r="F7" i="10"/>
  <c r="N7" i="10"/>
  <c r="N15" i="10"/>
  <c r="N17" i="10" s="1"/>
  <c r="N25" i="10" s="1"/>
  <c r="M17" i="10"/>
  <c r="U6" i="10"/>
  <c r="Z6" i="10"/>
  <c r="Z15" i="10"/>
  <c r="Z17" i="10" s="1"/>
  <c r="Z25" i="10" s="1"/>
  <c r="Y17" i="10"/>
  <c r="Y25" i="10" s="1"/>
  <c r="Z7" i="10"/>
  <c r="M6" i="10"/>
  <c r="M13" i="10" s="1"/>
  <c r="N13" i="10" s="1"/>
  <c r="AL7" i="10"/>
  <c r="AL15" i="10"/>
  <c r="AL17" i="10" s="1"/>
  <c r="AL25" i="10" s="1"/>
  <c r="AK17" i="10"/>
  <c r="AK25" i="10" s="1"/>
  <c r="R15" i="10"/>
  <c r="R7" i="10"/>
  <c r="AK6" i="10"/>
  <c r="AK13" i="10" s="1"/>
  <c r="E6" i="10"/>
  <c r="V15" i="10"/>
  <c r="V7" i="10"/>
  <c r="R6" i="10"/>
  <c r="K25" i="10"/>
  <c r="AL23" i="10"/>
  <c r="N31" i="10"/>
  <c r="G13" i="10" l="1"/>
  <c r="I19" i="10"/>
  <c r="J19" i="10" s="1"/>
  <c r="F15" i="10"/>
  <c r="F17" i="10" s="1"/>
  <c r="D17" i="10"/>
  <c r="E13" i="10"/>
  <c r="P25" i="10"/>
  <c r="Q25" i="10"/>
  <c r="J15" i="10"/>
  <c r="J17" i="10" s="1"/>
  <c r="N32" i="10"/>
  <c r="Z13" i="10"/>
  <c r="Z32" i="10"/>
  <c r="AL20" i="10"/>
  <c r="AL32" i="10"/>
  <c r="F6" i="10"/>
  <c r="V6" i="10"/>
  <c r="AL6" i="10"/>
  <c r="AL13" i="10" s="1"/>
  <c r="M25" i="10"/>
  <c r="N20" i="10" s="1"/>
  <c r="N6" i="10"/>
  <c r="N26" i="10"/>
  <c r="L33" i="10" s="1"/>
  <c r="N27" i="10"/>
  <c r="N30" i="10" s="1"/>
  <c r="Z20" i="10"/>
  <c r="E17" i="10" l="1"/>
  <c r="E25" i="10" s="1"/>
  <c r="I17" i="10"/>
  <c r="C17" i="10"/>
  <c r="H13" i="10"/>
  <c r="C13" i="10"/>
  <c r="I13" i="10"/>
  <c r="D13" i="10"/>
  <c r="G17" i="10"/>
  <c r="E19" i="10"/>
  <c r="F19" i="10" s="1"/>
  <c r="F23" i="10" s="1"/>
  <c r="H17" i="10"/>
  <c r="V25" i="10"/>
  <c r="T25" i="10"/>
  <c r="U25" i="10"/>
  <c r="R25" i="10"/>
  <c r="K33" i="10"/>
  <c r="K35" i="10" s="1"/>
  <c r="J7" i="10"/>
  <c r="O25" i="10"/>
  <c r="R20" i="10" s="1"/>
  <c r="M33" i="10"/>
  <c r="M36" i="10" s="1"/>
  <c r="C25" i="10"/>
  <c r="Z27" i="10"/>
  <c r="Z30" i="10" s="1"/>
  <c r="Z26" i="10"/>
  <c r="Y33" i="10" s="1"/>
  <c r="L34" i="10"/>
  <c r="L36" i="10"/>
  <c r="L35" i="10"/>
  <c r="D25" i="10"/>
  <c r="R31" i="10"/>
  <c r="R32" i="10"/>
  <c r="R23" i="10"/>
  <c r="AL27" i="10"/>
  <c r="AL30" i="10" s="1"/>
  <c r="AL26" i="10"/>
  <c r="S25" i="10" l="1"/>
  <c r="V20" i="10" s="1"/>
  <c r="I25" i="10"/>
  <c r="K36" i="10"/>
  <c r="N36" i="10" s="1"/>
  <c r="E11" i="16" s="1"/>
  <c r="K34" i="10"/>
  <c r="F25" i="10"/>
  <c r="F26" i="10" s="1"/>
  <c r="D33" i="10" s="1"/>
  <c r="D34" i="10" s="1"/>
  <c r="F31" i="10"/>
  <c r="F32" i="10"/>
  <c r="G25" i="10"/>
  <c r="M35" i="10"/>
  <c r="F13" i="10"/>
  <c r="H25" i="10"/>
  <c r="X33" i="10"/>
  <c r="X34" i="10" s="1"/>
  <c r="W33" i="10"/>
  <c r="W34" i="10" s="1"/>
  <c r="Y35" i="10"/>
  <c r="Y36" i="10"/>
  <c r="F20" i="10"/>
  <c r="V23" i="10"/>
  <c r="V32" i="10"/>
  <c r="V31" i="10"/>
  <c r="AJ33" i="10"/>
  <c r="AI33" i="10"/>
  <c r="AI34" i="10" s="1"/>
  <c r="R27" i="10"/>
  <c r="R30" i="10" s="1"/>
  <c r="R26" i="10"/>
  <c r="AK33" i="10"/>
  <c r="F27" i="10" l="1"/>
  <c r="F30" i="10" s="1"/>
  <c r="J20" i="10"/>
  <c r="J32" i="10"/>
  <c r="J25" i="10"/>
  <c r="J31" i="10"/>
  <c r="J23" i="10"/>
  <c r="J13" i="10"/>
  <c r="D36" i="10"/>
  <c r="D35" i="10"/>
  <c r="AI36" i="10"/>
  <c r="AI35" i="10"/>
  <c r="V27" i="10"/>
  <c r="V30" i="10" s="1"/>
  <c r="V26" i="10"/>
  <c r="X35" i="10"/>
  <c r="X36" i="10"/>
  <c r="AK35" i="10"/>
  <c r="AK36" i="10"/>
  <c r="AJ34" i="10"/>
  <c r="AJ35" i="10"/>
  <c r="AJ36" i="10"/>
  <c r="W36" i="10"/>
  <c r="W35" i="10"/>
  <c r="E33" i="10"/>
  <c r="C33" i="10"/>
  <c r="C34" i="10" s="1"/>
  <c r="P33" i="10"/>
  <c r="P34" i="10" s="1"/>
  <c r="Q33" i="10"/>
  <c r="O33" i="10"/>
  <c r="O34" i="10" s="1"/>
  <c r="Z36" i="10" l="1"/>
  <c r="H11" i="16" s="1"/>
  <c r="J27" i="10"/>
  <c r="J30" i="10" s="1"/>
  <c r="J26" i="10"/>
  <c r="E36" i="10"/>
  <c r="E35" i="10"/>
  <c r="U33" i="10"/>
  <c r="T33" i="10"/>
  <c r="T34" i="10" s="1"/>
  <c r="S33" i="10"/>
  <c r="S34" i="10" s="1"/>
  <c r="AL36" i="10"/>
  <c r="K11" i="16" s="1"/>
  <c r="O36" i="10"/>
  <c r="O35" i="10"/>
  <c r="C35" i="10"/>
  <c r="C36" i="10"/>
  <c r="Q36" i="10"/>
  <c r="Q35" i="10"/>
  <c r="P36" i="10"/>
  <c r="P35" i="10"/>
  <c r="F36" i="10" l="1"/>
  <c r="C11" i="16" s="1"/>
  <c r="R36" i="10"/>
  <c r="F11" i="16" s="1"/>
  <c r="I33" i="10"/>
  <c r="H33" i="10"/>
  <c r="H34" i="10" s="1"/>
  <c r="G33" i="10"/>
  <c r="G34" i="10" s="1"/>
  <c r="S36" i="10"/>
  <c r="S35" i="10"/>
  <c r="T36" i="10"/>
  <c r="T35" i="10"/>
  <c r="U35" i="10"/>
  <c r="U36" i="10"/>
  <c r="G36" i="10" l="1"/>
  <c r="G35" i="10"/>
  <c r="H35" i="10"/>
  <c r="H36" i="10"/>
  <c r="I36" i="10"/>
  <c r="I35" i="10"/>
  <c r="V36" i="10"/>
  <c r="G11" i="16" s="1"/>
  <c r="J36" i="10" l="1"/>
  <c r="D11" i="16" s="1"/>
</calcChain>
</file>

<file path=xl/sharedStrings.xml><?xml version="1.0" encoding="utf-8"?>
<sst xmlns="http://schemas.openxmlformats.org/spreadsheetml/2006/main" count="702" uniqueCount="547">
  <si>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</si>
  <si>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</si>
  <si>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</si>
  <si>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</si>
  <si>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</si>
  <si>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</si>
  <si>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</si>
  <si>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</si>
  <si>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</si>
  <si>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</si>
  <si>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</si>
  <si>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</si>
  <si>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</si>
  <si>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</si>
  <si>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</si>
  <si>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</si>
  <si>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</si>
  <si>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</si>
  <si>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</si>
  <si>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</si>
  <si>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</si>
  <si>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</si>
  <si>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</si>
  <si>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</si>
  <si>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</si>
  <si>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</si>
  <si>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</si>
  <si>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</si>
  <si>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</si>
  <si>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</si>
  <si>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</si>
  <si>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</si>
  <si>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</si>
  <si>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</si>
  <si>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</si>
  <si>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</si>
  <si>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</si>
  <si>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</si>
  <si>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</si>
  <si>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</si>
  <si>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</si>
  <si>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</si>
  <si>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</si>
  <si>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</si>
  <si>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</si>
  <si>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</si>
  <si>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</si>
  <si>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</si>
  <si>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</si>
  <si>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</si>
  <si>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</si>
  <si>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</si>
  <si>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</si>
  <si>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</si>
  <si>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DBA / Marketing Name:</t>
  </si>
  <si>
    <t>Pt 1, Ln 1.9</t>
  </si>
  <si>
    <t>Pt 1, Ln 1.10</t>
  </si>
  <si>
    <t>Pt 1, Ln 5.1</t>
  </si>
  <si>
    <t>Pt 1, Ln 5.2</t>
  </si>
  <si>
    <t>Pt 1, Ln 5.3</t>
  </si>
  <si>
    <t>Pt 1, Ln 5.4</t>
  </si>
  <si>
    <t>Pt 1, Ln 5.5</t>
  </si>
  <si>
    <t>Pt 1, Ln 5.6</t>
  </si>
  <si>
    <t>Pt 2, Ln 2.15</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</si>
  <si>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</si>
  <si>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</si>
  <si>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</si>
  <si>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</si>
  <si>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</si>
  <si>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</si>
  <si>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</si>
  <si>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</si>
  <si>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</si>
  <si>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</si>
  <si>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</si>
  <si>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</si>
  <si>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</si>
  <si>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</si>
  <si>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</si>
  <si>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</si>
  <si>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</si>
  <si>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</si>
  <si>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</si>
  <si>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</si>
  <si>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</si>
  <si>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</si>
  <si>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</si>
  <si>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</si>
  <si>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</si>
  <si>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</si>
  <si>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</si>
  <si>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</si>
  <si>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</si>
  <si>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</si>
  <si>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</si>
  <si>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</si>
  <si>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</si>
  <si>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</si>
  <si>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</si>
  <si>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</si>
  <si>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</si>
  <si>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</si>
  <si>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</si>
  <si>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</si>
  <si>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</si>
  <si>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</si>
  <si>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</si>
  <si>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</si>
  <si>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</si>
  <si>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</si>
  <si>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</si>
  <si>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</si>
  <si>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</si>
  <si>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</si>
  <si>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</si>
  <si>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</si>
  <si>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</si>
  <si>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</si>
  <si>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</si>
  <si>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</si>
  <si>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</si>
  <si>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</si>
  <si>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</si>
  <si>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</si>
  <si>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</si>
  <si>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</si>
  <si>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</si>
  <si>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</si>
  <si>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</si>
  <si>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</si>
  <si>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</si>
  <si>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</si>
  <si>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</si>
  <si>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</si>
  <si>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</si>
  <si>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</si>
  <si>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</si>
  <si>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</si>
  <si>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</si>
  <si>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</si>
  <si>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</si>
  <si>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</si>
  <si>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</si>
  <si>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</si>
  <si>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</si>
  <si>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</si>
  <si>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</si>
  <si>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</si>
  <si>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</si>
  <si>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</si>
  <si>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</si>
  <si>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</si>
  <si>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</si>
  <si>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</si>
  <si>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</si>
  <si>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</si>
  <si>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</si>
  <si>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</si>
  <si>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</si>
  <si>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</si>
  <si>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</si>
  <si>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</si>
  <si>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</si>
  <si>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</si>
  <si>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</si>
  <si>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</si>
  <si>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</si>
  <si>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</si>
  <si>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</si>
  <si>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</si>
  <si>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</si>
  <si>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</si>
  <si>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</si>
  <si>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</si>
  <si>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</si>
  <si>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</si>
  <si>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</si>
  <si>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</si>
  <si>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</si>
  <si>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</si>
  <si>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</si>
  <si>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</si>
  <si>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</si>
  <si>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</si>
  <si>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</si>
  <si>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</si>
  <si>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</si>
  <si>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</si>
  <si>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</si>
  <si>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</si>
  <si>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</si>
  <si>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</si>
  <si>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</si>
  <si>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</si>
  <si>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</si>
  <si>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</si>
  <si>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</si>
  <si>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</si>
  <si>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</si>
  <si>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</si>
  <si>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</si>
  <si>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</si>
  <si>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</si>
  <si>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</si>
  <si>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</si>
  <si>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</si>
  <si>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</si>
  <si>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</si>
  <si>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</si>
  <si>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</si>
  <si>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</si>
  <si>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</si>
  <si>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</si>
  <si>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</si>
  <si>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</si>
  <si>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</si>
  <si>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</si>
  <si>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</si>
  <si>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</si>
  <si>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</si>
  <si>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</si>
  <si>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</si>
  <si>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</si>
  <si>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</si>
  <si>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</si>
  <si>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</si>
  <si>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</si>
  <si>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</si>
  <si>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</si>
  <si>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</si>
  <si>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</si>
  <si>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</si>
  <si>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</si>
  <si>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</si>
  <si>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</si>
  <si>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</si>
  <si>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</si>
  <si>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</si>
  <si>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</si>
  <si>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</si>
  <si>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</si>
  <si>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</si>
  <si>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</si>
  <si>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</si>
  <si>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</si>
  <si>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</si>
  <si>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</si>
  <si>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</si>
  <si>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</si>
  <si>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</si>
  <si>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</si>
  <si>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</si>
  <si>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</si>
  <si>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</si>
  <si>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</si>
  <si>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</si>
  <si>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</si>
  <si>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</si>
  <si>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</si>
  <si>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</si>
  <si>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</si>
  <si>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</si>
  <si>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</si>
  <si>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</si>
  <si>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9. Other Federal income taxes (exclude taxes on Lines 3.1a-d)</t>
  </si>
  <si>
    <t>1.12 Premium ceded under 100% reinsurance (informational only; already excluded from Lines 1.1-1.11)</t>
  </si>
  <si>
    <t>1.13 Premium assumed under 100% reinsurance (informational only; already included in Lines 1.1-1.11)</t>
  </si>
  <si>
    <t>1.1 Adjusted incurred claims as reported on MLR Form for prior year(s)</t>
  </si>
  <si>
    <t xml:space="preserve">1.3 Improving Health Care Quality Expenses </t>
  </si>
  <si>
    <t>2.2 Federal and State taxes and licensing or regulatory fees</t>
  </si>
  <si>
    <t>1. Medical Loss Ratio Numerator</t>
  </si>
  <si>
    <t>2. Medical Loss Ratio Denominator</t>
  </si>
  <si>
    <t xml:space="preserve">2.3 MLR Denominator (Lines 2.1 - 2.2) </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</si>
  <si>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</si>
  <si>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</si>
  <si>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</si>
  <si>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</si>
  <si>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</si>
  <si>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</si>
  <si>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</si>
  <si>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</si>
  <si>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</si>
  <si>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</si>
  <si>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</si>
  <si>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</si>
  <si>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</si>
  <si>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</si>
  <si>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</si>
  <si>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</si>
  <si>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</si>
  <si>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</si>
  <si>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</si>
  <si>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</si>
  <si>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</si>
  <si>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</si>
  <si>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</si>
  <si>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</si>
  <si>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</si>
  <si>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</si>
  <si>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</si>
  <si>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</si>
  <si>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</si>
  <si>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</si>
  <si>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</si>
  <si>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</si>
  <si>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</si>
  <si>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</si>
  <si>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</si>
  <si>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</si>
  <si>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</si>
  <si>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</si>
  <si>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</si>
  <si>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</si>
  <si>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</si>
  <si>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</si>
  <si>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</si>
  <si>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</si>
  <si>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</si>
  <si>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</si>
  <si>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</si>
  <si>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</si>
  <si>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</si>
  <si>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</si>
  <si>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</si>
  <si>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</si>
  <si>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</si>
  <si>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</si>
  <si>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</si>
  <si>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</si>
  <si>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</si>
  <si>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</si>
  <si>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</si>
  <si>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</si>
  <si>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</si>
  <si>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</si>
  <si>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</si>
  <si>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</si>
  <si>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</si>
  <si>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Pt 3, Col 7, Ln 1.11/2.11/3.11/5.11/6.11</t>
  </si>
  <si>
    <t>20
Mini-Med Plans
SMALL GROUP
Total</t>
  </si>
  <si>
    <t>Part 3 MLR and Rebate Calculation</t>
  </si>
  <si>
    <t>Part 4 Rebate Disbursement</t>
  </si>
  <si>
    <t>Part 5 Additional Responses</t>
  </si>
  <si>
    <t>Table 1 - Base Credibility Adjustment Factors</t>
  </si>
  <si>
    <t>Table 2 - Deductible Factors</t>
  </si>
  <si>
    <t>Table 4 - Reporting Years</t>
  </si>
  <si>
    <t>Table 5 - Yes/No</t>
  </si>
  <si>
    <t>2.1 Premium earned including Federal and State high risk programs and adjusted for net premium stabilization program payments / (charges)</t>
  </si>
  <si>
    <t>Step 3.</t>
  </si>
  <si>
    <r>
      <rPr>
        <b/>
        <sz val="10"/>
        <rFont val="Arial"/>
        <family val="2"/>
      </rPr>
      <t>Part 1 Line 1.1</t>
    </r>
    <r>
      <rPr>
        <sz val="10"/>
        <rFont val="Arial"/>
        <family val="2"/>
      </rPr>
      <t xml:space="preserve">
(Total direct premium earned)</t>
    </r>
  </si>
  <si>
    <t>Part 2 Line 2.17</t>
  </si>
  <si>
    <r>
      <rPr>
        <b/>
        <sz val="10"/>
        <rFont val="Arial"/>
        <family val="2"/>
      </rPr>
      <t>Part 1 Line 7.5</t>
    </r>
    <r>
      <rPr>
        <sz val="10"/>
        <rFont val="Arial"/>
        <family val="2"/>
      </rPr>
      <t xml:space="preserve">
(Life-years)</t>
    </r>
  </si>
  <si>
    <t>Part 1 Line 7.4 / 12</t>
  </si>
  <si>
    <r>
      <rPr>
        <b/>
        <sz val="10"/>
        <rFont val="Arial"/>
        <family val="2"/>
      </rPr>
      <t>Part 1 Line 2.1</t>
    </r>
    <r>
      <rPr>
        <sz val="10"/>
        <rFont val="Arial"/>
        <family val="2"/>
      </rPr>
      <t xml:space="preserve">
(Total incurred claims)</t>
    </r>
  </si>
  <si>
    <r>
      <rPr>
        <b/>
        <sz val="10"/>
        <rFont val="Arial"/>
        <family val="2"/>
      </rPr>
      <t>Part 3 Line 1.1</t>
    </r>
    <r>
      <rPr>
        <sz val="10"/>
        <rFont val="Arial"/>
        <family val="2"/>
      </rPr>
      <t xml:space="preserve">
(Adjusted incurred claims as reported on MLR Form for prior year(s))</t>
    </r>
  </si>
  <si>
    <r>
      <rPr>
        <b/>
        <sz val="10"/>
        <rFont val="Arial"/>
        <family val="2"/>
      </rPr>
      <t>Part 3 Line 1.2</t>
    </r>
    <r>
      <rPr>
        <sz val="10"/>
        <rFont val="Arial"/>
        <family val="2"/>
      </rPr>
      <t xml:space="preserve">
(Adjusted incurred claims as of 3/31 of the year following the MLR reporting year)</t>
    </r>
  </si>
  <si>
    <r>
      <rPr>
        <b/>
        <sz val="10"/>
        <rFont val="Arial"/>
        <family val="2"/>
      </rPr>
      <t>Part 3 Line 1.4</t>
    </r>
    <r>
      <rPr>
        <sz val="10"/>
        <rFont val="Arial"/>
        <family val="2"/>
      </rPr>
      <t xml:space="preserve">
(Cost-sharing reduction payments)</t>
    </r>
  </si>
  <si>
    <r>
      <rPr>
        <b/>
        <sz val="10"/>
        <rFont val="Arial"/>
        <family val="2"/>
      </rPr>
      <t>Part 3 Line 1.5</t>
    </r>
    <r>
      <rPr>
        <sz val="10"/>
        <rFont val="Arial"/>
        <family val="2"/>
      </rPr>
      <t xml:space="preserve">
(Federal Transitional Reinsurance Program payments)</t>
    </r>
  </si>
  <si>
    <r>
      <rPr>
        <b/>
        <sz val="10"/>
        <rFont val="Arial"/>
        <family val="2"/>
      </rPr>
      <t>Part 3 Line 1.6</t>
    </r>
    <r>
      <rPr>
        <sz val="10"/>
        <rFont val="Arial"/>
        <family val="2"/>
      </rPr>
      <t xml:space="preserve">
(Federal Risk Adjustment Program payments or charges)</t>
    </r>
  </si>
  <si>
    <r>
      <rPr>
        <b/>
        <sz val="10"/>
        <rFont val="Arial"/>
        <family val="2"/>
      </rPr>
      <t>Part 3 Line 2.1</t>
    </r>
    <r>
      <rPr>
        <sz val="10"/>
        <rFont val="Arial"/>
        <family val="2"/>
      </rPr>
      <t xml:space="preserve">
(Premium earned including Federal and State high risk programs)</t>
    </r>
  </si>
  <si>
    <r>
      <rPr>
        <b/>
        <sz val="10"/>
        <rFont val="Arial"/>
        <family val="2"/>
      </rPr>
      <t>Part 3 Line 2.2</t>
    </r>
    <r>
      <rPr>
        <sz val="10"/>
        <rFont val="Arial"/>
        <family val="2"/>
      </rPr>
      <t xml:space="preserve">
(Federal and State taxes and licensing or regulatory fees)</t>
    </r>
  </si>
  <si>
    <r>
      <rPr>
        <b/>
        <sz val="10"/>
        <rFont val="Arial"/>
        <family val="2"/>
      </rPr>
      <t>Part 3 Line 2.3</t>
    </r>
    <r>
      <rPr>
        <sz val="10"/>
        <rFont val="Arial"/>
        <family val="2"/>
      </rPr>
      <t xml:space="preserve">
(MLR denominator)</t>
    </r>
  </si>
  <si>
    <t>2012
Individual</t>
  </si>
  <si>
    <t>2013
Individual</t>
  </si>
  <si>
    <t>2014
Individual</t>
  </si>
  <si>
    <t>State or Territory Name</t>
  </si>
  <si>
    <t>Table 3 - State and Territory Names and MLR Standards</t>
  </si>
  <si>
    <t>2012
Small Group</t>
  </si>
  <si>
    <t>2013
Small Group</t>
  </si>
  <si>
    <t>2014
Small Group</t>
  </si>
  <si>
    <r>
      <rPr>
        <b/>
        <sz val="10"/>
        <rFont val="Arial"/>
        <family val="2"/>
      </rPr>
      <t>Step 2.</t>
    </r>
    <r>
      <rPr>
        <sz val="10"/>
        <rFont val="Arial"/>
        <family val="2"/>
      </rPr>
      <t xml:space="preserve">  Make sure that this MLR Calculator file is placed in and opened from the </t>
    </r>
    <r>
      <rPr>
        <u/>
        <sz val="10"/>
        <rFont val="Arial"/>
        <family val="2"/>
      </rPr>
      <t>same folder</t>
    </r>
    <r>
      <rPr>
        <sz val="10"/>
        <rFont val="Arial"/>
        <family val="2"/>
      </rPr>
      <t xml:space="preserve"> as the destination HIOS template file.</t>
    </r>
  </si>
  <si>
    <r>
      <rPr>
        <b/>
        <sz val="10"/>
        <rFont val="Arial"/>
        <family val="2"/>
      </rPr>
      <t>Step 4.</t>
    </r>
    <r>
      <rPr>
        <sz val="10"/>
        <rFont val="Arial"/>
        <family val="2"/>
      </rPr>
      <t xml:space="preserve">  Do one of the following:</t>
    </r>
  </si>
  <si>
    <r>
      <rPr>
        <b/>
        <sz val="10"/>
        <rFont val="Arial"/>
        <family val="2"/>
      </rPr>
      <t>Step 5.</t>
    </r>
    <r>
      <rPr>
        <sz val="10"/>
        <rFont val="Arial"/>
        <family val="2"/>
      </rPr>
      <t xml:space="preserve">  Review the HIOS template file to ensure that it has been correctly and accurately populated before saving it.  Remember to complete any remaining Parts, as required.</t>
    </r>
  </si>
  <si>
    <t>(a) To ensure that the MLR Calculator functions correctly, do NOT insert or delete rows or columns anywhere in this file.</t>
  </si>
  <si>
    <t>(c) Populate all relevant blank cells on Parts 1, 2, and 3 of this MLR Calculator file.  Do not alter the green cells, as these contain formulas.</t>
  </si>
  <si>
    <t xml:space="preserve">(i) Optionally, populate all relevant blank cells on Parts 4 and 5, if you wish the MLR Calculator to automatically copy these data to the HIOS template.  </t>
  </si>
  <si>
    <t>1.14 Advance payments of the premium tax credit received from HHS (informational only; already included in Lines 1.1-1.11)</t>
  </si>
  <si>
    <t>1.2 Adjusted incurred claims as of 3/31 of the year following the MLR reporting year</t>
  </si>
  <si>
    <t>Marketplace:</t>
  </si>
  <si>
    <t>1.10 Federal Risk Adjustment Program net payments expected from HHS / (charges payable to HHS) (as indicated by HHS as of 6/30)</t>
  </si>
  <si>
    <t>1.6 Federal Risk Adjustment Program net payments expected from HHS / (charges payable to HHS) (as indicated by HHS as of 6/30)</t>
  </si>
  <si>
    <r>
      <rPr>
        <b/>
        <sz val="10"/>
        <rFont val="Arial"/>
        <family val="2"/>
      </rPr>
      <t>Part 1 Line 2.11</t>
    </r>
    <r>
      <rPr>
        <sz val="10"/>
        <rFont val="Arial"/>
        <family val="2"/>
      </rPr>
      <t xml:space="preserve">
(Allowable claims recovered through fraud reduction efforts)</t>
    </r>
  </si>
  <si>
    <t>2011
Individual</t>
  </si>
  <si>
    <t>2011
Small Group</t>
  </si>
  <si>
    <t>(b) Populate "Business in the State of" and "Federal Tax Exempt" fields on the Company Information tab of this MLR Calculator file.</t>
  </si>
  <si>
    <r>
      <t>(i) Use the calculated fields (green cells) in Parts 1, 2, 3, and 4 of this Calculator file to complete the corresponding fields of your HIOS template file.  Make sure to use "</t>
    </r>
    <r>
      <rPr>
        <u/>
        <sz val="10"/>
        <rFont val="Arial"/>
        <family val="2"/>
      </rPr>
      <t>Paste Special: Values</t>
    </r>
    <r>
      <rPr>
        <sz val="10"/>
        <rFont val="Arial"/>
        <family val="2"/>
      </rPr>
      <t xml:space="preserve">" option in order to avoid pasting formulas into the HIOS template file; OR </t>
    </r>
  </si>
  <si>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</si>
  <si>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Merge Markets - Ind/SmGrp:</t>
  </si>
  <si>
    <t>OPTIONAL: from Part 3 of two prior year MLR Forms</t>
  </si>
  <si>
    <t>MP</t>
  </si>
  <si>
    <t>MLR_Template_Alaska.xlsx</t>
  </si>
  <si>
    <t>See Form Instructions</t>
  </si>
  <si>
    <r>
      <t>(ii) To have the MLR Calculator copy all data to your HIOS template file, enter the destination HIOS template filename in the box below (cell B23), and click the "Copy from Calculator to HIOS Template" button below it.*
  *</t>
    </r>
    <r>
      <rPr>
        <i/>
        <sz val="9"/>
        <rFont val="Arial"/>
        <family val="2"/>
      </rPr>
      <t xml:space="preserve">Please note that if you use the MLR Calculator copy functionality, </t>
    </r>
    <r>
      <rPr>
        <i/>
        <u/>
        <sz val="9"/>
        <rFont val="Arial"/>
        <family val="2"/>
      </rPr>
      <t>all</t>
    </r>
    <r>
      <rPr>
        <i/>
        <sz val="9"/>
        <rFont val="Arial"/>
        <family val="2"/>
      </rPr>
      <t xml:space="preserve"> fields (both white and green cells) on </t>
    </r>
    <r>
      <rPr>
        <i/>
        <u/>
        <sz val="9"/>
        <rFont val="Arial"/>
        <family val="2"/>
      </rPr>
      <t>all</t>
    </r>
    <r>
      <rPr>
        <i/>
        <sz val="9"/>
        <rFont val="Arial"/>
        <family val="2"/>
      </rPr>
      <t xml:space="preserve"> Parts (1-5) will be copied over.</t>
    </r>
  </si>
  <si>
    <r>
      <rPr>
        <b/>
        <sz val="10"/>
        <rFont val="Arial"/>
        <family val="2"/>
      </rPr>
      <t>Part 3 Line 3.1</t>
    </r>
    <r>
      <rPr>
        <sz val="10"/>
        <rFont val="Arial"/>
        <family val="2"/>
      </rPr>
      <t xml:space="preserve">
(Life-years to determine credibility)</t>
    </r>
  </si>
  <si>
    <r>
      <rPr>
        <b/>
        <sz val="10"/>
        <rFont val="Arial"/>
        <family val="2"/>
      </rPr>
      <t>Part 3 Line 3.2</t>
    </r>
    <r>
      <rPr>
        <sz val="10"/>
        <rFont val="Arial"/>
        <family val="2"/>
      </rPr>
      <t xml:space="preserve">
(Base credibility factor)</t>
    </r>
  </si>
  <si>
    <r>
      <rPr>
        <b/>
        <sz val="10"/>
        <rFont val="Arial"/>
        <family val="2"/>
      </rPr>
      <t>Part 3 Line 3.4</t>
    </r>
    <r>
      <rPr>
        <sz val="10"/>
        <rFont val="Arial"/>
        <family val="2"/>
      </rPr>
      <t xml:space="preserve">
(Deductible factor)</t>
    </r>
  </si>
  <si>
    <r>
      <rPr>
        <b/>
        <sz val="10"/>
        <rFont val="Arial"/>
        <family val="2"/>
      </rPr>
      <t>Part 3 Line 3.5</t>
    </r>
    <r>
      <rPr>
        <sz val="10"/>
        <rFont val="Arial"/>
        <family val="2"/>
      </rPr>
      <t xml:space="preserve">
(Credibility adjustment)</t>
    </r>
  </si>
  <si>
    <r>
      <rPr>
        <b/>
        <sz val="10"/>
        <rFont val="Arial"/>
        <family val="2"/>
      </rPr>
      <t>Part 3 Line 4.2</t>
    </r>
    <r>
      <rPr>
        <sz val="10"/>
        <rFont val="Arial"/>
        <family val="2"/>
      </rPr>
      <t xml:space="preserve">
(Credibility adjustment)
</t>
    </r>
  </si>
  <si>
    <t>Part 3, Line 3.5</t>
  </si>
  <si>
    <r>
      <rPr>
        <b/>
        <sz val="10"/>
        <rFont val="Arial"/>
        <family val="2"/>
      </rPr>
      <t>Part 3 Line 4.3</t>
    </r>
    <r>
      <rPr>
        <sz val="10"/>
        <rFont val="Arial"/>
        <family val="2"/>
      </rPr>
      <t xml:space="preserve">
(Credibility-adjusted MLR)</t>
    </r>
  </si>
  <si>
    <r>
      <rPr>
        <b/>
        <sz val="10"/>
        <rFont val="Arial"/>
        <family val="2"/>
      </rPr>
      <t>Part 3 Line 5.1</t>
    </r>
    <r>
      <rPr>
        <sz val="10"/>
        <rFont val="Arial"/>
        <family val="2"/>
      </rPr>
      <t xml:space="preserve">
(MLR standard)</t>
    </r>
  </si>
  <si>
    <r>
      <rPr>
        <b/>
        <sz val="10"/>
        <rFont val="Arial"/>
        <family val="2"/>
      </rPr>
      <t>Part 3 Line 5.2</t>
    </r>
    <r>
      <rPr>
        <sz val="10"/>
        <rFont val="Arial"/>
        <family val="2"/>
      </rPr>
      <t xml:space="preserve">
(Credibility-adjusted MLR)
</t>
    </r>
  </si>
  <si>
    <t>Part 3, Line 4.3</t>
  </si>
  <si>
    <r>
      <rPr>
        <b/>
        <sz val="10"/>
        <rFont val="Arial"/>
        <family val="2"/>
      </rPr>
      <t>Part 3 Line 5.3</t>
    </r>
    <r>
      <rPr>
        <sz val="10"/>
        <rFont val="Arial"/>
        <family val="2"/>
      </rPr>
      <t xml:space="preserve">
(Adjusted earned premium less Federal and State taxes and licensing or regulatory fees)
</t>
    </r>
  </si>
  <si>
    <r>
      <rPr>
        <b/>
        <sz val="10"/>
        <rFont val="Arial"/>
        <family val="2"/>
      </rPr>
      <t>Column "Total":</t>
    </r>
    <r>
      <rPr>
        <sz val="10"/>
        <rFont val="Arial"/>
        <family val="2"/>
      </rPr>
      <t xml:space="preserve">
   ● if Column "Total" Part 3 Line 3.1 &lt; 1,000: 
      blank
   ● if Column "Total" Part 3 Line 3.1 ≥ 1,000: 
      Part 3 Column "CY", Lines 2.1 – 2.2 (if negative, set to 0 (zero))</t>
    </r>
  </si>
  <si>
    <r>
      <rPr>
        <b/>
        <sz val="10"/>
        <rFont val="Arial"/>
        <family val="2"/>
      </rPr>
      <t>Part 3 Line 5.4</t>
    </r>
    <r>
      <rPr>
        <sz val="10"/>
        <rFont val="Arial"/>
        <family val="2"/>
      </rPr>
      <t xml:space="preserve">
(Rebate amount)</t>
    </r>
  </si>
  <si>
    <r>
      <rPr>
        <b/>
        <sz val="10"/>
        <rFont val="Arial"/>
        <family val="2"/>
      </rPr>
      <t>Part 3 Line 5.5</t>
    </r>
    <r>
      <rPr>
        <sz val="10"/>
        <rFont val="Arial"/>
        <family val="2"/>
      </rPr>
      <t xml:space="preserve">
(Single-year rebate liability)</t>
    </r>
  </si>
  <si>
    <r>
      <rPr>
        <b/>
        <sz val="10"/>
        <rFont val="Arial"/>
        <family val="2"/>
      </rPr>
      <t>Part 3 Line 5.6</t>
    </r>
    <r>
      <rPr>
        <sz val="10"/>
        <rFont val="Arial"/>
        <family val="2"/>
      </rPr>
      <t xml:space="preserve">
(Paid rebate liability)</t>
    </r>
  </si>
  <si>
    <r>
      <rPr>
        <b/>
        <sz val="10"/>
        <rFont val="Arial"/>
        <family val="2"/>
      </rPr>
      <t>Part 3 Line 5.7</t>
    </r>
    <r>
      <rPr>
        <sz val="10"/>
        <rFont val="Arial"/>
        <family val="2"/>
      </rPr>
      <t xml:space="preserve">
(Unpaid rebate liability)</t>
    </r>
  </si>
  <si>
    <r>
      <rPr>
        <b/>
        <sz val="10"/>
        <rFont val="Arial"/>
        <family val="2"/>
      </rPr>
      <t>Columns "PY2", "PY1", "CY":</t>
    </r>
    <r>
      <rPr>
        <sz val="10"/>
        <rFont val="Arial"/>
        <family val="2"/>
      </rPr>
      <t xml:space="preserve">
Part 3 Lines 5.5 – 5.6 (if negative, set to 0 (zero))</t>
    </r>
  </si>
  <si>
    <r>
      <rPr>
        <b/>
        <sz val="10"/>
        <rFont val="Arial"/>
        <family val="2"/>
      </rPr>
      <t>Part 3 Line 5.8</t>
    </r>
    <r>
      <rPr>
        <sz val="10"/>
        <rFont val="Arial"/>
        <family val="2"/>
      </rPr>
      <t xml:space="preserve">
(Limited payable rebate amount)</t>
    </r>
  </si>
  <si>
    <t>4.6 Total allowable quality improvement expenses</t>
  </si>
  <si>
    <t>3. Credibility Adjustment</t>
  </si>
  <si>
    <t>3.1 Life-years</t>
  </si>
  <si>
    <t xml:space="preserve">3.2 Base credibility factor </t>
  </si>
  <si>
    <t xml:space="preserve">3.3 Average deductible </t>
  </si>
  <si>
    <t xml:space="preserve">3.4 Deductible factor </t>
  </si>
  <si>
    <t xml:space="preserve">3.5 Credibility adjustment (Lines 3.2 x 3.4 (do not round)) </t>
  </si>
  <si>
    <t>4. MLR Calculation (for issuers with at least 1,000 life years in the Total column of Line 3.1)</t>
  </si>
  <si>
    <t>4.2 Credibility adjustment (Line 3.5, if applicable)</t>
  </si>
  <si>
    <t>5. Rebate Calculation</t>
  </si>
  <si>
    <t>5.1 MLR standard</t>
  </si>
  <si>
    <t>5.2 Credibility-adjusted MLR (Line 4.3)</t>
  </si>
  <si>
    <t>5.3 Adjusted earned premium (Lines 2.1 - 2.2 CY)</t>
  </si>
  <si>
    <t>5.4 Rebate amount if credibility-adjusted MLR is less than MLR standard (Lines (5.1 - 5.2) x 5.3)</t>
  </si>
  <si>
    <t>5.6 Optional: paid rebate liability (see instructions)</t>
  </si>
  <si>
    <t>5.7 Optional: unpaid rebate liability (Lines 5.5 - 5.6)</t>
  </si>
  <si>
    <t>5.8 Limited payable rebate amount (see instructions)</t>
  </si>
  <si>
    <t>6. Temporary Adjustments</t>
  </si>
  <si>
    <t>6.2   Reserved for future use</t>
  </si>
  <si>
    <t>6.2a  Reserved for future use</t>
  </si>
  <si>
    <t>6.2b  Reserved for future use</t>
  </si>
  <si>
    <t>6.2c  Reserved for future use</t>
  </si>
  <si>
    <t>6.2d  Reserved for future use</t>
  </si>
  <si>
    <t>6.2e  Reserved for future use</t>
  </si>
  <si>
    <t>6.2f  Reserved for future use</t>
  </si>
  <si>
    <t>3.a Total amount of rebates (from Part 3, Line 5.4 or 5.8)</t>
  </si>
  <si>
    <t>5.5a Taxes and assessments (exclude amounts reported in Section 3 or Lines 5.5c or 9)</t>
  </si>
  <si>
    <r>
      <rPr>
        <b/>
        <sz val="10"/>
        <rFont val="Arial"/>
        <family val="2"/>
      </rPr>
      <t>Part 1 Line 4.6</t>
    </r>
    <r>
      <rPr>
        <sz val="10"/>
        <rFont val="Arial"/>
        <family val="2"/>
      </rPr>
      <t xml:space="preserve">
(Total allowable quality improvement expenses)</t>
    </r>
  </si>
  <si>
    <r>
      <rPr>
        <b/>
        <sz val="10"/>
        <rFont val="Arial"/>
        <family val="2"/>
      </rPr>
      <t>Columns "PY2", "PY1", "CY", "Total":</t>
    </r>
    <r>
      <rPr>
        <sz val="10"/>
        <rFont val="Arial"/>
        <family val="2"/>
      </rPr>
      <t xml:space="preserve">
   ● if Part 3 Line 3.1 &lt; 1,000: 
      blank
   ● if Part 3 Line 3.1 ≥ 1,000: 
      Part 3 Lines 1.9 / 2.3 (do not round)
</t>
    </r>
  </si>
  <si>
    <r>
      <rPr>
        <b/>
        <sz val="10"/>
        <rFont val="Arial"/>
        <family val="2"/>
      </rPr>
      <t>Column "Total":</t>
    </r>
    <r>
      <rPr>
        <sz val="10"/>
        <rFont val="Arial"/>
        <family val="2"/>
      </rPr>
      <t xml:space="preserve">
   ● if Column "Total" Part 3 Line 3.1 &lt; 1,000: 
      0 (zero)
   ● if Column "Total" Part 3 Line 3.1 ≥ 1,000 and Part 3 Line 5.2 ≥ Line 5.1: 
      0 (zero)
   ● if Column "Total" Part 3 Line 3.1 ≥ 1,000 and Part 3 Line 5.2 &lt; Line 5.1: 
      Part 3 (Lines 5.1 – 5.2) x Line 5.3
</t>
    </r>
  </si>
  <si>
    <t>5.5c Federal and State employment taxes and assessments</t>
  </si>
  <si>
    <t>3.1d Other Federal taxes and assessments deductible from premium</t>
  </si>
  <si>
    <t>1. Number of policies / certificates  (from Part 1, Line 7.1)</t>
  </si>
  <si>
    <t>1.4 Reconciled payments of cost-sharing reductions</t>
  </si>
  <si>
    <r>
      <rPr>
        <b/>
        <sz val="10"/>
        <rFont val="Arial"/>
        <family val="2"/>
      </rPr>
      <t>Step 1.</t>
    </r>
    <r>
      <rPr>
        <sz val="10"/>
        <rFont val="Arial"/>
        <family val="2"/>
      </rPr>
      <t xml:space="preserve">  Download the HIOS template file(s) from the HIOS MLR module.  You must use these template file(s) to submit MLR data through HIOS.  Do </t>
    </r>
    <r>
      <rPr>
        <u/>
        <sz val="10"/>
        <rFont val="Arial"/>
        <family val="2"/>
      </rPr>
      <t>not</t>
    </r>
    <r>
      <rPr>
        <sz val="10"/>
        <rFont val="Arial"/>
        <family val="2"/>
      </rPr>
      <t xml:space="preserve"> attempt to upload the MLR Form posted on the MLR page of CCIIO's website, or this MLR Calculator file, into HIOS.</t>
    </r>
  </si>
  <si>
    <t>1.9 Federal Transitional Reinsurance Program payments</t>
  </si>
  <si>
    <t>1.5 Federal Transitional Reinsurance Program payments from HHS</t>
  </si>
  <si>
    <t xml:space="preserve"> </t>
  </si>
  <si>
    <t>(VERSION 1)</t>
  </si>
  <si>
    <t>2.16 State Reinsurance Program payments</t>
  </si>
  <si>
    <t>2.17 Total incurred claims</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</si>
  <si>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</si>
  <si>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</si>
  <si>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</si>
  <si>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</si>
  <si>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r>
      <rPr>
        <b/>
        <sz val="10"/>
        <rFont val="Arial"/>
        <family val="2"/>
      </rPr>
      <t>Column "Total":</t>
    </r>
    <r>
      <rPr>
        <sz val="10"/>
        <rFont val="Arial"/>
        <family val="2"/>
      </rPr>
      <t xml:space="preserve">
   ● if Part 3 Line 3.3 &lt; 2,500: 
      1.000
   ● if Part 3 Line 3.3 ≥ 10,000: 
      1.736
   ● if 2,500 ≤ Part 3 Line 3.3 &lt; 10,000: 
      Calculate using linear interpolation and Table 2 (do not round).
</t>
    </r>
    <r>
      <rPr>
        <u/>
        <sz val="10"/>
        <rFont val="Arial"/>
        <family val="2"/>
      </rPr>
      <t>Table 2</t>
    </r>
    <r>
      <rPr>
        <sz val="10"/>
        <rFont val="Arial"/>
        <family val="2"/>
      </rPr>
      <t xml:space="preserve">:
Average Deductible    Deductible factor
    &lt;2,500                         1.000
      2,500                         1.164
      5,000                         1.402
  ≥10,000                         1.736
</t>
    </r>
    <r>
      <rPr>
        <u/>
        <sz val="10"/>
        <rFont val="Arial"/>
        <family val="2"/>
      </rPr>
      <t>Linear Interpolation Formula</t>
    </r>
    <r>
      <rPr>
        <sz val="10"/>
        <rFont val="Arial"/>
        <family val="2"/>
      </rPr>
      <t xml:space="preserve"> (x = average health plan deductible, y = deductible factor) where x2 = Part 3 Line 3.3 Column "Total": 
y2 = y1 + [(y3 – y1) / (x3 – x1)] * (x2 – x1)
</t>
    </r>
    <r>
      <rPr>
        <u/>
        <sz val="10"/>
        <rFont val="Arial"/>
        <family val="2"/>
      </rPr>
      <t>Linear interpolation example</t>
    </r>
    <r>
      <rPr>
        <sz val="10"/>
        <rFont val="Arial"/>
        <family val="2"/>
      </rPr>
      <t xml:space="preserve">:
The deductible factor for a $3,500 average deductible can be calculated as follows:
1.164 + [(1.402 – 1.164) / (5,000 – 2,500)] x (3,500 – 2,500) = 1.164 + 0.0952 = 1.2592
(Note: do not round the credibility factor multiplied by the deductible factor when calculating the MLR.  Add the unrounded credibility factor multiplied by the unrounded deductible factor to the unrounded preliminary MLR from Part 3 Line 4.1, then round the result to 3 decimal places (e.g. 80.1%) and enter on Part 3 Line 4.3.
</t>
    </r>
  </si>
  <si>
    <r>
      <rPr>
        <b/>
        <sz val="10"/>
        <rFont val="Arial"/>
        <family val="2"/>
      </rPr>
      <t>Part 2 Line 2.18</t>
    </r>
    <r>
      <rPr>
        <sz val="10"/>
        <rFont val="Arial"/>
        <family val="2"/>
      </rPr>
      <t xml:space="preserve">
(Allowable claims recovered through fraud reduction efforts)</t>
    </r>
  </si>
  <si>
    <t>The lesser of: Part 2 Line 2.18a or 2.18b</t>
  </si>
  <si>
    <r>
      <rPr>
        <b/>
        <sz val="10"/>
        <rFont val="Arial"/>
        <family val="2"/>
      </rPr>
      <t>Part 2 Line 2.17</t>
    </r>
    <r>
      <rPr>
        <sz val="10"/>
        <rFont val="Arial"/>
        <family val="2"/>
      </rPr>
      <t xml:space="preserve">
(Total incurred claims)</t>
    </r>
  </si>
  <si>
    <r>
      <rPr>
        <b/>
        <sz val="10"/>
        <rFont val="Arial"/>
        <family val="2"/>
      </rPr>
      <t>Column "Total as of 12/31/YY":</t>
    </r>
    <r>
      <rPr>
        <sz val="10"/>
        <rFont val="Arial"/>
        <family val="2"/>
      </rPr>
      <t xml:space="preserve">
Part 2 Lines 2.1a + 2.2a – 2.3 + 2.4a – 2.5 + 2.6a – 2.7 + 2.8a + 2.9a – 2.10 + 2.11a + 2.11b – 2.11c – 2.12a + 2.12b + 2.13 + 2.14 + 2.15 – 2.16
</t>
    </r>
    <r>
      <rPr>
        <b/>
        <sz val="10"/>
        <rFont val="Arial"/>
        <family val="2"/>
      </rPr>
      <t>All other columns ("3/31/YY", "Dual Contract", "Deferred PY1", "Deferred CY"):</t>
    </r>
    <r>
      <rPr>
        <sz val="10"/>
        <rFont val="Arial"/>
        <family val="2"/>
      </rPr>
      <t xml:space="preserve">
Part 2 Lines 2.1b + 2.2b + 2.4b + 2.6b – 2.7 + 2.8b + 2.9b + 2.11a + 2.11b – 2.12a + 2.13 + 2.14 + 2.15 – 2.16
</t>
    </r>
  </si>
  <si>
    <t>Part 2 Line 2.18</t>
  </si>
  <si>
    <t>2.1 Total incurred claims (MLR Form Part 2, Line 2.17)</t>
  </si>
  <si>
    <t>2.11 Allowable claims recovered through fraud reduction efforts (MLR Form Part 2, Line 2.18)</t>
  </si>
  <si>
    <r>
      <rPr>
        <b/>
        <sz val="10"/>
        <rFont val="Arial"/>
        <family val="2"/>
      </rPr>
      <t>Part 3 Line 1.9</t>
    </r>
    <r>
      <rPr>
        <sz val="10"/>
        <rFont val="Arial"/>
        <family val="2"/>
      </rPr>
      <t xml:space="preserve">
(MLR numerator)</t>
    </r>
  </si>
  <si>
    <t>1.8 Shared Savings payments to enrollees</t>
  </si>
  <si>
    <t xml:space="preserve">1.9 MLR numerator </t>
  </si>
  <si>
    <t>4.3 Credibility-adjusted MLR (Lines 4.1 + 4.2)</t>
  </si>
  <si>
    <t>5.5 Optional: single-year rebate liability (Line 2.3 x [Line 5.1 - (Lines 4.1 + 4.2)])</t>
  </si>
  <si>
    <r>
      <rPr>
        <b/>
        <sz val="10"/>
        <rFont val="Arial"/>
        <family val="2"/>
      </rPr>
      <t>Part 3 Line 4.1</t>
    </r>
    <r>
      <rPr>
        <sz val="10"/>
        <rFont val="Arial"/>
        <family val="2"/>
      </rPr>
      <t xml:space="preserve">
(Preliminary MLR)</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</si>
  <si>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Part 3 Line 3.2 x 3.4 (do not round)
</t>
    </r>
  </si>
  <si>
    <r>
      <rPr>
        <b/>
        <sz val="10"/>
        <rFont val="Arial"/>
        <family val="2"/>
      </rPr>
      <t>Column "Total":</t>
    </r>
    <r>
      <rPr>
        <sz val="10"/>
        <rFont val="Arial"/>
        <family val="2"/>
      </rPr>
      <t xml:space="preserve">
   ● if Column "Total" Part 3 Line 3.1 &lt; 1,000: 
      blank
   ● if Column "Total" Part 3 Line 3.1 ≥ 1,000: 
      Part 3 Lines 4.1 + 4.2
   (round to three decimal places, e.g. 0.801 or 80.1%)
</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</si>
  <si>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Calculate using linear interpolation and Table 1 (do not round)
</t>
    </r>
    <r>
      <rPr>
        <u/>
        <sz val="10"/>
        <rFont val="Arial"/>
        <family val="2"/>
      </rPr>
      <t>Table 1</t>
    </r>
    <r>
      <rPr>
        <sz val="10"/>
        <rFont val="Arial"/>
        <family val="2"/>
      </rPr>
      <t xml:space="preserve">:
Life-Years    Base credibility factor
   &lt;1,000          0.0%
     1,000          8.3%
     2,500          5.2%
     5,000          3.7%
   10,000          2.6%
   25,000          1.6%
   50,000          1.2%
 ≥75,000          0.0%
</t>
    </r>
    <r>
      <rPr>
        <u/>
        <sz val="10"/>
        <rFont val="Arial"/>
        <family val="2"/>
      </rPr>
      <t>Linear Interpolation Formula</t>
    </r>
    <r>
      <rPr>
        <sz val="10"/>
        <rFont val="Arial"/>
        <family val="2"/>
      </rPr>
      <t xml:space="preserve"> (x = life-years, y = base credibility factor) where x2 = Part 3 Line 3.1 Column "Total": 
y2 = y1 + [(y3 – y1) / (x3 – x1)] * (x2 – x1)
</t>
    </r>
    <r>
      <rPr>
        <u/>
        <sz val="10"/>
        <rFont val="Arial"/>
        <family val="2"/>
      </rPr>
      <t>Linear Interpolation Example</t>
    </r>
    <r>
      <rPr>
        <sz val="10"/>
        <rFont val="Arial"/>
        <family val="2"/>
      </rPr>
      <t xml:space="preserve">:
The base credibility factor for 16,525 life-years can be calculated as follows:
2.6% + [(1.6% – 2.6%) / (25,000 – 10,000)] x (16,525 – 10,000) = 2.6% – 0.435% = 2.165%
(Note: do not round the base credibility factor when calculating the MLR.  Add the unrounded credibility factor multiplied by the unrounded deductible factor to the unrounded preliminary MLR from Part 3 Line 4.1 Total Column, then round the resulting credibility-adjusted MLR to 3 decimal places (e.g. 80.1%) and enter on Part 3 Line 4.3.
</t>
    </r>
  </si>
  <si>
    <t>3.e Amount of rebates prepaid in advance of filing the MLR Form</t>
  </si>
  <si>
    <r>
      <rPr>
        <b/>
        <sz val="10"/>
        <rFont val="Arial"/>
        <family val="2"/>
      </rPr>
      <t>Columns "PY2", "PY1", "CY":</t>
    </r>
    <r>
      <rPr>
        <sz val="10"/>
        <rFont val="Arial"/>
        <family val="2"/>
      </rPr>
      <t xml:space="preserve">
Part 3 Line 2.3 x [Line 5.1 – (Line 4.1 + Line 4.2 Column "Total")] (if negative, set to 0 (zero))
</t>
    </r>
  </si>
  <si>
    <r>
      <rPr>
        <b/>
        <sz val="10"/>
        <rFont val="Arial"/>
        <family val="2"/>
      </rPr>
      <t>Part 3 Line 1.3</t>
    </r>
    <r>
      <rPr>
        <sz val="10"/>
        <rFont val="Arial"/>
        <family val="2"/>
      </rPr>
      <t xml:space="preserve">
(QIA expenses)</t>
    </r>
  </si>
  <si>
    <t>2015-2019
Individual</t>
  </si>
  <si>
    <t>2015-2019
Small Group</t>
  </si>
  <si>
    <t>4.1  Preliminary MLR (Lines 1.9 / 2.3)</t>
  </si>
  <si>
    <t>Part 1 Lines 4.1 + 4.2 + 4.3 + 4.4 + 4.5</t>
  </si>
  <si>
    <t>Not applicable.</t>
  </si>
  <si>
    <t>1.11 Reserved</t>
  </si>
  <si>
    <t>1.7 Reserved</t>
  </si>
  <si>
    <t>Part 2 Lines 1.1 + 1.2 – 1.3 – 1.7 + 1.8 + 1.9 + 1.10</t>
  </si>
  <si>
    <r>
      <rPr>
        <b/>
        <sz val="10"/>
        <rFont val="Arial"/>
        <family val="2"/>
      </rPr>
      <t>Part 3 Line 1.7</t>
    </r>
    <r>
      <rPr>
        <sz val="10"/>
        <rFont val="Arial"/>
        <family val="2"/>
      </rPr>
      <t xml:space="preserve">
Reserved </t>
    </r>
  </si>
  <si>
    <t>3.1c Reserved</t>
  </si>
  <si>
    <t>6.1  Reserved for future use</t>
  </si>
  <si>
    <t>6.1a  Reserved for future use</t>
  </si>
  <si>
    <t>6.1b  Reserved for future use</t>
  </si>
  <si>
    <t>5. If the issuer sold any business in the MLR reporting year, and the novation was effective during the MLR reporting year, provide the name(s) of the entity(ies) to which the business was sold and the date of the sale or transfer.</t>
  </si>
  <si>
    <t>2021 MLR Form</t>
  </si>
  <si>
    <t>INSTRUCTIONS FOR USING THE MLR CALCULATOR WITH THE 2023 MLR ANNUAL REPORTING FORM</t>
  </si>
  <si>
    <t>Please note that the "Copy from HIOS Template to Calculator" button is only useful for identifying errors in a 2023 reporting year submission; it will not copy data correctly from a prior year template into this MLR Calculator.</t>
  </si>
  <si>
    <t>The 2023 MLR Annual Reporting Form does not automatically perform the MLR and rebate calculations.  When a completed form is submitted, CMS' Health Insurance Oversight System (HIOS) will alert companies if their submitted values do not match HIOS calculated values.</t>
  </si>
  <si>
    <t>Companies may do the MLR and rebate calculations themselves, following the 2023 MLR Annual Reporting Form Filing Instructions.  For the user's convenience, all 2023 MLR and rebate formulas are summarized on the Formula Reference tab of this file.</t>
  </si>
  <si>
    <t>Companies may also use this MLR Calculator file to perform and/or verify their MLR and rebate calculations for the 2023 MLR reporting year.  To use the MLR Calculator, please follow Steps 1−5 below.  For your convenience, you can also choose to have this MLR Calculator copy all data entered in this file to the HIOS template file you specify, or vice versa.*  You can also copy data already entered into another version of the 2023 MLR Calculator.xlsm file by entering that file's name in the box below (cell B23) and clicking on the "Copy from HIOS Template to Calculator" button.
  *You may need to enable macros to use the optional MLR Calculator copy functionality; please contact your IT department for assistance.</t>
  </si>
  <si>
    <t>2023 Form Line</t>
  </si>
  <si>
    <t>2023 Form Calculation References</t>
  </si>
  <si>
    <t>2023 MLR Annual Reporting Form: Formula Resource</t>
  </si>
  <si>
    <t>2020-2023
Individual</t>
  </si>
  <si>
    <t>2020-2023
Small Group</t>
  </si>
  <si>
    <t xml:space="preserve">                      Individual market         Small Group market           Large Group market
                      2021  2022  2023         2021  2022  2023             2021  2022  2023
MA                  88%  88%  88%          88%  88%  88%                85%   85%   85%
NY                   82%  82%  82%          82%  82%  82%                85%   85%   85%
All others        80%  80%  80%          80%  80%  80%                85%   85%   85%
</t>
  </si>
  <si>
    <t>1
Health Insurance
INDIVIDUAL
Total as of 12/31/23</t>
  </si>
  <si>
    <t>6
Health Insurance
SMALL GROUP
Total as of 12/31/23</t>
  </si>
  <si>
    <t>11
Health Insurance
LARGE GROUP
Total as of 12/31/23</t>
  </si>
  <si>
    <t>16
Mini-Med
INDIVIDUAL
Total as of 12/31/23</t>
  </si>
  <si>
    <t>19
Mini-Med
SMALL GROUP
Total as of 12/31/23</t>
  </si>
  <si>
    <t>22
Mini-Med
LARGE GROUP
Total as of 12/31/23</t>
  </si>
  <si>
    <t>25
Expat
SMALL GROUP
Total as of 12/31/23</t>
  </si>
  <si>
    <t>30
Expat
LARGE GROUP
Total as of 12/31/23</t>
  </si>
  <si>
    <t>35
Student Health
INDIVIDUAL
Total as of 12/31/23</t>
  </si>
  <si>
    <t>40
Government Program Plans 
Total as of 12/31/23</t>
  </si>
  <si>
    <t>41
Other Health Business 
Total as of 12/31/23</t>
  </si>
  <si>
    <t>42
Medicare MLR Business
Total as of 12/31/23</t>
  </si>
  <si>
    <t>43
Uninsured Plans
Total as of 12/31/23</t>
  </si>
  <si>
    <t>44
Grand Total
Total as of 12/31/23</t>
  </si>
  <si>
    <t>2
Health Insurance
INDIVIDUAL
Total as of 3/31/24</t>
  </si>
  <si>
    <t>3
Health Insurance
INDIVIDUAL
Dual Contracts
(Included in Total as of 3/31/24)</t>
  </si>
  <si>
    <t>7
Health Insurance
SMALL GROUP
Total as of 3/31/24</t>
  </si>
  <si>
    <t>8
Health Insurance
SMALL GROUP
Dual Contracts
(Included in Total as of 3/31/24)</t>
  </si>
  <si>
    <t>12
Health Insurance
LARGE GROUP
Total as of 3/31/24</t>
  </si>
  <si>
    <t>13
Health Insurance
LARGE GROUP
Dual Contracts
(Included in Total as of 3/31/24)</t>
  </si>
  <si>
    <t>17
Mini-Med
INDIVIDUAL
Total as of 3/31/24</t>
  </si>
  <si>
    <t>18
Mini-Med
INDIVIDUAL
Dual Contracts
(Included in Total as of 3/31/24)</t>
  </si>
  <si>
    <t>20
Mini-Med
SMALL GROUP
Total as of 3/31/24</t>
  </si>
  <si>
    <t>21
Mini-Med
SMALL GROUP
Dual Contracts
(Included in Total as of 3/31/24)</t>
  </si>
  <si>
    <t>23
Mini-Med
LARGE GROUP
Total as of 3/31/24</t>
  </si>
  <si>
    <t>24
Mini-Med
LARGE GROUP
Dual Contracts
(Included in Total as of 3/31/24)</t>
  </si>
  <si>
    <t>26
Expat
SMALL GROUP
Total as of 3/31/24</t>
  </si>
  <si>
    <t>27
Expat
SMALL GROUP
Dual Contracts
(Included in Total as of 3/31/24)</t>
  </si>
  <si>
    <t>31
Expat
LARGE GROUP
Total as of 3/31/24</t>
  </si>
  <si>
    <t>32
Expat
LARGE GROUP
Dual Contracts
(Included in Total as of 3/31/24)</t>
  </si>
  <si>
    <t>36
Student Health
INDIVIDUAL
Total as of 3/31/24</t>
  </si>
  <si>
    <t>37
Student Health
INDIVIDUAL
Dual Contracts
(Included in Total as of 3/31/24)</t>
  </si>
  <si>
    <t xml:space="preserve">(ii) Optionally, copy the select rows (Part 3, Lines 1.9, 2.3, 3.5, 5.1, 5.4-5.8) from the 2021 and 2022 MLR Forms to the "PY Rebate Liability" tab, if you wish the MLR Calculator to automatically allocate the previously paid rebate liability for Part 3 Line 5.6.  </t>
  </si>
  <si>
    <t>Column "PY2":
2021 MLR Form, Part 3 Line 1.2, Column "CY"
Column "PY1":
2022 MLR Form, Part 3 Line 1.2, Column "CY"</t>
  </si>
  <si>
    <t xml:space="preserve">Columns "PY2" and "PY1":
2021 (for "PY2") and 2022 (for "PY1") MLR Forms, respectively,
Part 3 Line 1.3, Column "CY"
Column "CY":
Part 1 Line 4.6, Columns "3/31/YY" + "Deferred PY1" – "Deferred CY"
Column "Total":
Part 3 Line 1.3, Columns PY2 + PY1 + CY
</t>
  </si>
  <si>
    <t xml:space="preserve">Columns "PY2" and "PY1":
2021 (for "PY2") and 2022 (for "PY1") MLR Forms, respectively,
Part 3 Line 1.4, Column "CY"
Column "CY":
Part 2, Line 2.19, Columns "3/31/YY" + "Deferred PY" – "Deferred CY"
Column "Total":
Part 3 Line 1.4, Columns PY2 + PY1 + CY
</t>
  </si>
  <si>
    <t xml:space="preserve">Columns "PY2" and "PY1":
2021 (for "PY2") and 2022 (for "PY1") MLR Forms, respectively,
Part 3 Line 1.6, Column "CY"
Column "CY":
Part 2 Line 1.10, Columns "3/31/YY" + "Deferred PY" – "Deferred CY"
Column "Total":
Part 3 Line 1.6, Columns PY2 + PY1 + CY
</t>
  </si>
  <si>
    <t xml:space="preserve">Columns "PY2" and "PY1":
2021 (for "PY2") and 2022 (for "PY1") MLR Forms, respectively,
(Part 1 Lines 1.1 + 1.2 + 1.3, Columns "3/31/YY" + "Deferred PY1" – "Deferred CY") – (Part 3 Lines 1.5 + 1.6, Column "CY")
Column "CY":
(Part 1 Lines 1.1 + 1.2 + 1.3, Columns "3/31/YY" + "Deferred PY1" – "Deferred CY") – (Part 3 Lines 1.5 + 1.6, Column "CY")
Column "Total":
Part 3 Line 2.1, Columns PY2 + PY1 + CY
</t>
  </si>
  <si>
    <t xml:space="preserve">Columns "PY2" and "PY1":
2021 (for "PY2") and 2022 (for "PY1") MLR Forms, respectively,
Federal Tax-Exempt Issuers:
(Part 1 Lines 3.1a + 3.1b + 3.1d + 3.2a + 3.2b + 3.2c + 3.3a + 3.3b, Columns "3/31/YY" + "Deferred PY1" – "Deferred CY")
Non Federal Tax-Exempt Issuers:
(Part 1 Lines 3.1a + 3.1b + 3.1d + 3.2a, Columns "3/31/YY" + "Deferred PY1" – "Deferred CY") + [The greater of: (Part 1 Line 3.2b, Columns "3/31/YY" + "Deferred PY1" – "Deferred CY") or (Part 1 Line 3.2c, Columns "3/31/YY" + "Deferred PY1" – "Deferred CY")] + (Part 1 Line 3.3a + 3.3b, Columns "3/31/YY" + "Deferred PY1" – "Deferred CY")
Column "CY":
Federal Tax-Exempt Issuers:
(Part 1 Line 3.1a + 3.1b + 3.1d + 3.2a + 3.2b + 3.2c + 3.3a + 3.3b, Columns "3/31/YY" + "Deferred PY1" – "Deferred CY") 
Non Federal Tax-Exempt Issuers:
(Part 1 Line 3.1a + 3.1b + 3.1d + 3.2a, Columns "3/31/YY" + "Deferred PY1" – "Deferred CY") + [The greater of: (Part 1 Line 3.2b, Columns "3/31/YY" + "Deferred PY1" – "Deferred CY") or (Part 1 Line 3.2c, Columns "3/31/YY" + "Deferred PY1" – "Deferred CY")] + (Part 1 Lines 3.3a + 3.3b, Columns "3/31/YY" + "Deferred PY1" – "Deferred CY")
Column "Total":
Part 3 Line 2.2, Columns PY2 + PY1 + CY
</t>
  </si>
  <si>
    <t xml:space="preserve">Column "PY2":
Adjusted claims incurred in the 2021 MLR reporting year, restated as of 3/31/24
Column "PY1":
Adjusted claims incurred in the 2022 MLR reporting year, restated as of 3/31/24
Column "CY":
Part 1 Lines 2.1 + 2.11, Columns "3/31/YY" + "Deferred PY1" – "Deferred CY"
Column "Total":
Part 3 Line 1.2, Columns PY2 + PY1 + CY
</t>
  </si>
  <si>
    <r>
      <rPr>
        <b/>
        <sz val="10"/>
        <rFont val="Arial"/>
        <family val="2"/>
      </rPr>
      <t>All Columns except DC, MA, and ME merged markets:</t>
    </r>
    <r>
      <rPr>
        <sz val="10"/>
        <rFont val="Arial"/>
        <family val="2"/>
      </rPr>
      <t xml:space="preserve">
Part 3, Lines 1.2 + 1.3 – 1.4 – 1.5 – 1.6 + 1.8
</t>
    </r>
    <r>
      <rPr>
        <b/>
        <sz val="10"/>
        <rFont val="Arial"/>
        <family val="2"/>
      </rPr>
      <t>Individual and Small Group Columns, if Business State is DC, MA, or ME:</t>
    </r>
    <r>
      <rPr>
        <sz val="10"/>
        <rFont val="Arial"/>
        <family val="2"/>
      </rPr>
      <t xml:space="preserve">
(Part 3, Individual Column, Lines 1.2 + 1.3 – 1.4 – 1.5 – 1.6 + 1.8) + (Part 3, Small Group Column, Lines 1.2 + 1.3 – 1.4 – 1.5 – 1.6 + 1.8)
</t>
    </r>
  </si>
  <si>
    <r>
      <rPr>
        <b/>
        <sz val="10"/>
        <rFont val="Arial"/>
        <family val="2"/>
      </rPr>
      <t>All Columns except DC, MA, and ME merged markets:</t>
    </r>
    <r>
      <rPr>
        <sz val="10"/>
        <rFont val="Arial"/>
        <family val="2"/>
      </rPr>
      <t xml:space="preserve">
Part 3, Lines 2.1 – 2.2
</t>
    </r>
    <r>
      <rPr>
        <b/>
        <sz val="10"/>
        <rFont val="Arial"/>
        <family val="2"/>
      </rPr>
      <t>Individual and Small Group Columns, if Business State is DC, MA, or ME:</t>
    </r>
    <r>
      <rPr>
        <sz val="10"/>
        <rFont val="Arial"/>
        <family val="2"/>
      </rPr>
      <t xml:space="preserve">
(Part 3, Individual Column, Lines 2.1 – 2.2) + (Part 3, Small Group Column, Lines 2.1 – 2.2)
</t>
    </r>
  </si>
  <si>
    <r>
      <rPr>
        <b/>
        <sz val="10"/>
        <rFont val="Arial"/>
        <family val="2"/>
      </rPr>
      <t>Column "PY2":</t>
    </r>
    <r>
      <rPr>
        <sz val="10"/>
        <rFont val="Arial"/>
        <family val="2"/>
      </rPr>
      <t xml:space="preserve">
The lesser of: Part 3 Lines 5.8 x (2.1 – 2.2) / 2.3 Column PY2 or Line 5.4 Column Total
(</t>
    </r>
    <r>
      <rPr>
        <i/>
        <sz val="10"/>
        <rFont val="Arial"/>
        <family val="2"/>
      </rPr>
      <t>the term "(2.1 – 2.2) / 2.3" should yield 1.0 except in DC, MA, and ME merged markets</t>
    </r>
    <r>
      <rPr>
        <sz val="10"/>
        <rFont val="Arial"/>
        <family val="2"/>
      </rPr>
      <t xml:space="preserve">)
</t>
    </r>
    <r>
      <rPr>
        <b/>
        <sz val="10"/>
        <rFont val="Arial"/>
        <family val="2"/>
      </rPr>
      <t>Column "PY1":</t>
    </r>
    <r>
      <rPr>
        <sz val="10"/>
        <rFont val="Arial"/>
        <family val="2"/>
      </rPr>
      <t xml:space="preserve">
The lesser of: Part 3 Line 5.8 x (2.1 – 2.2) / 2.3 Column PY1 or (Line 5.4 Column "Total" </t>
    </r>
    <r>
      <rPr>
        <sz val="8"/>
        <rFont val="Arial"/>
        <family val="2"/>
      </rPr>
      <t>–</t>
    </r>
    <r>
      <rPr>
        <sz val="10"/>
        <rFont val="Arial"/>
        <family val="2"/>
      </rPr>
      <t xml:space="preserve"> Line 5.8 Column "PY2")
(</t>
    </r>
    <r>
      <rPr>
        <i/>
        <sz val="10"/>
        <rFont val="Arial"/>
        <family val="2"/>
      </rPr>
      <t>the term "(2.1 – 2.2) / 2.3" should yield 1.0 except in DC, MA, and ME merged markets</t>
    </r>
    <r>
      <rPr>
        <sz val="10"/>
        <rFont val="Arial"/>
        <family val="2"/>
      </rPr>
      <t xml:space="preserve">)
</t>
    </r>
    <r>
      <rPr>
        <b/>
        <sz val="10"/>
        <rFont val="Arial"/>
        <family val="2"/>
      </rPr>
      <t>Column "CY":</t>
    </r>
    <r>
      <rPr>
        <sz val="10"/>
        <rFont val="Arial"/>
        <family val="2"/>
      </rPr>
      <t xml:space="preserve">
The lesser of: Part 3 Line 5.8 x (2.1 – 2.2) / 2.3 Column CY or (Line 5.4 Column "Total" – Line 5.8 Column "PY2" – Line 5.8 Column "PY1")
(</t>
    </r>
    <r>
      <rPr>
        <i/>
        <sz val="10"/>
        <rFont val="Arial"/>
        <family val="2"/>
      </rPr>
      <t>the term "(2.1 – 2.2) / 2.3" should yield 1.0 except in DC, MA, and ME merged markets</t>
    </r>
    <r>
      <rPr>
        <sz val="10"/>
        <rFont val="Arial"/>
        <family val="2"/>
      </rPr>
      <t xml:space="preserve">)
</t>
    </r>
    <r>
      <rPr>
        <b/>
        <sz val="10"/>
        <rFont val="Arial"/>
        <family val="2"/>
      </rPr>
      <t>Column "Total":</t>
    </r>
    <r>
      <rPr>
        <sz val="10"/>
        <rFont val="Arial"/>
        <family val="2"/>
      </rPr>
      <t xml:space="preserve">
Part 3 Line 5.8, Columns PY2 + PY1 + CY
</t>
    </r>
  </si>
  <si>
    <t xml:space="preserve">Columns "PY2" and "PY1", except DC, MA, and ME merged markets:
2021 (for "PY2") and 2022 (for "PY1") MLR Forms, respectively,
Part 3 Line 3.1, Column "CY" 
Columns "PY2" and "PY1", Individual and Small Group Columns, if Business State is DC, MA, or ME:
2021 (for "PY2") and 2022 (for "PY1") MLR Forms, respectively 
(Part 1 Line 7.5, Individual Columns "3/31/YY" + "Deferred PY" – "Deferred CY") + (Part 1 Line 7.5, Small Group Columns "3/31/YY" + "Deferred PY" – "Deferred CY")
Column "CY", except DC, MA, and ME merged markets:
Part 1 Line 7.5, Columns "3/31/YY" + "Deferred PY1" – "Deferred CY" 
Column "CY", Individual and Small Group Columns, if Business State is DC, MA, or ME:
(Part 1 Line 7.5, Individual Columns "3/31/YY" + "Deferred PY1" – "Deferred CY") + (Part 1 Line 7.5, Small Group Columns "3/31/YY" + "Deferred PY1" – "Deferred CY")
Column "Total":
Part 3 Line 3.1, Columns PY2 + PY1 + CY
</t>
  </si>
  <si>
    <t>2022 MLR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</si>
</sst>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 numFmtId="170" formatCode="0.0%;[Red]\(0.0%\)"/>
  </numFmts>
  <fonts count="4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3"/>
      <name val="Arial"/>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name val="Arial"/>
      <family val="2"/>
    </font>
    <font>
      <sz val="10"/>
      <color rgb="FF0000FF"/>
      <name val="Arial"/>
      <family val="2"/>
    </font>
    <font>
      <b/>
      <u/>
      <sz val="10"/>
      <name val="Arial"/>
      <family val="2"/>
    </font>
    <font>
      <u/>
      <sz val="10"/>
      <name val="Arial"/>
      <family val="2"/>
    </font>
    <font>
      <b/>
      <sz val="12"/>
      <name val="Arial"/>
      <family val="2"/>
    </font>
    <font>
      <i/>
      <sz val="9"/>
      <name val="Arial"/>
      <family val="2"/>
    </font>
    <font>
      <i/>
      <u/>
      <sz val="9"/>
      <name val="Arial"/>
      <family val="2"/>
    </font>
    <font>
      <sz val="10"/>
      <color rgb="FF000000"/>
      <name val="Arial"/>
      <family val="2"/>
    </font>
    <font>
      <sz val="10"/>
      <color theme="3"/>
      <name val="Arial"/>
      <family val="2"/>
    </font>
    <font>
      <i/>
      <sz val="10"/>
      <name val="Arial"/>
      <family val="2"/>
    </font>
    <font>
      <b/>
      <sz val="12"/>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23"/>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theme="1" tint="0.499984740745262"/>
      </left>
      <right/>
      <top style="thin">
        <color indexed="64"/>
      </top>
      <bottom/>
      <diagonal/>
    </border>
    <border>
      <left style="thin">
        <color auto="1"/>
      </left>
      <right/>
      <top/>
      <bottom/>
      <diagonal/>
    </border>
    <border>
      <left style="medium">
        <color auto="1"/>
      </left>
      <right/>
      <top style="thin">
        <color auto="1"/>
      </top>
      <bottom/>
      <diagonal/>
    </border>
    <border>
      <left style="thin">
        <color theme="1" tint="0.49995422223578601"/>
      </left>
      <right/>
      <top style="thin">
        <color auto="1"/>
      </top>
      <bottom/>
      <diagonal/>
    </border>
    <border>
      <left style="thin">
        <color theme="1" tint="0.499984740745262"/>
      </left>
      <right/>
      <top style="thin">
        <color indexed="64"/>
      </top>
      <bottom/>
      <diagonal/>
    </border>
    <border>
      <left style="medium">
        <color indexed="64"/>
      </left>
      <right/>
      <top style="thin">
        <color indexed="23"/>
      </top>
      <bottom/>
      <diagonal/>
    </border>
    <border>
      <left style="thin">
        <color indexed="23"/>
      </left>
      <right/>
      <top style="thin">
        <color indexed="23"/>
      </top>
      <bottom/>
      <diagonal/>
    </border>
    <border>
      <left style="medium">
        <color indexed="64"/>
      </left>
      <right/>
      <top style="thin">
        <color auto="1"/>
      </top>
      <bottom/>
      <diagonal/>
    </border>
    <border>
      <left style="thin">
        <color indexed="64"/>
      </left>
      <right/>
      <top style="thin">
        <color indexed="23"/>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23"/>
      </left>
      <right/>
      <top style="thin">
        <color indexed="23"/>
      </top>
      <bottom/>
      <diagonal/>
    </border>
    <border>
      <left style="thin">
        <color indexed="64"/>
      </left>
      <right/>
      <top style="thin">
        <color indexed="23"/>
      </top>
      <bottom/>
      <diagonal/>
    </border>
    <border>
      <left style="thin">
        <color indexed="23"/>
      </left>
      <right/>
      <top style="thin">
        <color indexed="23"/>
      </top>
      <bottom/>
      <diagonal/>
    </border>
    <border>
      <left style="medium">
        <color indexed="64"/>
      </left>
      <right/>
      <top style="thin">
        <color indexed="23"/>
      </top>
      <bottom/>
      <diagonal/>
    </border>
    <border>
      <left style="thin">
        <color indexed="64"/>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thin">
        <color theme="1" tint="0.499984740745262"/>
      </left>
      <right/>
      <top style="thin">
        <color indexed="23"/>
      </top>
      <bottom/>
      <diagonal/>
    </border>
    <border>
      <left style="thin">
        <color indexed="64"/>
      </left>
      <right/>
      <top style="thin">
        <color indexed="64"/>
      </top>
      <bottom/>
      <diagonal/>
    </border>
    <border>
      <left style="thin">
        <color indexed="23"/>
      </left>
      <right/>
      <top style="thin">
        <color indexed="23"/>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thin">
        <color indexed="23"/>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theme="1" tint="0.499984740745262"/>
      </left>
      <right/>
      <top style="thin">
        <color indexed="64"/>
      </top>
      <bottom/>
      <diagonal/>
    </border>
    <border>
      <left style="thin">
        <color theme="1" tint="0.49995422223578601"/>
      </left>
      <right/>
      <top style="thin">
        <color auto="1"/>
      </top>
      <bottom/>
      <diagonal/>
    </border>
    <border>
      <left style="thin">
        <color indexed="23"/>
      </left>
      <right/>
      <top style="thin">
        <color indexed="23"/>
      </top>
      <bottom/>
      <diagonal/>
    </border>
    <border>
      <left style="thin">
        <color theme="1" tint="0.499984740745262"/>
      </left>
      <right/>
      <top style="thin">
        <color indexed="64"/>
      </top>
      <bottom/>
      <diagonal/>
    </border>
    <border>
      <left style="medium">
        <color indexed="64"/>
      </left>
      <right/>
      <top style="thin">
        <color indexed="23"/>
      </top>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ck">
        <color indexed="22"/>
      </bottom>
      <diagonal/>
    </border>
    <border>
      <left/>
      <right/>
      <top style="thin">
        <color indexed="64"/>
      </top>
      <bottom style="thick">
        <color indexed="22"/>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ck">
        <color theme="0" tint="-0.24994659260841701"/>
      </top>
      <bottom/>
      <diagonal/>
    </border>
    <border>
      <left style="thin">
        <color theme="1" tint="0.499984740745262"/>
      </left>
      <right/>
      <top style="thin">
        <color indexed="64"/>
      </top>
      <bottom style="thick">
        <color theme="0" tint="-0.249977111117893"/>
      </bottom>
      <diagonal/>
    </border>
    <border>
      <left style="medium">
        <color indexed="64"/>
      </left>
      <right/>
      <top style="thin">
        <color indexed="64"/>
      </top>
      <bottom style="thick">
        <color theme="0" tint="-0.249977111117893"/>
      </bottom>
      <diagonal/>
    </border>
    <border>
      <left style="thin">
        <color theme="1" tint="0.499984740745262"/>
      </left>
      <right style="thin">
        <color theme="1" tint="0.499984740745262"/>
      </right>
      <top style="thin">
        <color indexed="64"/>
      </top>
      <bottom style="thick">
        <color theme="0" tint="-0.249977111117893"/>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56">
    <xf numFmtId="0" fontId="0" fillId="0" borderId="0" xfId="0"/>
    <xf numFmtId="0" fontId="4" fillId="0" borderId="0" xfId="0" applyFont="1"/>
    <xf numFmtId="0" fontId="4" fillId="0" borderId="0" xfId="124" applyFont="1"/>
    <xf numFmtId="164" fontId="4" fillId="0" borderId="0" xfId="80" applyNumberFormat="1" applyFont="1" applyBorder="1"/>
    <xf numFmtId="167" fontId="4" fillId="0" borderId="0" xfId="124" applyNumberFormat="1" applyFont="1"/>
    <xf numFmtId="0" fontId="4" fillId="0" borderId="0" xfId="0" applyFont="1" applyAlignment="1">
      <alignment horizontal="center"/>
    </xf>
    <xf numFmtId="0" fontId="4" fillId="0" borderId="0" xfId="0" applyFont="1" applyAlignment="1">
      <alignment horizontal="right"/>
    </xf>
    <xf numFmtId="0" fontId="4" fillId="0" borderId="0" xfId="124" applyFont="1" applyAlignment="1">
      <alignment horizontal="right"/>
    </xf>
    <xf numFmtId="0" fontId="24" fillId="0" borderId="0" xfId="129" applyFont="1"/>
    <xf numFmtId="0" fontId="24" fillId="0" borderId="0" xfId="129" applyFont="1" applyAlignment="1">
      <alignment horizontal="left" vertical="top" wrapText="1"/>
    </xf>
    <xf numFmtId="0" fontId="4" fillId="0" borderId="0" xfId="125"/>
    <xf numFmtId="0" fontId="4" fillId="0" borderId="0" xfId="124" applyFont="1" applyAlignment="1">
      <alignment horizontal="left"/>
    </xf>
    <xf numFmtId="0" fontId="24" fillId="0" borderId="0" xfId="0" applyFont="1" applyAlignment="1">
      <alignment horizontal="left"/>
    </xf>
    <xf numFmtId="0" fontId="24" fillId="0" borderId="0" xfId="124" applyFont="1" applyAlignment="1">
      <alignment horizontal="left" vertical="center"/>
    </xf>
    <xf numFmtId="164" fontId="4" fillId="0" borderId="0" xfId="80" applyNumberFormat="1" applyFont="1" applyFill="1" applyBorder="1"/>
    <xf numFmtId="0" fontId="24" fillId="0" borderId="0" xfId="0" applyFont="1"/>
    <xf numFmtId="0" fontId="4" fillId="0" borderId="11" xfId="0" applyFont="1" applyBorder="1" applyAlignment="1">
      <alignment horizontal="center"/>
    </xf>
    <xf numFmtId="0" fontId="24" fillId="0" borderId="0" xfId="125" applyFont="1"/>
    <xf numFmtId="0" fontId="24" fillId="0" borderId="0" xfId="125" applyFont="1" applyAlignment="1">
      <alignment vertical="top" wrapText="1"/>
    </xf>
    <xf numFmtId="0" fontId="27" fillId="0" borderId="0" xfId="0" applyFont="1" applyAlignment="1">
      <alignment horizontal="left" vertical="top" wrapText="1"/>
    </xf>
    <xf numFmtId="0" fontId="4" fillId="0" borderId="11" xfId="0" applyFont="1" applyBorder="1" applyAlignment="1">
      <alignment wrapText="1"/>
    </xf>
    <xf numFmtId="0" fontId="4" fillId="0" borderId="0" xfId="0" applyFont="1" applyAlignment="1">
      <alignment wrapText="1"/>
    </xf>
    <xf numFmtId="0" fontId="4" fillId="0" borderId="0" xfId="0" applyFont="1" applyAlignment="1">
      <alignment horizontal="left" vertical="top"/>
    </xf>
    <xf numFmtId="0" fontId="4" fillId="0" borderId="0" xfId="124" applyFont="1" applyAlignment="1">
      <alignment horizontal="left" vertical="top" indent="1"/>
    </xf>
    <xf numFmtId="0" fontId="4" fillId="0" borderId="0" xfId="125" applyAlignment="1">
      <alignment horizontal="center" vertical="top"/>
    </xf>
    <xf numFmtId="0" fontId="24" fillId="0" borderId="0" xfId="125" applyFont="1" applyAlignment="1">
      <alignment vertical="top"/>
    </xf>
    <xf numFmtId="0" fontId="24" fillId="0" borderId="0" xfId="125" applyFont="1" applyAlignment="1">
      <alignment horizontal="left" vertical="top" wrapText="1"/>
    </xf>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Protection="1">
      <protection locked="0"/>
    </xf>
    <xf numFmtId="0" fontId="24" fillId="27" borderId="16" xfId="0" applyFont="1" applyFill="1" applyBorder="1" applyAlignment="1">
      <alignment vertical="center" wrapText="1"/>
    </xf>
    <xf numFmtId="0" fontId="24" fillId="27" borderId="17" xfId="0" applyFont="1" applyFill="1" applyBorder="1" applyAlignment="1">
      <alignment vertical="center" wrapText="1"/>
    </xf>
    <xf numFmtId="0" fontId="24" fillId="27" borderId="16" xfId="0" applyFont="1" applyFill="1" applyBorder="1" applyAlignment="1">
      <alignment wrapText="1"/>
    </xf>
    <xf numFmtId="0" fontId="24" fillId="27" borderId="17" xfId="0" applyFont="1" applyFill="1" applyBorder="1" applyAlignment="1">
      <alignment wrapText="1"/>
    </xf>
    <xf numFmtId="0" fontId="24" fillId="0" borderId="14" xfId="0" applyFont="1" applyBorder="1" applyAlignment="1">
      <alignment wrapText="1"/>
    </xf>
    <xf numFmtId="0" fontId="24" fillId="0" borderId="14" xfId="0" applyFont="1" applyBorder="1" applyAlignment="1">
      <alignment vertical="center" wrapText="1"/>
    </xf>
    <xf numFmtId="0" fontId="4" fillId="0" borderId="0" xfId="0" applyFont="1" applyAlignment="1">
      <alignment vertical="top"/>
    </xf>
    <xf numFmtId="0" fontId="14" fillId="24" borderId="0" xfId="105" applyFill="1" applyBorder="1" applyAlignment="1">
      <alignment vertical="top" wrapText="1"/>
    </xf>
    <xf numFmtId="0" fontId="4" fillId="0" borderId="31" xfId="0" applyFont="1" applyBorder="1" applyAlignment="1">
      <alignment vertical="top"/>
    </xf>
    <xf numFmtId="0" fontId="4" fillId="0" borderId="11" xfId="0" applyFont="1" applyBorder="1" applyAlignment="1">
      <alignment vertical="top"/>
    </xf>
    <xf numFmtId="0" fontId="14" fillId="24" borderId="27" xfId="105" applyFill="1" applyBorder="1" applyAlignment="1">
      <alignment vertical="top" wrapText="1"/>
    </xf>
    <xf numFmtId="0" fontId="4" fillId="24" borderId="27" xfId="105" applyFont="1" applyFill="1" applyBorder="1" applyAlignment="1">
      <alignment vertical="top" wrapText="1"/>
    </xf>
    <xf numFmtId="0" fontId="14" fillId="24" borderId="34" xfId="105" applyFill="1" applyBorder="1" applyAlignment="1">
      <alignment vertical="top" wrapText="1"/>
    </xf>
    <xf numFmtId="0" fontId="4" fillId="0" borderId="11" xfId="0" applyFont="1" applyBorder="1"/>
    <xf numFmtId="0" fontId="4" fillId="0" borderId="11" xfId="0" applyFont="1" applyBorder="1" applyAlignment="1">
      <alignment vertical="top" wrapText="1"/>
    </xf>
    <xf numFmtId="0" fontId="4" fillId="0" borderId="14" xfId="0" applyFont="1" applyBorder="1" applyAlignment="1" applyProtection="1">
      <alignment wrapText="1"/>
      <protection locked="0"/>
    </xf>
    <xf numFmtId="0" fontId="24" fillId="0" borderId="0" xfId="124" applyFont="1"/>
    <xf numFmtId="0" fontId="4" fillId="0" borderId="0" xfId="125" applyAlignment="1">
      <alignment vertical="top"/>
    </xf>
    <xf numFmtId="0" fontId="4" fillId="0" borderId="12" xfId="125" applyBorder="1" applyAlignment="1">
      <alignment vertical="top"/>
    </xf>
    <xf numFmtId="0" fontId="13" fillId="26" borderId="54" xfId="103" applyFill="1" applyBorder="1" applyAlignment="1" applyProtection="1">
      <alignment vertical="center"/>
    </xf>
    <xf numFmtId="0" fontId="13" fillId="26" borderId="55" xfId="103" applyFill="1" applyBorder="1" applyAlignment="1" applyProtection="1">
      <alignment vertical="center"/>
    </xf>
    <xf numFmtId="0" fontId="13" fillId="26" borderId="22"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24" fillId="0" borderId="11" xfId="0" applyFont="1" applyBorder="1" applyAlignment="1">
      <alignment vertical="top"/>
    </xf>
    <xf numFmtId="0" fontId="4" fillId="0" borderId="0" xfId="124" quotePrefix="1" applyFont="1"/>
    <xf numFmtId="0" fontId="4" fillId="0" borderId="18" xfId="125" applyBorder="1" applyAlignment="1">
      <alignment horizontal="left" vertical="top" wrapText="1" indent="1"/>
    </xf>
    <xf numFmtId="9" fontId="5" fillId="0" borderId="60" xfId="465" applyFont="1" applyFill="1" applyBorder="1" applyAlignment="1">
      <alignment vertical="top" wrapText="1"/>
    </xf>
    <xf numFmtId="9" fontId="5" fillId="0" borderId="61" xfId="465" applyFont="1" applyFill="1" applyBorder="1" applyAlignment="1">
      <alignment vertical="top" wrapText="1"/>
    </xf>
    <xf numFmtId="9" fontId="5" fillId="0" borderId="12" xfId="465" applyFont="1" applyFill="1" applyBorder="1" applyAlignment="1">
      <alignment vertical="top" wrapText="1"/>
    </xf>
    <xf numFmtId="9" fontId="5" fillId="0" borderId="11" xfId="465" applyFont="1" applyFill="1" applyBorder="1" applyAlignment="1">
      <alignment vertical="top" wrapText="1"/>
    </xf>
    <xf numFmtId="9" fontId="5" fillId="0" borderId="59" xfId="465" applyFont="1" applyFill="1" applyBorder="1" applyAlignment="1">
      <alignment vertical="top" wrapText="1"/>
    </xf>
    <xf numFmtId="9" fontId="5" fillId="0" borderId="53" xfId="465" applyFont="1" applyFill="1" applyBorder="1" applyAlignment="1">
      <alignment vertical="top" wrapText="1"/>
    </xf>
    <xf numFmtId="0" fontId="4" fillId="0" borderId="0" xfId="125" applyAlignment="1" applyProtection="1">
      <alignment vertical="center" wrapText="1"/>
      <protection locked="0"/>
    </xf>
    <xf numFmtId="0" fontId="4" fillId="0" borderId="0" xfId="125" applyAlignment="1" applyProtection="1">
      <alignment vertical="center"/>
      <protection locked="0"/>
    </xf>
    <xf numFmtId="0" fontId="37" fillId="0" borderId="0" xfId="125" applyFont="1" applyAlignment="1" applyProtection="1">
      <alignment horizontal="center" vertical="center" wrapText="1"/>
      <protection locked="0"/>
    </xf>
    <xf numFmtId="0" fontId="4" fillId="0" borderId="0" xfId="125" applyAlignment="1" applyProtection="1">
      <alignment vertical="top" wrapText="1"/>
      <protection locked="0"/>
    </xf>
    <xf numFmtId="0" fontId="24" fillId="0" borderId="0" xfId="125" applyFont="1" applyAlignment="1" applyProtection="1">
      <alignment vertical="center"/>
      <protection locked="0"/>
    </xf>
    <xf numFmtId="0" fontId="4" fillId="0" borderId="0" xfId="125" applyAlignment="1" applyProtection="1">
      <alignment horizontal="left" vertical="center" wrapText="1"/>
      <protection locked="0"/>
    </xf>
    <xf numFmtId="0" fontId="4" fillId="0" borderId="0" xfId="125" applyAlignment="1" applyProtection="1">
      <alignment horizontal="left" vertical="center" wrapText="1" indent="2"/>
      <protection locked="0"/>
    </xf>
    <xf numFmtId="0" fontId="4" fillId="30" borderId="53" xfId="125" applyFill="1" applyBorder="1" applyAlignment="1" applyProtection="1">
      <alignment horizontal="center" vertical="center"/>
      <protection locked="0"/>
    </xf>
    <xf numFmtId="0" fontId="4" fillId="0" borderId="0" xfId="125" applyAlignment="1" applyProtection="1">
      <alignment horizontal="center" vertical="center"/>
      <protection locked="0"/>
    </xf>
    <xf numFmtId="0" fontId="4" fillId="0" borderId="0" xfId="125" applyProtection="1">
      <protection locked="0"/>
    </xf>
    <xf numFmtId="6" fontId="28" fillId="28" borderId="19" xfId="105" applyNumberFormat="1" applyFont="1" applyFill="1" applyBorder="1" applyAlignment="1" applyProtection="1">
      <alignment vertical="top" wrapText="1"/>
      <protection locked="0"/>
    </xf>
    <xf numFmtId="6" fontId="28" fillId="28" borderId="32" xfId="105" applyNumberFormat="1" applyFont="1" applyFill="1" applyBorder="1" applyAlignment="1" applyProtection="1">
      <alignment vertical="top" wrapText="1"/>
      <protection locked="0"/>
    </xf>
    <xf numFmtId="6" fontId="28" fillId="28" borderId="25" xfId="105" applyNumberFormat="1" applyFont="1" applyFill="1" applyBorder="1" applyAlignment="1" applyProtection="1">
      <alignment vertical="top" wrapText="1"/>
      <protection locked="0"/>
    </xf>
    <xf numFmtId="6" fontId="4" fillId="29" borderId="29" xfId="51" applyNumberFormat="1" applyFont="1" applyFill="1" applyBorder="1" applyAlignment="1" applyProtection="1">
      <alignment vertical="top"/>
      <protection locked="0"/>
    </xf>
    <xf numFmtId="6" fontId="4" fillId="29" borderId="33" xfId="51" applyNumberFormat="1" applyFont="1" applyFill="1" applyBorder="1" applyAlignment="1" applyProtection="1">
      <alignment vertical="top"/>
      <protection locked="0"/>
    </xf>
    <xf numFmtId="6" fontId="4" fillId="28" borderId="30" xfId="0" applyNumberFormat="1" applyFont="1" applyFill="1" applyBorder="1" applyProtection="1">
      <protection locked="0"/>
    </xf>
    <xf numFmtId="6" fontId="4" fillId="28" borderId="42" xfId="0" applyNumberFormat="1" applyFont="1" applyFill="1" applyBorder="1" applyProtection="1">
      <protection locked="0"/>
    </xf>
    <xf numFmtId="6" fontId="4" fillId="29" borderId="31" xfId="51" applyNumberFormat="1" applyFont="1" applyFill="1" applyBorder="1" applyAlignment="1" applyProtection="1">
      <alignment vertical="top"/>
      <protection locked="0"/>
    </xf>
    <xf numFmtId="6" fontId="4" fillId="28" borderId="31" xfId="0" applyNumberFormat="1" applyFont="1" applyFill="1" applyBorder="1" applyProtection="1">
      <protection locked="0"/>
    </xf>
    <xf numFmtId="6" fontId="4" fillId="0" borderId="24" xfId="111" applyNumberFormat="1" applyFont="1" applyFill="1" applyBorder="1" applyAlignment="1" applyProtection="1">
      <alignment vertical="top"/>
      <protection locked="0"/>
    </xf>
    <xf numFmtId="6" fontId="4" fillId="0" borderId="26" xfId="111" applyNumberFormat="1" applyFont="1" applyFill="1" applyBorder="1" applyAlignment="1" applyProtection="1">
      <alignment vertical="top"/>
      <protection locked="0"/>
    </xf>
    <xf numFmtId="6" fontId="4" fillId="0" borderId="26" xfId="111" applyNumberFormat="1" applyFont="1" applyFill="1" applyBorder="1" applyAlignment="1" applyProtection="1">
      <protection locked="0"/>
    </xf>
    <xf numFmtId="6" fontId="4" fillId="28" borderId="38" xfId="0" applyNumberFormat="1" applyFont="1" applyFill="1" applyBorder="1" applyProtection="1">
      <protection locked="0"/>
    </xf>
    <xf numFmtId="6" fontId="4" fillId="0" borderId="35" xfId="111" applyNumberFormat="1" applyFont="1" applyFill="1" applyBorder="1" applyAlignment="1" applyProtection="1">
      <alignment vertical="top"/>
      <protection locked="0"/>
    </xf>
    <xf numFmtId="6" fontId="4" fillId="28" borderId="11" xfId="0" applyNumberFormat="1" applyFont="1" applyFill="1" applyBorder="1" applyProtection="1">
      <protection locked="0"/>
    </xf>
    <xf numFmtId="6" fontId="4" fillId="28" borderId="26" xfId="0" applyNumberFormat="1" applyFont="1" applyFill="1" applyBorder="1" applyProtection="1">
      <protection locked="0"/>
    </xf>
    <xf numFmtId="6" fontId="4" fillId="28" borderId="36" xfId="0" applyNumberFormat="1" applyFont="1" applyFill="1" applyBorder="1" applyProtection="1">
      <protection locked="0"/>
    </xf>
    <xf numFmtId="6" fontId="4" fillId="28" borderId="24" xfId="0" applyNumberFormat="1" applyFont="1" applyFill="1" applyBorder="1" applyProtection="1">
      <protection locked="0"/>
    </xf>
    <xf numFmtId="6" fontId="4" fillId="28" borderId="40" xfId="0" applyNumberFormat="1" applyFont="1" applyFill="1" applyBorder="1" applyProtection="1">
      <protection locked="0"/>
    </xf>
    <xf numFmtId="6" fontId="4" fillId="28" borderId="21" xfId="0" applyNumberFormat="1" applyFont="1" applyFill="1" applyBorder="1" applyProtection="1">
      <protection locked="0"/>
    </xf>
    <xf numFmtId="6" fontId="4" fillId="28" borderId="18" xfId="0" applyNumberFormat="1" applyFont="1" applyFill="1" applyBorder="1" applyProtection="1">
      <protection locked="0"/>
    </xf>
    <xf numFmtId="6" fontId="31" fillId="28" borderId="20" xfId="105" applyNumberFormat="1" applyFont="1" applyFill="1" applyBorder="1" applyAlignment="1" applyProtection="1">
      <alignment vertical="top" wrapText="1"/>
      <protection locked="0"/>
    </xf>
    <xf numFmtId="6" fontId="31" fillId="28" borderId="39" xfId="105" applyNumberFormat="1" applyFont="1" applyFill="1" applyBorder="1" applyAlignment="1" applyProtection="1">
      <alignment vertical="top" wrapText="1"/>
      <protection locked="0"/>
    </xf>
    <xf numFmtId="6" fontId="31" fillId="28" borderId="23" xfId="105" applyNumberFormat="1" applyFont="1" applyFill="1" applyBorder="1" applyAlignment="1" applyProtection="1">
      <alignment vertical="top" wrapText="1"/>
      <protection locked="0"/>
    </xf>
    <xf numFmtId="6" fontId="4" fillId="28" borderId="41" xfId="0" applyNumberFormat="1" applyFont="1" applyFill="1" applyBorder="1" applyProtection="1">
      <protection locked="0"/>
    </xf>
    <xf numFmtId="6" fontId="4" fillId="29" borderId="24" xfId="51" applyNumberFormat="1" applyFont="1" applyFill="1" applyBorder="1" applyAlignment="1" applyProtection="1">
      <alignment vertical="top"/>
      <protection locked="0"/>
    </xf>
    <xf numFmtId="6" fontId="4" fillId="29" borderId="26" xfId="51" applyNumberFormat="1" applyFont="1" applyFill="1" applyBorder="1" applyAlignment="1" applyProtection="1">
      <alignment vertical="top"/>
      <protection locked="0"/>
    </xf>
    <xf numFmtId="6" fontId="4" fillId="29" borderId="35" xfId="51" applyNumberFormat="1" applyFont="1" applyFill="1" applyBorder="1" applyAlignment="1" applyProtection="1">
      <alignment vertical="top"/>
      <protection locked="0"/>
    </xf>
    <xf numFmtId="6" fontId="4" fillId="28" borderId="29" xfId="0" applyNumberFormat="1" applyFont="1" applyFill="1" applyBorder="1" applyProtection="1">
      <protection locked="0"/>
    </xf>
    <xf numFmtId="6" fontId="4" fillId="28" borderId="33" xfId="0" applyNumberFormat="1" applyFont="1" applyFill="1" applyBorder="1" applyProtection="1">
      <protection locked="0"/>
    </xf>
    <xf numFmtId="6" fontId="4" fillId="28" borderId="43" xfId="0" applyNumberFormat="1" applyFont="1" applyFill="1" applyBorder="1" applyProtection="1">
      <protection locked="0"/>
    </xf>
    <xf numFmtId="6" fontId="4" fillId="28" borderId="35" xfId="0" applyNumberFormat="1" applyFont="1" applyFill="1" applyBorder="1" applyProtection="1">
      <protection locked="0"/>
    </xf>
    <xf numFmtId="6" fontId="4" fillId="0" borderId="29" xfId="111" applyNumberFormat="1" applyFont="1" applyFill="1" applyBorder="1" applyAlignment="1" applyProtection="1">
      <alignment vertical="top"/>
      <protection locked="0"/>
    </xf>
    <xf numFmtId="6" fontId="4" fillId="0" borderId="33" xfId="111" applyNumberFormat="1" applyFont="1" applyFill="1" applyBorder="1" applyAlignment="1" applyProtection="1">
      <alignment vertical="top"/>
      <protection locked="0"/>
    </xf>
    <xf numFmtId="6" fontId="4" fillId="0" borderId="31" xfId="111" applyNumberFormat="1" applyFont="1" applyFill="1" applyBorder="1" applyAlignment="1" applyProtection="1">
      <alignment vertical="top"/>
      <protection locked="0"/>
    </xf>
    <xf numFmtId="6" fontId="31" fillId="28" borderId="44" xfId="105" applyNumberFormat="1" applyFont="1" applyFill="1" applyBorder="1" applyAlignment="1" applyProtection="1">
      <alignment vertical="top" wrapText="1"/>
      <protection locked="0"/>
    </xf>
    <xf numFmtId="6" fontId="31" fillId="28" borderId="45" xfId="105" applyNumberFormat="1" applyFont="1" applyFill="1" applyBorder="1" applyAlignment="1" applyProtection="1">
      <alignment vertical="top" wrapText="1"/>
      <protection locked="0"/>
    </xf>
    <xf numFmtId="6" fontId="31" fillId="28" borderId="16" xfId="105" applyNumberFormat="1" applyFont="1" applyFill="1" applyBorder="1" applyAlignment="1" applyProtection="1">
      <alignment vertical="top" wrapText="1"/>
      <protection locked="0"/>
    </xf>
    <xf numFmtId="6" fontId="4" fillId="0" borderId="16" xfId="111" applyNumberFormat="1" applyFont="1" applyFill="1" applyBorder="1" applyAlignment="1" applyProtection="1">
      <alignment vertical="top" wrapText="1"/>
      <protection locked="0"/>
    </xf>
    <xf numFmtId="164" fontId="31" fillId="28" borderId="18" xfId="105" applyNumberFormat="1" applyFont="1" applyFill="1" applyBorder="1" applyAlignment="1" applyProtection="1">
      <alignment vertical="top" wrapText="1"/>
      <protection locked="0"/>
    </xf>
    <xf numFmtId="164" fontId="31" fillId="28" borderId="38" xfId="105" applyNumberFormat="1" applyFont="1" applyFill="1" applyBorder="1" applyAlignment="1" applyProtection="1">
      <alignment vertical="top" wrapText="1"/>
      <protection locked="0"/>
    </xf>
    <xf numFmtId="164" fontId="31" fillId="28" borderId="11" xfId="105" applyNumberFormat="1" applyFont="1" applyFill="1" applyBorder="1" applyAlignment="1" applyProtection="1">
      <alignment vertical="top" wrapText="1"/>
      <protection locked="0"/>
    </xf>
    <xf numFmtId="38" fontId="4" fillId="0" borderId="29" xfId="111" applyNumberFormat="1" applyFont="1" applyFill="1" applyBorder="1" applyAlignment="1" applyProtection="1">
      <alignment vertical="top"/>
      <protection locked="0"/>
    </xf>
    <xf numFmtId="38" fontId="4" fillId="0" borderId="33" xfId="111" applyNumberFormat="1" applyFont="1" applyFill="1" applyBorder="1" applyAlignment="1" applyProtection="1">
      <alignment vertical="top"/>
      <protection locked="0"/>
    </xf>
    <xf numFmtId="38" fontId="4" fillId="28" borderId="50" xfId="0" applyNumberFormat="1" applyFont="1" applyFill="1" applyBorder="1" applyProtection="1">
      <protection locked="0"/>
    </xf>
    <xf numFmtId="38" fontId="4" fillId="28" borderId="47" xfId="0" applyNumberFormat="1" applyFont="1" applyFill="1" applyBorder="1" applyProtection="1">
      <protection locked="0"/>
    </xf>
    <xf numFmtId="38" fontId="4" fillId="0" borderId="3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38" fontId="4" fillId="0" borderId="26" xfId="111" applyNumberFormat="1" applyFont="1" applyFill="1" applyBorder="1" applyAlignment="1" applyProtection="1">
      <alignment vertical="top"/>
      <protection locked="0"/>
    </xf>
    <xf numFmtId="38" fontId="4" fillId="28" borderId="51" xfId="0" applyNumberFormat="1" applyFont="1" applyFill="1" applyBorder="1" applyProtection="1">
      <protection locked="0"/>
    </xf>
    <xf numFmtId="38" fontId="4" fillId="28" borderId="48" xfId="0" applyNumberFormat="1" applyFont="1" applyFill="1" applyBorder="1" applyProtection="1">
      <protection locked="0"/>
    </xf>
    <xf numFmtId="38" fontId="4" fillId="0" borderId="35" xfId="111" applyNumberFormat="1" applyFont="1" applyFill="1" applyBorder="1" applyAlignment="1" applyProtection="1">
      <alignment vertical="top"/>
      <protection locked="0"/>
    </xf>
    <xf numFmtId="38" fontId="4" fillId="28" borderId="24" xfId="0" applyNumberFormat="1" applyFont="1" applyFill="1" applyBorder="1" applyProtection="1">
      <protection locked="0"/>
    </xf>
    <xf numFmtId="38" fontId="4" fillId="28" borderId="37" xfId="0" applyNumberFormat="1" applyFont="1" applyFill="1" applyBorder="1" applyProtection="1">
      <protection locked="0"/>
    </xf>
    <xf numFmtId="38" fontId="4" fillId="29" borderId="24" xfId="51" applyNumberFormat="1" applyFont="1" applyFill="1" applyBorder="1" applyAlignment="1" applyProtection="1">
      <alignment vertical="top"/>
      <protection locked="0"/>
    </xf>
    <xf numFmtId="38" fontId="4" fillId="29" borderId="26" xfId="51" applyNumberFormat="1" applyFont="1" applyFill="1" applyBorder="1" applyAlignment="1" applyProtection="1">
      <alignment vertical="top"/>
      <protection locked="0"/>
    </xf>
    <xf numFmtId="38" fontId="4" fillId="28" borderId="52" xfId="0" applyNumberFormat="1" applyFont="1" applyFill="1" applyBorder="1" applyProtection="1">
      <protection locked="0"/>
    </xf>
    <xf numFmtId="38" fontId="4" fillId="28" borderId="49" xfId="0" applyNumberFormat="1" applyFont="1" applyFill="1" applyBorder="1" applyProtection="1">
      <protection locked="0"/>
    </xf>
    <xf numFmtId="38" fontId="4" fillId="29" borderId="35" xfId="51" applyNumberFormat="1" applyFont="1" applyFill="1" applyBorder="1" applyAlignment="1" applyProtection="1">
      <alignment vertical="top"/>
      <protection locked="0"/>
    </xf>
    <xf numFmtId="164" fontId="31" fillId="28" borderId="44" xfId="105" applyNumberFormat="1" applyFont="1" applyFill="1" applyBorder="1" applyAlignment="1" applyProtection="1">
      <alignment vertical="top" wrapText="1"/>
      <protection locked="0"/>
    </xf>
    <xf numFmtId="164" fontId="31" fillId="28" borderId="45" xfId="105" applyNumberFormat="1" applyFont="1" applyFill="1" applyBorder="1" applyAlignment="1" applyProtection="1">
      <alignment vertical="top" wrapText="1"/>
      <protection locked="0"/>
    </xf>
    <xf numFmtId="164" fontId="31" fillId="28" borderId="16" xfId="105" applyNumberFormat="1" applyFont="1" applyFill="1" applyBorder="1" applyAlignment="1" applyProtection="1">
      <alignment vertical="top" wrapText="1"/>
      <protection locked="0"/>
    </xf>
    <xf numFmtId="164" fontId="31" fillId="28" borderId="46" xfId="105" applyNumberFormat="1" applyFont="1" applyFill="1" applyBorder="1" applyAlignment="1" applyProtection="1">
      <alignment vertical="top" wrapText="1"/>
      <protection locked="0"/>
    </xf>
    <xf numFmtId="6" fontId="4" fillId="0" borderId="33" xfId="111" applyNumberFormat="1" applyFont="1" applyFill="1" applyBorder="1" applyAlignment="1" applyProtection="1">
      <protection locked="0"/>
    </xf>
    <xf numFmtId="6" fontId="28" fillId="28" borderId="20" xfId="105" applyNumberFormat="1" applyFont="1" applyFill="1" applyBorder="1" applyAlignment="1" applyProtection="1">
      <alignment vertical="top" wrapText="1"/>
      <protection locked="0"/>
    </xf>
    <xf numFmtId="6" fontId="28" fillId="28" borderId="39" xfId="105" applyNumberFormat="1" applyFont="1" applyFill="1" applyBorder="1" applyAlignment="1" applyProtection="1">
      <alignment vertical="top" wrapText="1"/>
      <protection locked="0"/>
    </xf>
    <xf numFmtId="6" fontId="28" fillId="28" borderId="23" xfId="105" applyNumberFormat="1" applyFont="1" applyFill="1" applyBorder="1" applyAlignment="1" applyProtection="1">
      <alignment vertical="top" wrapText="1"/>
      <protection locked="0"/>
    </xf>
    <xf numFmtId="6" fontId="24" fillId="29" borderId="24" xfId="51" applyNumberFormat="1" applyFont="1" applyFill="1" applyBorder="1" applyAlignment="1" applyProtection="1">
      <alignment vertical="top"/>
      <protection locked="0"/>
    </xf>
    <xf numFmtId="6" fontId="24" fillId="29" borderId="26" xfId="51" applyNumberFormat="1" applyFont="1" applyFill="1" applyBorder="1" applyAlignment="1" applyProtection="1">
      <alignment vertical="top"/>
      <protection locked="0"/>
    </xf>
    <xf numFmtId="6" fontId="24" fillId="28" borderId="21" xfId="0" applyNumberFormat="1" applyFont="1" applyFill="1" applyBorder="1" applyProtection="1">
      <protection locked="0"/>
    </xf>
    <xf numFmtId="6" fontId="24" fillId="29" borderId="35" xfId="51" applyNumberFormat="1" applyFont="1" applyFill="1" applyBorder="1" applyAlignment="1" applyProtection="1">
      <alignment vertical="top"/>
      <protection locked="0"/>
    </xf>
    <xf numFmtId="6" fontId="24" fillId="28" borderId="11" xfId="0" applyNumberFormat="1" applyFont="1" applyFill="1" applyBorder="1" applyProtection="1">
      <protection locked="0"/>
    </xf>
    <xf numFmtId="6" fontId="4" fillId="0" borderId="63" xfId="111" applyNumberFormat="1" applyFont="1" applyFill="1" applyBorder="1" applyAlignment="1" applyProtection="1">
      <alignment vertical="top"/>
      <protection locked="0"/>
    </xf>
    <xf numFmtId="6" fontId="24" fillId="28" borderId="18" xfId="0" applyNumberFormat="1" applyFont="1" applyFill="1" applyBorder="1" applyProtection="1">
      <protection locked="0"/>
    </xf>
    <xf numFmtId="38" fontId="4" fillId="29" borderId="33" xfId="51" applyNumberFormat="1" applyFont="1" applyFill="1" applyBorder="1" applyAlignment="1" applyProtection="1">
      <alignment vertical="top"/>
      <protection locked="0"/>
    </xf>
    <xf numFmtId="170" fontId="4" fillId="29" borderId="26" xfId="51" applyNumberFormat="1" applyFont="1" applyFill="1" applyBorder="1" applyAlignment="1" applyProtection="1">
      <alignment vertical="top"/>
      <protection locked="0"/>
    </xf>
    <xf numFmtId="165" fontId="4" fillId="29" borderId="26" xfId="465" applyNumberFormat="1" applyFont="1" applyFill="1" applyBorder="1" applyAlignment="1" applyProtection="1">
      <alignment vertical="top"/>
      <protection locked="0"/>
    </xf>
    <xf numFmtId="169" fontId="4" fillId="29" borderId="26" xfId="51" applyNumberFormat="1" applyFont="1" applyFill="1" applyBorder="1" applyAlignment="1" applyProtection="1">
      <alignment vertical="top"/>
      <protection locked="0"/>
    </xf>
    <xf numFmtId="165" fontId="24" fillId="29" borderId="26" xfId="51" applyNumberFormat="1" applyFont="1" applyFill="1" applyBorder="1" applyAlignment="1" applyProtection="1">
      <alignment vertical="top"/>
      <protection locked="0"/>
    </xf>
    <xf numFmtId="165" fontId="4" fillId="0" borderId="29" xfId="111" applyNumberFormat="1" applyFont="1" applyFill="1" applyBorder="1" applyAlignment="1" applyProtection="1">
      <alignment vertical="top"/>
      <protection locked="0"/>
    </xf>
    <xf numFmtId="165" fontId="4" fillId="0" borderId="33" xfId="111" applyNumberFormat="1" applyFont="1" applyFill="1" applyBorder="1" applyAlignment="1" applyProtection="1">
      <alignment vertical="top"/>
      <protection locked="0"/>
    </xf>
    <xf numFmtId="165" fontId="4" fillId="29" borderId="26" xfId="51" applyNumberFormat="1" applyFont="1" applyFill="1" applyBorder="1" applyAlignment="1" applyProtection="1">
      <alignment vertical="top"/>
      <protection locked="0"/>
    </xf>
    <xf numFmtId="38" fontId="4" fillId="29" borderId="20" xfId="111" applyNumberFormat="1" applyFont="1" applyFill="1" applyBorder="1" applyAlignment="1" applyProtection="1">
      <alignment vertical="top"/>
      <protection locked="0"/>
    </xf>
    <xf numFmtId="38" fontId="4" fillId="29" borderId="23" xfId="111" applyNumberFormat="1" applyFont="1" applyFill="1" applyBorder="1" applyAlignment="1" applyProtection="1">
      <alignment vertical="top"/>
      <protection locked="0"/>
    </xf>
    <xf numFmtId="38" fontId="4" fillId="28" borderId="23" xfId="0" applyNumberFormat="1" applyFont="1" applyFill="1" applyBorder="1" applyProtection="1">
      <protection locked="0"/>
    </xf>
    <xf numFmtId="38" fontId="28" fillId="28" borderId="20" xfId="105" applyNumberFormat="1" applyFont="1" applyFill="1" applyBorder="1" applyAlignment="1" applyProtection="1">
      <alignment vertical="top" wrapText="1"/>
      <protection locked="0"/>
    </xf>
    <xf numFmtId="38" fontId="28" fillId="28" borderId="23" xfId="105" applyNumberFormat="1" applyFont="1" applyFill="1" applyBorder="1" applyAlignment="1" applyProtection="1">
      <alignment vertical="top" wrapText="1"/>
      <protection locked="0"/>
    </xf>
    <xf numFmtId="38" fontId="4" fillId="28" borderId="29" xfId="0" applyNumberFormat="1" applyFont="1" applyFill="1" applyBorder="1" applyProtection="1">
      <protection locked="0"/>
    </xf>
    <xf numFmtId="38" fontId="4" fillId="0" borderId="31" xfId="111" applyNumberFormat="1" applyFont="1" applyFill="1" applyBorder="1" applyAlignment="1" applyProtection="1">
      <alignment horizontal="right" vertical="top"/>
      <protection locked="0"/>
    </xf>
    <xf numFmtId="38" fontId="4" fillId="28" borderId="31" xfId="0" applyNumberFormat="1" applyFont="1" applyFill="1" applyBorder="1" applyProtection="1">
      <protection locked="0"/>
    </xf>
    <xf numFmtId="38" fontId="4" fillId="28" borderId="31" xfId="0" applyNumberFormat="1" applyFont="1" applyFill="1" applyBorder="1" applyAlignment="1" applyProtection="1">
      <alignment horizontal="center"/>
      <protection locked="0"/>
    </xf>
    <xf numFmtId="38" fontId="4" fillId="0" borderId="24" xfId="111" applyNumberFormat="1" applyFont="1" applyFill="1" applyBorder="1" applyAlignment="1" applyProtection="1">
      <alignment horizontal="right" vertical="top"/>
      <protection locked="0"/>
    </xf>
    <xf numFmtId="38" fontId="4" fillId="0" borderId="35" xfId="111" applyNumberFormat="1" applyFont="1" applyFill="1" applyBorder="1" applyAlignment="1" applyProtection="1">
      <alignment horizontal="right" vertical="top"/>
      <protection locked="0"/>
    </xf>
    <xf numFmtId="38" fontId="4" fillId="28" borderId="11" xfId="0" applyNumberFormat="1" applyFont="1" applyFill="1" applyBorder="1" applyAlignment="1" applyProtection="1">
      <alignment horizontal="center"/>
      <protection locked="0"/>
    </xf>
    <xf numFmtId="38" fontId="4" fillId="28" borderId="20" xfId="0" applyNumberFormat="1" applyFont="1" applyFill="1" applyBorder="1" applyProtection="1">
      <protection locked="0"/>
    </xf>
    <xf numFmtId="6" fontId="4" fillId="29" borderId="29" xfId="111" applyNumberFormat="1" applyFont="1" applyFill="1" applyBorder="1" applyAlignment="1" applyProtection="1">
      <alignment vertical="top"/>
      <protection locked="0"/>
    </xf>
    <xf numFmtId="6" fontId="4" fillId="29" borderId="31" xfId="111" applyNumberFormat="1" applyFont="1" applyFill="1" applyBorder="1" applyProtection="1">
      <protection locked="0"/>
    </xf>
    <xf numFmtId="6" fontId="4" fillId="28" borderId="31" xfId="0" applyNumberFormat="1" applyFont="1" applyFill="1" applyBorder="1" applyAlignment="1" applyProtection="1">
      <alignment horizontal="center"/>
      <protection locked="0"/>
    </xf>
    <xf numFmtId="6" fontId="4" fillId="0" borderId="35" xfId="111" applyNumberFormat="1" applyFont="1" applyFill="1" applyBorder="1" applyAlignment="1" applyProtection="1">
      <protection locked="0"/>
    </xf>
    <xf numFmtId="6" fontId="4" fillId="0" borderId="35" xfId="111" applyNumberFormat="1" applyFont="1" applyFill="1" applyBorder="1" applyProtection="1">
      <protection locked="0"/>
    </xf>
    <xf numFmtId="6" fontId="4" fillId="28" borderId="11" xfId="0" applyNumberFormat="1" applyFont="1" applyFill="1" applyBorder="1" applyAlignment="1" applyProtection="1">
      <alignment horizontal="center"/>
      <protection locked="0"/>
    </xf>
    <xf numFmtId="6" fontId="4" fillId="0" borderId="31" xfId="111" applyNumberFormat="1" applyFont="1" applyFill="1" applyBorder="1" applyAlignment="1" applyProtection="1">
      <protection locked="0"/>
    </xf>
    <xf numFmtId="6" fontId="4" fillId="0" borderId="31" xfId="111" applyNumberFormat="1" applyFont="1" applyFill="1" applyBorder="1" applyProtection="1">
      <protection locked="0"/>
    </xf>
    <xf numFmtId="165" fontId="4" fillId="0" borderId="35" xfId="111" applyNumberFormat="1" applyFont="1" applyFill="1" applyBorder="1" applyAlignment="1" applyProtection="1">
      <alignment vertical="top"/>
      <protection locked="0"/>
    </xf>
    <xf numFmtId="165" fontId="4" fillId="0" borderId="35" xfId="111" applyNumberFormat="1" applyFont="1" applyFill="1" applyBorder="1" applyAlignment="1" applyProtection="1">
      <protection locked="0"/>
    </xf>
    <xf numFmtId="165" fontId="4" fillId="28" borderId="11" xfId="0" applyNumberFormat="1" applyFont="1" applyFill="1" applyBorder="1" applyAlignment="1" applyProtection="1">
      <alignment horizontal="center"/>
      <protection locked="0"/>
    </xf>
    <xf numFmtId="165" fontId="4" fillId="28" borderId="24" xfId="0" applyNumberFormat="1" applyFont="1" applyFill="1" applyBorder="1" applyAlignment="1" applyProtection="1">
      <alignment horizontal="right" vertical="top"/>
      <protection locked="0"/>
    </xf>
    <xf numFmtId="165" fontId="4" fillId="28" borderId="35" xfId="0" applyNumberFormat="1" applyFont="1" applyFill="1" applyBorder="1" applyAlignment="1" applyProtection="1">
      <alignment horizontal="right" vertical="top"/>
      <protection locked="0"/>
    </xf>
    <xf numFmtId="6" fontId="4" fillId="0" borderId="64" xfId="111" applyNumberFormat="1" applyFont="1" applyFill="1" applyBorder="1" applyAlignment="1" applyProtection="1">
      <alignment vertical="top"/>
      <protection locked="0"/>
    </xf>
    <xf numFmtId="6" fontId="4" fillId="0" borderId="64" xfId="111" applyNumberFormat="1" applyFont="1" applyFill="1" applyBorder="1" applyAlignment="1" applyProtection="1">
      <protection locked="0"/>
    </xf>
    <xf numFmtId="6" fontId="4" fillId="0" borderId="64" xfId="111" applyNumberFormat="1" applyFont="1" applyFill="1" applyBorder="1" applyProtection="1">
      <protection locked="0"/>
    </xf>
    <xf numFmtId="6" fontId="4" fillId="28" borderId="62" xfId="0" applyNumberFormat="1" applyFont="1" applyFill="1" applyBorder="1" applyAlignment="1" applyProtection="1">
      <alignment horizontal="center"/>
      <protection locked="0"/>
    </xf>
    <xf numFmtId="6" fontId="24" fillId="28" borderId="0" xfId="0" applyNumberFormat="1" applyFont="1" applyFill="1" applyProtection="1">
      <protection locked="0"/>
    </xf>
    <xf numFmtId="0" fontId="33" fillId="24" borderId="11" xfId="103" applyFont="1" applyFill="1" applyBorder="1" applyAlignment="1">
      <alignment vertical="top" wrapText="1"/>
    </xf>
    <xf numFmtId="0" fontId="33" fillId="24" borderId="12" xfId="103" applyFont="1" applyFill="1" applyBorder="1" applyAlignment="1">
      <alignment vertical="top" wrapText="1"/>
    </xf>
    <xf numFmtId="0" fontId="4" fillId="0" borderId="0" xfId="125" quotePrefix="1"/>
    <xf numFmtId="6" fontId="28" fillId="28" borderId="67" xfId="105" applyNumberFormat="1" applyFont="1" applyFill="1" applyBorder="1" applyAlignment="1" applyProtection="1">
      <alignment vertical="top" wrapText="1"/>
      <protection locked="0"/>
    </xf>
    <xf numFmtId="6" fontId="28" fillId="28" borderId="68" xfId="105" applyNumberFormat="1" applyFont="1" applyFill="1" applyBorder="1" applyAlignment="1" applyProtection="1">
      <alignment vertical="top" wrapText="1"/>
      <protection locked="0"/>
    </xf>
    <xf numFmtId="6" fontId="24" fillId="0" borderId="0" xfId="125" applyNumberFormat="1" applyFont="1" applyAlignment="1">
      <alignment vertical="top"/>
    </xf>
    <xf numFmtId="0" fontId="0" fillId="0" borderId="0" xfId="125" applyFont="1"/>
    <xf numFmtId="6" fontId="0" fillId="28" borderId="24" xfId="0" applyNumberFormat="1" applyFill="1" applyBorder="1" applyAlignment="1" applyProtection="1">
      <alignment vertical="top"/>
      <protection locked="0"/>
    </xf>
    <xf numFmtId="6" fontId="0" fillId="28" borderId="26" xfId="0" applyNumberFormat="1" applyFill="1" applyBorder="1" applyAlignment="1" applyProtection="1">
      <alignment vertical="top"/>
      <protection locked="0"/>
    </xf>
    <xf numFmtId="6" fontId="0" fillId="28" borderId="18" xfId="0" applyNumberFormat="1" applyFill="1" applyBorder="1" applyAlignment="1" applyProtection="1">
      <alignment vertical="top"/>
      <protection locked="0"/>
    </xf>
    <xf numFmtId="6" fontId="0" fillId="28" borderId="21" xfId="0" applyNumberFormat="1" applyFill="1" applyBorder="1" applyAlignment="1" applyProtection="1">
      <alignment vertical="top"/>
      <protection locked="0"/>
    </xf>
    <xf numFmtId="6" fontId="31" fillId="28" borderId="70" xfId="105" applyNumberFormat="1" applyFont="1" applyFill="1" applyBorder="1" applyAlignment="1">
      <alignment vertical="top" wrapText="1"/>
    </xf>
    <xf numFmtId="6" fontId="31" fillId="28" borderId="71" xfId="105" applyNumberFormat="1" applyFont="1" applyFill="1" applyBorder="1" applyAlignment="1">
      <alignment vertical="top" wrapText="1"/>
    </xf>
    <xf numFmtId="165" fontId="4" fillId="28" borderId="18" xfId="465" applyNumberFormat="1" applyFont="1" applyFill="1" applyBorder="1" applyProtection="1">
      <protection locked="0"/>
    </xf>
    <xf numFmtId="165" fontId="4" fillId="28" borderId="21" xfId="465" applyNumberFormat="1" applyFont="1" applyFill="1" applyBorder="1" applyProtection="1">
      <protection locked="0"/>
    </xf>
    <xf numFmtId="6" fontId="4" fillId="0" borderId="0" xfId="125" applyNumberFormat="1"/>
    <xf numFmtId="6" fontId="4" fillId="0" borderId="0" xfId="0" applyNumberFormat="1" applyFont="1"/>
    <xf numFmtId="6" fontId="24" fillId="0" borderId="24" xfId="51" applyNumberFormat="1" applyFont="1" applyFill="1" applyBorder="1" applyAlignment="1" applyProtection="1">
      <alignment vertical="top"/>
      <protection locked="0"/>
    </xf>
    <xf numFmtId="6" fontId="24" fillId="0" borderId="26" xfId="51" applyNumberFormat="1" applyFont="1" applyFill="1" applyBorder="1" applyAlignment="1" applyProtection="1">
      <alignment vertical="top"/>
      <protection locked="0"/>
    </xf>
    <xf numFmtId="165" fontId="24" fillId="0" borderId="26" xfId="51" applyNumberFormat="1" applyFont="1" applyFill="1" applyBorder="1" applyAlignment="1" applyProtection="1">
      <alignment vertical="top"/>
      <protection locked="0"/>
    </xf>
    <xf numFmtId="0" fontId="24" fillId="0" borderId="0" xfId="125" applyFont="1" applyAlignment="1" applyProtection="1">
      <alignment horizontal="center" vertical="center" wrapText="1"/>
      <protection locked="0"/>
    </xf>
    <xf numFmtId="6" fontId="28" fillId="28" borderId="70" xfId="105" applyNumberFormat="1" applyFont="1" applyFill="1" applyBorder="1" applyAlignment="1" applyProtection="1">
      <alignment vertical="top" wrapText="1"/>
      <protection locked="0"/>
    </xf>
    <xf numFmtId="6" fontId="28" fillId="28" borderId="72" xfId="105" applyNumberFormat="1" applyFont="1" applyFill="1" applyBorder="1" applyAlignment="1" applyProtection="1">
      <alignment vertical="top" wrapText="1"/>
      <protection locked="0"/>
    </xf>
    <xf numFmtId="6" fontId="24" fillId="0" borderId="73" xfId="51" applyNumberFormat="1" applyFont="1" applyFill="1" applyBorder="1" applyAlignment="1" applyProtection="1">
      <alignment vertical="top"/>
      <protection locked="0"/>
    </xf>
    <xf numFmtId="6" fontId="24" fillId="0" borderId="74" xfId="51" applyNumberFormat="1" applyFont="1" applyFill="1" applyBorder="1" applyAlignment="1" applyProtection="1">
      <alignment vertical="top"/>
      <protection locked="0"/>
    </xf>
    <xf numFmtId="6" fontId="31" fillId="28" borderId="75" xfId="105" applyNumberFormat="1" applyFont="1" applyFill="1" applyBorder="1" applyAlignment="1">
      <alignment vertical="top" wrapText="1"/>
    </xf>
    <xf numFmtId="6" fontId="0" fillId="28" borderId="74" xfId="0" applyNumberFormat="1" applyFill="1" applyBorder="1" applyAlignment="1" applyProtection="1">
      <alignment vertical="top"/>
      <protection locked="0"/>
    </xf>
    <xf numFmtId="6" fontId="4" fillId="0" borderId="74" xfId="111" applyNumberFormat="1" applyFont="1" applyFill="1" applyBorder="1" applyAlignment="1" applyProtection="1">
      <alignment vertical="top"/>
      <protection locked="0"/>
    </xf>
    <xf numFmtId="0" fontId="4" fillId="0" borderId="56" xfId="111" applyNumberFormat="1" applyFont="1" applyFill="1" applyBorder="1" applyAlignment="1" applyProtection="1">
      <alignment horizontal="centerContinuous" vertical="top" wrapText="1"/>
      <protection locked="0"/>
    </xf>
    <xf numFmtId="0" fontId="4" fillId="0" borderId="28" xfId="111" applyNumberFormat="1" applyFont="1" applyFill="1" applyBorder="1" applyAlignment="1" applyProtection="1">
      <alignment horizontal="centerContinuous" vertical="top" wrapText="1"/>
      <protection locked="0"/>
    </xf>
    <xf numFmtId="0" fontId="4" fillId="0" borderId="69" xfId="0" applyFont="1" applyBorder="1" applyAlignment="1">
      <alignment vertical="top"/>
    </xf>
    <xf numFmtId="6" fontId="4" fillId="0" borderId="73" xfId="111" applyNumberFormat="1" applyFont="1" applyFill="1" applyBorder="1" applyAlignment="1" applyProtection="1">
      <alignment vertical="top"/>
      <protection locked="0"/>
    </xf>
    <xf numFmtId="6" fontId="4" fillId="0" borderId="76" xfId="111" applyNumberFormat="1" applyFont="1" applyFill="1" applyBorder="1" applyAlignment="1" applyProtection="1">
      <alignment vertical="top"/>
      <protection locked="0"/>
    </xf>
    <xf numFmtId="165" fontId="4" fillId="0" borderId="24" xfId="111" applyNumberFormat="1" applyFont="1" applyFill="1" applyBorder="1" applyAlignment="1" applyProtection="1">
      <alignment horizontal="right"/>
      <protection locked="0"/>
    </xf>
    <xf numFmtId="165" fontId="4" fillId="0" borderId="35" xfId="111" applyNumberFormat="1" applyFont="1" applyFill="1" applyBorder="1" applyAlignment="1" applyProtection="1">
      <alignment horizontal="right"/>
      <protection locked="0"/>
    </xf>
    <xf numFmtId="0" fontId="4" fillId="0" borderId="77" xfId="125" applyBorder="1" applyAlignment="1" applyProtection="1">
      <alignment vertical="top" wrapText="1"/>
      <protection locked="0"/>
    </xf>
    <xf numFmtId="0" fontId="4" fillId="0" borderId="79" xfId="125" applyBorder="1" applyAlignment="1" applyProtection="1">
      <alignment vertical="top" wrapText="1"/>
      <protection locked="0"/>
    </xf>
    <xf numFmtId="0" fontId="4" fillId="0" borderId="80" xfId="125" applyBorder="1" applyAlignment="1" applyProtection="1">
      <alignment vertical="top" wrapText="1"/>
      <protection locked="0"/>
    </xf>
    <xf numFmtId="0" fontId="4" fillId="0" borderId="81" xfId="125" applyBorder="1" applyAlignment="1" applyProtection="1">
      <alignment vertical="top" wrapText="1"/>
      <protection locked="0"/>
    </xf>
    <xf numFmtId="0" fontId="4" fillId="34" borderId="80" xfId="125" applyFill="1" applyBorder="1" applyAlignment="1" applyProtection="1">
      <alignment vertical="top" wrapText="1"/>
      <protection locked="0"/>
    </xf>
    <xf numFmtId="0" fontId="4" fillId="31" borderId="80" xfId="125" applyFill="1" applyBorder="1" applyAlignment="1" applyProtection="1">
      <alignment vertical="top" wrapText="1"/>
      <protection locked="0"/>
    </xf>
    <xf numFmtId="0" fontId="4" fillId="34" borderId="81" xfId="125" applyFill="1" applyBorder="1" applyAlignment="1" applyProtection="1">
      <alignment vertical="top" wrapText="1"/>
      <protection locked="0"/>
    </xf>
    <xf numFmtId="0" fontId="4" fillId="31" borderId="81" xfId="125" applyFill="1" applyBorder="1" applyAlignment="1" applyProtection="1">
      <alignment vertical="top" wrapText="1"/>
      <protection locked="0"/>
    </xf>
    <xf numFmtId="0" fontId="45" fillId="32" borderId="0" xfId="125" applyFont="1" applyFill="1" applyAlignment="1" applyProtection="1">
      <alignment wrapText="1"/>
      <protection locked="0"/>
    </xf>
    <xf numFmtId="0" fontId="45" fillId="32" borderId="11" xfId="125" applyFont="1" applyFill="1" applyBorder="1" applyAlignment="1" applyProtection="1">
      <alignment wrapText="1"/>
      <protection locked="0"/>
    </xf>
    <xf numFmtId="0" fontId="24" fillId="25" borderId="80" xfId="125" applyFont="1" applyFill="1" applyBorder="1" applyAlignment="1">
      <alignment vertical="top"/>
    </xf>
    <xf numFmtId="0" fontId="24" fillId="25" borderId="80" xfId="125" applyFont="1" applyFill="1" applyBorder="1" applyAlignment="1">
      <alignment vertical="top" wrapText="1"/>
    </xf>
    <xf numFmtId="0" fontId="24" fillId="35" borderId="80" xfId="125" applyFont="1" applyFill="1" applyBorder="1" applyAlignment="1">
      <alignment vertical="top" wrapText="1"/>
    </xf>
    <xf numFmtId="0" fontId="16" fillId="0" borderId="78" xfId="112" applyFill="1" applyBorder="1" applyAlignment="1" applyProtection="1">
      <alignment vertical="top"/>
      <protection locked="0"/>
    </xf>
    <xf numFmtId="0" fontId="43" fillId="0" borderId="78" xfId="112" applyFont="1" applyFill="1" applyBorder="1" applyAlignment="1" applyProtection="1">
      <alignment vertical="top"/>
      <protection locked="0"/>
    </xf>
    <xf numFmtId="0" fontId="42" fillId="0" borderId="79" xfId="112" applyFont="1" applyFill="1" applyBorder="1" applyAlignment="1" applyProtection="1">
      <alignment vertical="top"/>
      <protection locked="0"/>
    </xf>
    <xf numFmtId="0" fontId="30" fillId="25" borderId="0" xfId="125" applyFont="1" applyFill="1"/>
    <xf numFmtId="0" fontId="29" fillId="0" borderId="11" xfId="112" applyFont="1" applyFill="1" applyBorder="1" applyAlignment="1" applyProtection="1">
      <alignment horizontal="center"/>
      <protection locked="0"/>
    </xf>
    <xf numFmtId="0" fontId="4" fillId="0" borderId="34" xfId="0" applyFont="1" applyBorder="1" applyAlignment="1">
      <alignment horizontal="left" vertical="top" wrapText="1" indent="1"/>
    </xf>
    <xf numFmtId="0" fontId="4" fillId="0" borderId="0" xfId="0" applyFont="1" applyAlignment="1">
      <alignment horizontal="left" vertical="top" wrapText="1" indent="1"/>
    </xf>
    <xf numFmtId="0" fontId="14" fillId="24" borderId="80" xfId="105" applyFill="1" applyBorder="1" applyAlignment="1">
      <alignment vertical="top" wrapText="1"/>
    </xf>
    <xf numFmtId="0" fontId="24" fillId="0" borderId="34" xfId="125" applyFont="1" applyBorder="1" applyAlignment="1">
      <alignment horizontal="left" vertical="top" wrapText="1" indent="1"/>
    </xf>
    <xf numFmtId="0" fontId="4" fillId="0" borderId="0" xfId="125" applyAlignment="1">
      <alignment horizontal="left" vertical="top" wrapText="1" indent="1"/>
    </xf>
    <xf numFmtId="0" fontId="24" fillId="0" borderId="0" xfId="125" applyFont="1" applyAlignment="1">
      <alignment horizontal="left" vertical="top" wrapText="1" indent="1"/>
    </xf>
    <xf numFmtId="0" fontId="0" fillId="0" borderId="34" xfId="0" applyBorder="1" applyAlignment="1">
      <alignment horizontal="left" vertical="top" wrapText="1" indent="1"/>
    </xf>
    <xf numFmtId="0" fontId="0" fillId="0" borderId="0" xfId="0" applyAlignment="1">
      <alignment horizontal="left" vertical="top" wrapText="1" indent="1"/>
    </xf>
    <xf numFmtId="0" fontId="24" fillId="0" borderId="0" xfId="0" applyFont="1" applyAlignment="1">
      <alignment horizontal="left" vertical="top" wrapText="1" indent="1"/>
    </xf>
    <xf numFmtId="6" fontId="31" fillId="28" borderId="70" xfId="105" applyNumberFormat="1" applyFont="1" applyFill="1" applyBorder="1" applyAlignment="1" applyProtection="1">
      <alignment vertical="top" wrapText="1"/>
      <protection locked="0"/>
    </xf>
    <xf numFmtId="0" fontId="4" fillId="28" borderId="29" xfId="0" applyFont="1" applyFill="1" applyBorder="1" applyProtection="1">
      <protection locked="0"/>
    </xf>
    <xf numFmtId="0" fontId="4" fillId="28" borderId="18" xfId="0" applyFont="1" applyFill="1" applyBorder="1" applyProtection="1">
      <protection locked="0"/>
    </xf>
    <xf numFmtId="6" fontId="4" fillId="0" borderId="70" xfId="111" applyNumberFormat="1" applyFont="1" applyFill="1" applyBorder="1" applyAlignment="1" applyProtection="1">
      <alignment vertical="top"/>
      <protection locked="0"/>
    </xf>
    <xf numFmtId="0" fontId="13" fillId="24" borderId="0" xfId="103" applyFill="1" applyBorder="1" applyAlignment="1">
      <alignment horizontal="center" vertical="center" wrapText="1"/>
    </xf>
    <xf numFmtId="49" fontId="14" fillId="24" borderId="11" xfId="106" applyNumberFormat="1" applyFill="1" applyBorder="1" applyAlignment="1">
      <alignment horizontal="center" vertical="center" wrapText="1"/>
    </xf>
    <xf numFmtId="0" fontId="15" fillId="24" borderId="18" xfId="109" applyFill="1" applyBorder="1" applyAlignment="1">
      <alignment horizontal="center" vertical="center" wrapText="1"/>
    </xf>
    <xf numFmtId="0" fontId="15" fillId="24" borderId="38" xfId="109" applyFill="1" applyBorder="1" applyAlignment="1">
      <alignment horizontal="center" vertical="center" wrapText="1"/>
    </xf>
    <xf numFmtId="0" fontId="15" fillId="24" borderId="11" xfId="109" applyFill="1" applyBorder="1" applyAlignment="1">
      <alignment horizontal="center" vertical="center" wrapText="1"/>
    </xf>
    <xf numFmtId="0" fontId="4" fillId="24" borderId="80" xfId="105" applyFont="1" applyFill="1" applyBorder="1" applyAlignment="1">
      <alignment vertical="top" wrapText="1"/>
    </xf>
    <xf numFmtId="6" fontId="4" fillId="0" borderId="83" xfId="111" applyNumberFormat="1" applyFont="1" applyFill="1" applyBorder="1" applyAlignment="1" applyProtection="1">
      <alignment vertical="top"/>
      <protection locked="0"/>
    </xf>
    <xf numFmtId="6" fontId="4" fillId="0" borderId="85" xfId="111" applyNumberFormat="1" applyFont="1" applyFill="1" applyBorder="1" applyAlignment="1" applyProtection="1">
      <alignment vertical="top"/>
      <protection locked="0"/>
    </xf>
    <xf numFmtId="6" fontId="4" fillId="0" borderId="86" xfId="111" applyNumberFormat="1" applyFont="1" applyFill="1" applyBorder="1" applyAlignment="1" applyProtection="1">
      <alignment vertical="top"/>
      <protection locked="0"/>
    </xf>
    <xf numFmtId="6" fontId="4" fillId="28" borderId="86" xfId="0" applyNumberFormat="1" applyFont="1" applyFill="1" applyBorder="1" applyProtection="1">
      <protection locked="0"/>
    </xf>
    <xf numFmtId="6" fontId="4" fillId="28" borderId="87" xfId="0" applyNumberFormat="1" applyFont="1" applyFill="1" applyBorder="1" applyProtection="1">
      <protection locked="0"/>
    </xf>
    <xf numFmtId="6" fontId="4" fillId="28" borderId="91" xfId="0" applyNumberFormat="1" applyFont="1" applyFill="1" applyBorder="1" applyProtection="1">
      <protection locked="0"/>
    </xf>
    <xf numFmtId="0" fontId="4" fillId="0" borderId="34" xfId="0" applyFont="1" applyBorder="1" applyAlignment="1">
      <alignment horizontal="left" vertical="top" indent="1"/>
    </xf>
    <xf numFmtId="0" fontId="4" fillId="0" borderId="0" xfId="0" applyFont="1" applyAlignment="1">
      <alignment horizontal="left" vertical="top" indent="1"/>
    </xf>
    <xf numFmtId="0" fontId="24" fillId="0" borderId="0" xfId="0" applyFont="1" applyAlignment="1">
      <alignment horizontal="left" vertical="top" indent="1"/>
    </xf>
    <xf numFmtId="0" fontId="14" fillId="24" borderId="89" xfId="105" applyFill="1" applyBorder="1" applyAlignment="1">
      <alignment wrapText="1"/>
    </xf>
    <xf numFmtId="0" fontId="24" fillId="0" borderId="34" xfId="0" applyFont="1" applyBorder="1" applyAlignment="1">
      <alignment horizontal="left" vertical="top" indent="1"/>
    </xf>
    <xf numFmtId="6" fontId="4" fillId="28" borderId="96" xfId="0" applyNumberFormat="1" applyFont="1" applyFill="1" applyBorder="1" applyProtection="1">
      <protection locked="0"/>
    </xf>
    <xf numFmtId="6" fontId="28" fillId="28" borderId="88" xfId="105" applyNumberFormat="1" applyFont="1" applyFill="1" applyBorder="1" applyAlignment="1" applyProtection="1">
      <alignment vertical="top" wrapText="1"/>
      <protection locked="0"/>
    </xf>
    <xf numFmtId="6" fontId="4" fillId="28" borderId="83" xfId="0" applyNumberFormat="1" applyFont="1" applyFill="1" applyBorder="1" applyProtection="1">
      <protection locked="0"/>
    </xf>
    <xf numFmtId="6" fontId="24" fillId="29" borderId="83" xfId="51" applyNumberFormat="1" applyFont="1" applyFill="1" applyBorder="1" applyAlignment="1" applyProtection="1">
      <alignment vertical="top"/>
      <protection locked="0"/>
    </xf>
    <xf numFmtId="6" fontId="28" fillId="28" borderId="90" xfId="105" applyNumberFormat="1" applyFont="1" applyFill="1" applyBorder="1" applyAlignment="1" applyProtection="1">
      <alignment vertical="top" wrapText="1"/>
      <protection locked="0"/>
    </xf>
    <xf numFmtId="0" fontId="4" fillId="0" borderId="34" xfId="124" applyFont="1" applyBorder="1" applyAlignment="1">
      <alignment horizontal="left" vertical="top" indent="1"/>
    </xf>
    <xf numFmtId="0" fontId="4" fillId="0" borderId="0" xfId="124" applyFont="1" applyAlignment="1">
      <alignment horizontal="left" vertical="top" wrapText="1" indent="1"/>
    </xf>
    <xf numFmtId="0" fontId="24" fillId="0" borderId="0" xfId="124" applyFont="1" applyAlignment="1">
      <alignment horizontal="left" vertical="top" wrapText="1" indent="1"/>
    </xf>
    <xf numFmtId="0" fontId="4" fillId="0" borderId="34" xfId="124" applyFont="1" applyBorder="1" applyAlignment="1">
      <alignment horizontal="left" vertical="top" wrapText="1" indent="1"/>
    </xf>
    <xf numFmtId="0" fontId="24" fillId="0" borderId="0" xfId="124" applyFont="1" applyAlignment="1">
      <alignment horizontal="left" vertical="top" indent="1"/>
    </xf>
    <xf numFmtId="6" fontId="4" fillId="29" borderId="83" xfId="51" applyNumberFormat="1" applyFont="1" applyFill="1" applyBorder="1" applyAlignment="1" applyProtection="1">
      <alignment vertical="top"/>
      <protection locked="0"/>
    </xf>
    <xf numFmtId="165" fontId="4" fillId="29" borderId="83" xfId="465" applyNumberFormat="1" applyFont="1" applyFill="1" applyBorder="1" applyAlignment="1" applyProtection="1">
      <alignment vertical="top"/>
      <protection locked="0"/>
    </xf>
    <xf numFmtId="169" fontId="4" fillId="29" borderId="83" xfId="51" applyNumberFormat="1" applyFont="1" applyFill="1" applyBorder="1" applyAlignment="1" applyProtection="1">
      <alignment vertical="top"/>
      <protection locked="0"/>
    </xf>
    <xf numFmtId="165" fontId="24" fillId="29" borderId="83" xfId="51" applyNumberFormat="1" applyFont="1" applyFill="1" applyBorder="1" applyAlignment="1" applyProtection="1">
      <alignment vertical="top"/>
      <protection locked="0"/>
    </xf>
    <xf numFmtId="165" fontId="4" fillId="29" borderId="83" xfId="51" applyNumberFormat="1" applyFont="1" applyFill="1" applyBorder="1" applyAlignment="1" applyProtection="1">
      <alignment vertical="top"/>
      <protection locked="0"/>
    </xf>
    <xf numFmtId="0" fontId="4" fillId="0" borderId="82" xfId="0" applyFont="1" applyBorder="1" applyAlignment="1">
      <alignment horizontal="left" vertical="top" indent="1"/>
    </xf>
    <xf numFmtId="0" fontId="4" fillId="0" borderId="57" xfId="0" applyFont="1" applyBorder="1" applyAlignment="1">
      <alignment horizontal="left" vertical="top" wrapText="1" indent="1"/>
    </xf>
    <xf numFmtId="38" fontId="4" fillId="29" borderId="92" xfId="111" applyNumberFormat="1" applyFont="1" applyFill="1" applyBorder="1" applyAlignment="1" applyProtection="1">
      <alignment vertical="top"/>
      <protection locked="0"/>
    </xf>
    <xf numFmtId="38" fontId="28" fillId="28" borderId="92" xfId="105" applyNumberFormat="1" applyFont="1" applyFill="1" applyBorder="1" applyAlignment="1" applyProtection="1">
      <alignment vertical="top" wrapText="1"/>
      <protection locked="0"/>
    </xf>
    <xf numFmtId="38" fontId="4" fillId="0" borderId="84" xfId="111" applyNumberFormat="1" applyFont="1" applyFill="1" applyBorder="1" applyAlignment="1" applyProtection="1">
      <alignment vertical="top"/>
      <protection locked="0"/>
    </xf>
    <xf numFmtId="38" fontId="4" fillId="28" borderId="92" xfId="0" applyNumberFormat="1" applyFont="1" applyFill="1" applyBorder="1" applyProtection="1">
      <protection locked="0"/>
    </xf>
    <xf numFmtId="6" fontId="28" fillId="28" borderId="92" xfId="105" applyNumberFormat="1" applyFont="1" applyFill="1" applyBorder="1" applyAlignment="1" applyProtection="1">
      <alignment vertical="top" wrapText="1"/>
      <protection locked="0"/>
    </xf>
    <xf numFmtId="6" fontId="4" fillId="0" borderId="84" xfId="111" applyNumberFormat="1" applyFont="1" applyFill="1" applyBorder="1" applyProtection="1">
      <protection locked="0"/>
    </xf>
    <xf numFmtId="165" fontId="4" fillId="0" borderId="84" xfId="111" applyNumberFormat="1" applyFont="1" applyFill="1" applyBorder="1" applyAlignment="1" applyProtection="1">
      <protection locked="0"/>
    </xf>
    <xf numFmtId="165" fontId="4" fillId="28" borderId="84" xfId="0" applyNumberFormat="1" applyFont="1" applyFill="1" applyBorder="1" applyAlignment="1" applyProtection="1">
      <alignment horizontal="right" vertical="top"/>
      <protection locked="0"/>
    </xf>
    <xf numFmtId="6" fontId="4" fillId="0" borderId="97" xfId="111" applyNumberFormat="1" applyFont="1" applyFill="1" applyBorder="1" applyProtection="1">
      <protection locked="0"/>
    </xf>
    <xf numFmtId="0" fontId="4" fillId="0" borderId="98" xfId="0" applyFont="1" applyBorder="1" applyAlignment="1">
      <alignment horizontal="left" vertical="top" wrapText="1" indent="1"/>
    </xf>
    <xf numFmtId="0" fontId="4" fillId="0" borderId="88" xfId="111" applyNumberFormat="1" applyFont="1" applyFill="1" applyBorder="1" applyAlignment="1" applyProtection="1">
      <alignment horizontal="centerContinuous" vertical="top" wrapText="1"/>
      <protection locked="0"/>
    </xf>
    <xf numFmtId="0" fontId="4" fillId="0" borderId="89" xfId="111" applyNumberFormat="1" applyFont="1" applyFill="1" applyBorder="1" applyAlignment="1" applyProtection="1">
      <alignment horizontal="centerContinuous" vertical="top" wrapText="1"/>
      <protection locked="0"/>
    </xf>
    <xf numFmtId="0" fontId="14" fillId="24" borderId="94" xfId="105" applyFill="1" applyBorder="1" applyAlignment="1">
      <alignment wrapText="1"/>
    </xf>
    <xf numFmtId="0" fontId="32" fillId="24" borderId="15" xfId="103" applyFont="1" applyFill="1" applyBorder="1" applyAlignment="1" applyProtection="1">
      <alignment horizontal="center" vertical="center" wrapText="1"/>
    </xf>
    <xf numFmtId="0" fontId="24" fillId="24" borderId="100" xfId="0" applyFont="1" applyFill="1" applyBorder="1" applyAlignment="1">
      <alignment horizontal="center" wrapText="1"/>
    </xf>
    <xf numFmtId="0" fontId="24" fillId="0" borderId="101" xfId="0" applyFont="1" applyBorder="1" applyAlignment="1">
      <alignment wrapText="1"/>
    </xf>
    <xf numFmtId="10" fontId="4" fillId="0" borderId="95" xfId="0" applyNumberFormat="1" applyFont="1" applyBorder="1" applyAlignment="1" applyProtection="1">
      <alignment wrapText="1"/>
      <protection locked="0"/>
    </xf>
    <xf numFmtId="0" fontId="4" fillId="0" borderId="99" xfId="0" applyFont="1" applyBorder="1" applyAlignment="1" applyProtection="1">
      <alignment vertical="top" wrapText="1"/>
      <protection locked="0"/>
    </xf>
    <xf numFmtId="0" fontId="4" fillId="0" borderId="100" xfId="0" applyFont="1" applyBorder="1"/>
    <xf numFmtId="0" fontId="4" fillId="0" borderId="94" xfId="0" applyFont="1" applyBorder="1" applyAlignment="1" applyProtection="1">
      <alignment vertical="top" wrapText="1"/>
      <protection locked="0"/>
    </xf>
    <xf numFmtId="0" fontId="4" fillId="0" borderId="94" xfId="0" applyFont="1" applyBorder="1" applyAlignment="1" applyProtection="1">
      <alignment wrapText="1"/>
      <protection locked="0"/>
    </xf>
    <xf numFmtId="0" fontId="4" fillId="0" borderId="95" xfId="0" applyFont="1" applyBorder="1" applyAlignment="1" applyProtection="1">
      <alignment wrapText="1"/>
      <protection locked="0"/>
    </xf>
    <xf numFmtId="0" fontId="4" fillId="0" borderId="94" xfId="0" applyFont="1" applyBorder="1" applyProtection="1">
      <protection locked="0"/>
    </xf>
    <xf numFmtId="0" fontId="4" fillId="0" borderId="95" xfId="0" applyFont="1" applyBorder="1" applyProtection="1">
      <protection locked="0"/>
    </xf>
    <xf numFmtId="0" fontId="14" fillId="36" borderId="94" xfId="105" applyFill="1" applyBorder="1" applyAlignment="1" applyProtection="1">
      <alignment wrapText="1"/>
    </xf>
    <xf numFmtId="0" fontId="4" fillId="0" borderId="34" xfId="125" applyBorder="1" applyAlignment="1">
      <alignment horizontal="left" vertical="top" indent="1"/>
    </xf>
    <xf numFmtId="0" fontId="0" fillId="0" borderId="0" xfId="125" applyFont="1" applyAlignment="1">
      <alignment horizontal="left" vertical="top" indent="1"/>
    </xf>
    <xf numFmtId="0" fontId="0" fillId="0" borderId="0" xfId="125" applyFont="1" applyAlignment="1">
      <alignment horizontal="left" vertical="top" wrapText="1" indent="1"/>
    </xf>
    <xf numFmtId="6" fontId="28" fillId="28" borderId="102" xfId="105" applyNumberFormat="1" applyFont="1" applyFill="1" applyBorder="1" applyAlignment="1" applyProtection="1">
      <alignment vertical="top" wrapText="1"/>
      <protection locked="0"/>
    </xf>
    <xf numFmtId="6" fontId="24" fillId="0" borderId="93" xfId="51" applyNumberFormat="1" applyFont="1" applyFill="1" applyBorder="1" applyAlignment="1" applyProtection="1">
      <alignment vertical="top"/>
      <protection locked="0"/>
    </xf>
    <xf numFmtId="6" fontId="31" fillId="28" borderId="103" xfId="105" applyNumberFormat="1" applyFont="1" applyFill="1" applyBorder="1" applyAlignment="1">
      <alignment vertical="top" wrapText="1"/>
    </xf>
    <xf numFmtId="165" fontId="24" fillId="0" borderId="104" xfId="51" applyNumberFormat="1" applyFont="1" applyFill="1" applyBorder="1" applyAlignment="1" applyProtection="1">
      <alignment vertical="top"/>
      <protection locked="0"/>
    </xf>
    <xf numFmtId="6" fontId="24" fillId="0" borderId="104" xfId="51" applyNumberFormat="1" applyFont="1" applyFill="1" applyBorder="1" applyAlignment="1" applyProtection="1">
      <alignment vertical="top"/>
      <protection locked="0"/>
    </xf>
    <xf numFmtId="6" fontId="28" fillId="28" borderId="105" xfId="105" applyNumberFormat="1" applyFont="1" applyFill="1" applyBorder="1" applyAlignment="1" applyProtection="1">
      <alignment vertical="top" wrapText="1"/>
      <protection locked="0"/>
    </xf>
    <xf numFmtId="6" fontId="24" fillId="0" borderId="106" xfId="51" applyNumberFormat="1" applyFont="1" applyFill="1" applyBorder="1" applyAlignment="1" applyProtection="1">
      <alignment vertical="top"/>
      <protection locked="0"/>
    </xf>
    <xf numFmtId="0" fontId="14" fillId="24" borderId="107" xfId="105" applyFill="1" applyBorder="1" applyAlignment="1">
      <alignment wrapText="1"/>
    </xf>
    <xf numFmtId="0" fontId="14" fillId="36" borderId="107" xfId="105" applyFill="1" applyBorder="1" applyAlignment="1" applyProtection="1">
      <alignment wrapText="1"/>
    </xf>
    <xf numFmtId="0" fontId="4" fillId="0" borderId="0" xfId="125" applyAlignment="1">
      <alignment horizontal="left" vertical="top" indent="1"/>
    </xf>
    <xf numFmtId="6" fontId="4" fillId="0" borderId="104" xfId="111" applyNumberFormat="1" applyFont="1" applyFill="1" applyBorder="1" applyAlignment="1" applyProtection="1">
      <alignment vertical="top"/>
      <protection locked="0"/>
    </xf>
    <xf numFmtId="6" fontId="24" fillId="0" borderId="104" xfId="111" applyNumberFormat="1" applyFont="1" applyFill="1" applyBorder="1" applyAlignment="1" applyProtection="1">
      <alignment vertical="top"/>
      <protection locked="0"/>
    </xf>
    <xf numFmtId="0" fontId="33" fillId="24" borderId="112" xfId="106" applyFont="1" applyFill="1" applyBorder="1" applyAlignment="1">
      <alignment horizontal="center" vertical="top"/>
    </xf>
    <xf numFmtId="166" fontId="4" fillId="0" borderId="13" xfId="64" applyNumberFormat="1" applyFill="1" applyBorder="1" applyAlignment="1">
      <alignment vertical="top"/>
    </xf>
    <xf numFmtId="0" fontId="33" fillId="24" borderId="113" xfId="106" applyFont="1" applyFill="1" applyBorder="1" applyAlignment="1">
      <alignment horizontal="center" vertical="top"/>
    </xf>
    <xf numFmtId="165" fontId="4" fillId="0" borderId="0" xfId="170" applyNumberFormat="1" applyFont="1" applyFill="1" applyBorder="1" applyAlignment="1">
      <alignment horizontal="center" vertical="top"/>
    </xf>
    <xf numFmtId="0" fontId="34" fillId="24" borderId="114" xfId="103" applyFont="1" applyFill="1" applyBorder="1" applyAlignment="1">
      <alignment vertical="top"/>
    </xf>
    <xf numFmtId="0" fontId="34" fillId="24" borderId="66" xfId="103" applyFont="1" applyFill="1" applyBorder="1" applyAlignment="1">
      <alignment vertical="top" wrapText="1"/>
    </xf>
    <xf numFmtId="6" fontId="4" fillId="0" borderId="115" xfId="125" applyNumberFormat="1" applyBorder="1" applyAlignment="1">
      <alignment horizontal="right" vertical="top"/>
    </xf>
    <xf numFmtId="6" fontId="4" fillId="0" borderId="13" xfId="125" applyNumberFormat="1" applyBorder="1" applyAlignment="1">
      <alignment horizontal="right" vertical="top"/>
    </xf>
    <xf numFmtId="168" fontId="4" fillId="0" borderId="108" xfId="125" applyNumberFormat="1" applyBorder="1" applyAlignment="1">
      <alignment horizontal="center" vertical="top"/>
    </xf>
    <xf numFmtId="0" fontId="33" fillId="24" borderId="0" xfId="103" applyFont="1" applyFill="1" applyBorder="1" applyAlignment="1">
      <alignment vertical="top" wrapText="1"/>
    </xf>
    <xf numFmtId="0" fontId="5" fillId="0" borderId="108" xfId="252" applyBorder="1" applyAlignment="1">
      <alignment vertical="top" wrapText="1"/>
    </xf>
    <xf numFmtId="0" fontId="5" fillId="0" borderId="0" xfId="252" applyAlignment="1">
      <alignment vertical="top" wrapText="1"/>
    </xf>
    <xf numFmtId="0" fontId="5" fillId="0" borderId="116" xfId="252" applyBorder="1" applyAlignment="1">
      <alignment vertical="top" wrapText="1"/>
    </xf>
    <xf numFmtId="9" fontId="5" fillId="0" borderId="109" xfId="465" applyFont="1" applyFill="1" applyBorder="1" applyAlignment="1">
      <alignment vertical="top" wrapText="1"/>
    </xf>
    <xf numFmtId="9" fontId="5" fillId="0" borderId="111" xfId="465" applyFont="1" applyFill="1" applyBorder="1" applyAlignment="1">
      <alignment vertical="top" wrapText="1"/>
    </xf>
    <xf numFmtId="0" fontId="34" fillId="24" borderId="109" xfId="103" applyFont="1" applyFill="1" applyBorder="1" applyAlignment="1">
      <alignment vertical="top"/>
    </xf>
    <xf numFmtId="0" fontId="34" fillId="24" borderId="108" xfId="103" applyFont="1" applyFill="1" applyBorder="1" applyAlignment="1">
      <alignment vertical="top"/>
    </xf>
    <xf numFmtId="0" fontId="34" fillId="24" borderId="115" xfId="103" applyFont="1" applyFill="1" applyBorder="1" applyAlignment="1">
      <alignment vertical="top"/>
    </xf>
    <xf numFmtId="0" fontId="34" fillId="24" borderId="65" xfId="103" applyFont="1" applyFill="1" applyBorder="1" applyAlignment="1">
      <alignment vertical="top" wrapText="1"/>
    </xf>
    <xf numFmtId="0" fontId="4" fillId="0" borderId="110" xfId="125" applyBorder="1" applyAlignment="1">
      <alignment vertical="top"/>
    </xf>
    <xf numFmtId="0" fontId="39" fillId="33" borderId="59" xfId="125" applyFont="1" applyFill="1" applyBorder="1" applyAlignment="1" applyProtection="1">
      <alignment horizontal="centerContinuous"/>
      <protection locked="0"/>
    </xf>
    <xf numFmtId="0" fontId="39" fillId="33" borderId="58" xfId="125" applyFont="1" applyFill="1" applyBorder="1" applyAlignment="1" applyProtection="1">
      <alignment horizontal="centerContinuous"/>
      <protection locked="0"/>
    </xf>
    <xf numFmtId="6" fontId="4" fillId="28" borderId="117" xfId="0" applyNumberFormat="1" applyFont="1" applyFill="1" applyBorder="1" applyProtection="1">
      <protection locked="0"/>
    </xf>
    <xf numFmtId="165" fontId="24" fillId="29" borderId="18" xfId="51" applyNumberFormat="1" applyFont="1" applyFill="1" applyBorder="1" applyAlignment="1" applyProtection="1">
      <alignment vertical="top"/>
      <protection locked="0"/>
    </xf>
    <xf numFmtId="165" fontId="24" fillId="29" borderId="21" xfId="51" applyNumberFormat="1" applyFont="1" applyFill="1" applyBorder="1" applyAlignment="1" applyProtection="1">
      <alignment vertical="top"/>
      <protection locked="0"/>
    </xf>
    <xf numFmtId="6" fontId="28" fillId="28" borderId="118" xfId="105" applyNumberFormat="1" applyFont="1" applyFill="1" applyBorder="1" applyAlignment="1" applyProtection="1">
      <alignment vertical="top" wrapText="1"/>
      <protection locked="0"/>
    </xf>
    <xf numFmtId="6" fontId="28" fillId="28" borderId="119" xfId="105" applyNumberFormat="1" applyFont="1" applyFill="1" applyBorder="1" applyAlignment="1" applyProtection="1">
      <alignment vertical="top" wrapText="1"/>
      <protection locked="0"/>
    </xf>
    <xf numFmtId="165" fontId="4" fillId="0" borderId="18" xfId="111" applyNumberFormat="1" applyFont="1" applyFill="1" applyBorder="1" applyAlignment="1" applyProtection="1">
      <alignment vertical="top"/>
      <protection locked="0"/>
    </xf>
    <xf numFmtId="165" fontId="4" fillId="0" borderId="21" xfId="111" applyNumberFormat="1" applyFont="1" applyFill="1" applyBorder="1" applyAlignment="1" applyProtection="1">
      <alignment vertical="top"/>
      <protection locked="0"/>
    </xf>
    <xf numFmtId="6" fontId="28" fillId="28" borderId="120" xfId="105" applyNumberFormat="1" applyFont="1" applyFill="1" applyBorder="1" applyAlignment="1" applyProtection="1">
      <alignment vertical="top" wrapText="1"/>
      <protection locked="0"/>
    </xf>
  </cellXfs>
  <cellStyles count="46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2" xfId="62" xr:uid="{00000000-0005-0000-0000-00003D000000}"/>
    <cellStyle name="Comma 2 2" xfId="63" xr:uid="{00000000-0005-0000-0000-00003E000000}"/>
    <cellStyle name="Comma 2 2 2" xfId="64" xr:uid="{00000000-0005-0000-0000-00003F000000}"/>
    <cellStyle name="Comma 2 2 3" xfId="65" xr:uid="{00000000-0005-0000-0000-000040000000}"/>
    <cellStyle name="Comma 2 2 4" xfId="66" xr:uid="{00000000-0005-0000-0000-000041000000}"/>
    <cellStyle name="Comma 2 2 5" xfId="67" xr:uid="{00000000-0005-0000-0000-000042000000}"/>
    <cellStyle name="Comma 2 2 6" xfId="68" xr:uid="{00000000-0005-0000-0000-000043000000}"/>
    <cellStyle name="Comma 2 2 7" xfId="69" xr:uid="{00000000-0005-0000-0000-000044000000}"/>
    <cellStyle name="Comma 2 2 8" xfId="70" xr:uid="{00000000-0005-0000-0000-000045000000}"/>
    <cellStyle name="Comma 3" xfId="71" xr:uid="{00000000-0005-0000-0000-000046000000}"/>
    <cellStyle name="Comma 3 2" xfId="72" xr:uid="{00000000-0005-0000-0000-000047000000}"/>
    <cellStyle name="Comma 3 3" xfId="73" xr:uid="{00000000-0005-0000-0000-000048000000}"/>
    <cellStyle name="Comma 3 4" xfId="74" xr:uid="{00000000-0005-0000-0000-000049000000}"/>
    <cellStyle name="Comma 3 5" xfId="75" xr:uid="{00000000-0005-0000-0000-00004A000000}"/>
    <cellStyle name="Comma 3 6" xfId="76" xr:uid="{00000000-0005-0000-0000-00004B000000}"/>
    <cellStyle name="Comma 3 7" xfId="77" xr:uid="{00000000-0005-0000-0000-00004C000000}"/>
    <cellStyle name="Comma 3 8" xfId="78" xr:uid="{00000000-0005-0000-0000-00004D000000}"/>
    <cellStyle name="Comma 4" xfId="79" xr:uid="{00000000-0005-0000-0000-00004E000000}"/>
    <cellStyle name="Currency" xfId="80" builtinId="4"/>
    <cellStyle name="Currency 2" xfId="81" xr:uid="{00000000-0005-0000-0000-000050000000}"/>
    <cellStyle name="Currency 2 2" xfId="82" xr:uid="{00000000-0005-0000-0000-000051000000}"/>
    <cellStyle name="Currency 2 2 2" xfId="83" xr:uid="{00000000-0005-0000-0000-000052000000}"/>
    <cellStyle name="Currency 2 2 3" xfId="84" xr:uid="{00000000-0005-0000-0000-000053000000}"/>
    <cellStyle name="Currency 2 2 4" xfId="85" xr:uid="{00000000-0005-0000-0000-000054000000}"/>
    <cellStyle name="Currency 2 2 5" xfId="86" xr:uid="{00000000-0005-0000-0000-000055000000}"/>
    <cellStyle name="Currency 2 2 6" xfId="87" xr:uid="{00000000-0005-0000-0000-000056000000}"/>
    <cellStyle name="Currency 2 2 7" xfId="88" xr:uid="{00000000-0005-0000-0000-000057000000}"/>
    <cellStyle name="Currency 2 2 8" xfId="89" xr:uid="{00000000-0005-0000-0000-000058000000}"/>
    <cellStyle name="Currency 3" xfId="90" xr:uid="{00000000-0005-0000-0000-000059000000}"/>
    <cellStyle name="Currency 3 2" xfId="91" xr:uid="{00000000-0005-0000-0000-00005A000000}"/>
    <cellStyle name="Currency 3 3" xfId="92" xr:uid="{00000000-0005-0000-0000-00005B000000}"/>
    <cellStyle name="Currency 3 4" xfId="93" xr:uid="{00000000-0005-0000-0000-00005C000000}"/>
    <cellStyle name="Currency 3 5" xfId="94" xr:uid="{00000000-0005-0000-0000-00005D000000}"/>
    <cellStyle name="Currency 3 6" xfId="95" xr:uid="{00000000-0005-0000-0000-00005E000000}"/>
    <cellStyle name="Currency 3 7" xfId="96" xr:uid="{00000000-0005-0000-0000-00005F000000}"/>
    <cellStyle name="Currency 3 8" xfId="97" xr:uid="{00000000-0005-0000-0000-000060000000}"/>
    <cellStyle name="Currency 4" xfId="98" xr:uid="{00000000-0005-0000-0000-000061000000}"/>
    <cellStyle name="Explanatory Text" xfId="99" builtinId="53" customBuiltin="1"/>
    <cellStyle name="Explanatory Text 2" xfId="100" xr:uid="{00000000-0005-0000-0000-000063000000}"/>
    <cellStyle name="Good" xfId="101" builtinId="26" customBuiltin="1"/>
    <cellStyle name="Good 2" xfId="102" xr:uid="{00000000-0005-0000-0000-000065000000}"/>
    <cellStyle name="Heading 1" xfId="103" builtinId="16" customBuiltin="1"/>
    <cellStyle name="Heading 1 2" xfId="104" xr:uid="{00000000-0005-0000-0000-000067000000}"/>
    <cellStyle name="Heading 2" xfId="105" builtinId="17" customBuiltin="1"/>
    <cellStyle name="Heading 2 2" xfId="106" xr:uid="{00000000-0005-0000-0000-000069000000}"/>
    <cellStyle name="Heading 3" xfId="107" builtinId="18" customBuiltin="1"/>
    <cellStyle name="Heading 3 2" xfId="108" xr:uid="{00000000-0005-0000-0000-00006B000000}"/>
    <cellStyle name="Heading 4" xfId="109" builtinId="19" customBuiltin="1"/>
    <cellStyle name="Heading 4 2" xfId="110" xr:uid="{00000000-0005-0000-0000-00006D000000}"/>
    <cellStyle name="Input" xfId="111" builtinId="20" customBuiltin="1"/>
    <cellStyle name="Input 2" xfId="112" xr:uid="{00000000-0005-0000-0000-00006F000000}"/>
    <cellStyle name="Input 3" xfId="113" xr:uid="{00000000-0005-0000-0000-000070000000}"/>
    <cellStyle name="Input 4" xfId="114" xr:uid="{00000000-0005-0000-0000-000071000000}"/>
    <cellStyle name="Input 5" xfId="115" xr:uid="{00000000-0005-0000-0000-000072000000}"/>
    <cellStyle name="Input 6" xfId="116" xr:uid="{00000000-0005-0000-0000-000073000000}"/>
    <cellStyle name="Input 7" xfId="117" xr:uid="{00000000-0005-0000-0000-000074000000}"/>
    <cellStyle name="Input 8" xfId="118" xr:uid="{00000000-0005-0000-0000-000075000000}"/>
    <cellStyle name="Input 9" xfId="119" xr:uid="{00000000-0005-0000-0000-000076000000}"/>
    <cellStyle name="Linked Cell" xfId="120" builtinId="24" customBuiltin="1"/>
    <cellStyle name="Linked Cell 2" xfId="121" xr:uid="{00000000-0005-0000-0000-000078000000}"/>
    <cellStyle name="Neutral" xfId="122" builtinId="28" customBuiltin="1"/>
    <cellStyle name="Neutral 2" xfId="123" xr:uid="{00000000-0005-0000-0000-00007A000000}"/>
    <cellStyle name="Normal" xfId="0" builtinId="0"/>
    <cellStyle name="Normal 2" xfId="124" xr:uid="{00000000-0005-0000-0000-00007C000000}"/>
    <cellStyle name="Normal 2 2" xfId="125" xr:uid="{00000000-0005-0000-0000-00007D000000}"/>
    <cellStyle name="Normal 2 3" xfId="126" xr:uid="{00000000-0005-0000-0000-00007E000000}"/>
    <cellStyle name="Normal 2 4" xfId="127" xr:uid="{00000000-0005-0000-0000-00007F000000}"/>
    <cellStyle name="Normal 2 5" xfId="128" xr:uid="{00000000-0005-0000-0000-000080000000}"/>
    <cellStyle name="Normal 2 6" xfId="129" xr:uid="{00000000-0005-0000-0000-000081000000}"/>
    <cellStyle name="Normal 2 7" xfId="130" xr:uid="{00000000-0005-0000-0000-000082000000}"/>
    <cellStyle name="Normal 2 8" xfId="131" xr:uid="{00000000-0005-0000-0000-000083000000}"/>
    <cellStyle name="Normal 3" xfId="132" xr:uid="{00000000-0005-0000-0000-000084000000}"/>
    <cellStyle name="Normal 3 10" xfId="199" xr:uid="{00000000-0005-0000-0000-000085000000}"/>
    <cellStyle name="Normal 3 10 2" xfId="233" xr:uid="{00000000-0005-0000-0000-000086000000}"/>
    <cellStyle name="Normal 3 10 2 2" xfId="253" xr:uid="{00000000-0005-0000-0000-000087000000}"/>
    <cellStyle name="Normal 3 10 2 2 2" xfId="254" xr:uid="{00000000-0005-0000-0000-000088000000}"/>
    <cellStyle name="Normal 3 10 2 3" xfId="255" xr:uid="{00000000-0005-0000-0000-000089000000}"/>
    <cellStyle name="Normal 3 10 3" xfId="256" xr:uid="{00000000-0005-0000-0000-00008A000000}"/>
    <cellStyle name="Normal 3 10 3 2" xfId="257" xr:uid="{00000000-0005-0000-0000-00008B000000}"/>
    <cellStyle name="Normal 3 10 4" xfId="258" xr:uid="{00000000-0005-0000-0000-00008C000000}"/>
    <cellStyle name="Normal 3 11" xfId="250" xr:uid="{00000000-0005-0000-0000-00008D000000}"/>
    <cellStyle name="Normal 3 11 2" xfId="259" xr:uid="{00000000-0005-0000-0000-00008E000000}"/>
    <cellStyle name="Normal 3 11 2 2" xfId="260" xr:uid="{00000000-0005-0000-0000-00008F000000}"/>
    <cellStyle name="Normal 3 11 3" xfId="261" xr:uid="{00000000-0005-0000-0000-000090000000}"/>
    <cellStyle name="Normal 3 12" xfId="216" xr:uid="{00000000-0005-0000-0000-000091000000}"/>
    <cellStyle name="Normal 3 12 2" xfId="262" xr:uid="{00000000-0005-0000-0000-000092000000}"/>
    <cellStyle name="Normal 3 12 2 2" xfId="263" xr:uid="{00000000-0005-0000-0000-000093000000}"/>
    <cellStyle name="Normal 3 12 3" xfId="264" xr:uid="{00000000-0005-0000-0000-000094000000}"/>
    <cellStyle name="Normal 3 13" xfId="265" xr:uid="{00000000-0005-0000-0000-000095000000}"/>
    <cellStyle name="Normal 3 13 2" xfId="266" xr:uid="{00000000-0005-0000-0000-000096000000}"/>
    <cellStyle name="Normal 3 14" xfId="267" xr:uid="{00000000-0005-0000-0000-000097000000}"/>
    <cellStyle name="Normal 3 2" xfId="133" xr:uid="{00000000-0005-0000-0000-000098000000}"/>
    <cellStyle name="Normal 3 2 10" xfId="251" xr:uid="{00000000-0005-0000-0000-000099000000}"/>
    <cellStyle name="Normal 3 2 10 2" xfId="268" xr:uid="{00000000-0005-0000-0000-00009A000000}"/>
    <cellStyle name="Normal 3 2 10 2 2" xfId="269" xr:uid="{00000000-0005-0000-0000-00009B000000}"/>
    <cellStyle name="Normal 3 2 10 3" xfId="270" xr:uid="{00000000-0005-0000-0000-00009C000000}"/>
    <cellStyle name="Normal 3 2 11" xfId="217" xr:uid="{00000000-0005-0000-0000-00009D000000}"/>
    <cellStyle name="Normal 3 2 11 2" xfId="271" xr:uid="{00000000-0005-0000-0000-00009E000000}"/>
    <cellStyle name="Normal 3 2 11 2 2" xfId="272" xr:uid="{00000000-0005-0000-0000-00009F000000}"/>
    <cellStyle name="Normal 3 2 11 3" xfId="273" xr:uid="{00000000-0005-0000-0000-0000A0000000}"/>
    <cellStyle name="Normal 3 2 12" xfId="274" xr:uid="{00000000-0005-0000-0000-0000A1000000}"/>
    <cellStyle name="Normal 3 2 12 2" xfId="275" xr:uid="{00000000-0005-0000-0000-0000A2000000}"/>
    <cellStyle name="Normal 3 2 13" xfId="276" xr:uid="{00000000-0005-0000-0000-0000A3000000}"/>
    <cellStyle name="Normal 3 2 2" xfId="134" xr:uid="{00000000-0005-0000-0000-0000A4000000}"/>
    <cellStyle name="Normal 3 2 2 2" xfId="201" xr:uid="{00000000-0005-0000-0000-0000A5000000}"/>
    <cellStyle name="Normal 3 2 2 2 2" xfId="235" xr:uid="{00000000-0005-0000-0000-0000A6000000}"/>
    <cellStyle name="Normal 3 2 2 2 2 2" xfId="277" xr:uid="{00000000-0005-0000-0000-0000A7000000}"/>
    <cellStyle name="Normal 3 2 2 2 2 2 2" xfId="278" xr:uid="{00000000-0005-0000-0000-0000A8000000}"/>
    <cellStyle name="Normal 3 2 2 2 2 3" xfId="279" xr:uid="{00000000-0005-0000-0000-0000A9000000}"/>
    <cellStyle name="Normal 3 2 2 2 3" xfId="280" xr:uid="{00000000-0005-0000-0000-0000AA000000}"/>
    <cellStyle name="Normal 3 2 2 2 3 2" xfId="281" xr:uid="{00000000-0005-0000-0000-0000AB000000}"/>
    <cellStyle name="Normal 3 2 2 2 4" xfId="282" xr:uid="{00000000-0005-0000-0000-0000AC000000}"/>
    <cellStyle name="Normal 3 2 2 3" xfId="218" xr:uid="{00000000-0005-0000-0000-0000AD000000}"/>
    <cellStyle name="Normal 3 2 2 3 2" xfId="283" xr:uid="{00000000-0005-0000-0000-0000AE000000}"/>
    <cellStyle name="Normal 3 2 2 3 2 2" xfId="284" xr:uid="{00000000-0005-0000-0000-0000AF000000}"/>
    <cellStyle name="Normal 3 2 2 3 3" xfId="285" xr:uid="{00000000-0005-0000-0000-0000B0000000}"/>
    <cellStyle name="Normal 3 2 2 4" xfId="286" xr:uid="{00000000-0005-0000-0000-0000B1000000}"/>
    <cellStyle name="Normal 3 2 2 4 2" xfId="287" xr:uid="{00000000-0005-0000-0000-0000B2000000}"/>
    <cellStyle name="Normal 3 2 2 5" xfId="288" xr:uid="{00000000-0005-0000-0000-0000B3000000}"/>
    <cellStyle name="Normal 3 2 3" xfId="135" xr:uid="{00000000-0005-0000-0000-0000B4000000}"/>
    <cellStyle name="Normal 3 2 3 2" xfId="202" xr:uid="{00000000-0005-0000-0000-0000B5000000}"/>
    <cellStyle name="Normal 3 2 3 2 2" xfId="236" xr:uid="{00000000-0005-0000-0000-0000B6000000}"/>
    <cellStyle name="Normal 3 2 3 2 2 2" xfId="289" xr:uid="{00000000-0005-0000-0000-0000B7000000}"/>
    <cellStyle name="Normal 3 2 3 2 2 2 2" xfId="290" xr:uid="{00000000-0005-0000-0000-0000B8000000}"/>
    <cellStyle name="Normal 3 2 3 2 2 3" xfId="291" xr:uid="{00000000-0005-0000-0000-0000B9000000}"/>
    <cellStyle name="Normal 3 2 3 2 3" xfId="292" xr:uid="{00000000-0005-0000-0000-0000BA000000}"/>
    <cellStyle name="Normal 3 2 3 2 3 2" xfId="293" xr:uid="{00000000-0005-0000-0000-0000BB000000}"/>
    <cellStyle name="Normal 3 2 3 2 4" xfId="294" xr:uid="{00000000-0005-0000-0000-0000BC000000}"/>
    <cellStyle name="Normal 3 2 3 3" xfId="219" xr:uid="{00000000-0005-0000-0000-0000BD000000}"/>
    <cellStyle name="Normal 3 2 3 3 2" xfId="295" xr:uid="{00000000-0005-0000-0000-0000BE000000}"/>
    <cellStyle name="Normal 3 2 3 3 2 2" xfId="296" xr:uid="{00000000-0005-0000-0000-0000BF000000}"/>
    <cellStyle name="Normal 3 2 3 3 3" xfId="297" xr:uid="{00000000-0005-0000-0000-0000C0000000}"/>
    <cellStyle name="Normal 3 2 3 4" xfId="298" xr:uid="{00000000-0005-0000-0000-0000C1000000}"/>
    <cellStyle name="Normal 3 2 3 4 2" xfId="299" xr:uid="{00000000-0005-0000-0000-0000C2000000}"/>
    <cellStyle name="Normal 3 2 3 5" xfId="300" xr:uid="{00000000-0005-0000-0000-0000C3000000}"/>
    <cellStyle name="Normal 3 2 4" xfId="136" xr:uid="{00000000-0005-0000-0000-0000C4000000}"/>
    <cellStyle name="Normal 3 2 4 2" xfId="203" xr:uid="{00000000-0005-0000-0000-0000C5000000}"/>
    <cellStyle name="Normal 3 2 4 2 2" xfId="237" xr:uid="{00000000-0005-0000-0000-0000C6000000}"/>
    <cellStyle name="Normal 3 2 4 2 2 2" xfId="301" xr:uid="{00000000-0005-0000-0000-0000C7000000}"/>
    <cellStyle name="Normal 3 2 4 2 2 2 2" xfId="302" xr:uid="{00000000-0005-0000-0000-0000C8000000}"/>
    <cellStyle name="Normal 3 2 4 2 2 3" xfId="303" xr:uid="{00000000-0005-0000-0000-0000C9000000}"/>
    <cellStyle name="Normal 3 2 4 2 3" xfId="304" xr:uid="{00000000-0005-0000-0000-0000CA000000}"/>
    <cellStyle name="Normal 3 2 4 2 3 2" xfId="305" xr:uid="{00000000-0005-0000-0000-0000CB000000}"/>
    <cellStyle name="Normal 3 2 4 2 4" xfId="306" xr:uid="{00000000-0005-0000-0000-0000CC000000}"/>
    <cellStyle name="Normal 3 2 4 3" xfId="220" xr:uid="{00000000-0005-0000-0000-0000CD000000}"/>
    <cellStyle name="Normal 3 2 4 3 2" xfId="307" xr:uid="{00000000-0005-0000-0000-0000CE000000}"/>
    <cellStyle name="Normal 3 2 4 3 2 2" xfId="308" xr:uid="{00000000-0005-0000-0000-0000CF000000}"/>
    <cellStyle name="Normal 3 2 4 3 3" xfId="309" xr:uid="{00000000-0005-0000-0000-0000D0000000}"/>
    <cellStyle name="Normal 3 2 4 4" xfId="310" xr:uid="{00000000-0005-0000-0000-0000D1000000}"/>
    <cellStyle name="Normal 3 2 4 4 2" xfId="311" xr:uid="{00000000-0005-0000-0000-0000D2000000}"/>
    <cellStyle name="Normal 3 2 4 5" xfId="312" xr:uid="{00000000-0005-0000-0000-0000D3000000}"/>
    <cellStyle name="Normal 3 2 5" xfId="137" xr:uid="{00000000-0005-0000-0000-0000D4000000}"/>
    <cellStyle name="Normal 3 2 5 2" xfId="204" xr:uid="{00000000-0005-0000-0000-0000D5000000}"/>
    <cellStyle name="Normal 3 2 5 2 2" xfId="238" xr:uid="{00000000-0005-0000-0000-0000D6000000}"/>
    <cellStyle name="Normal 3 2 5 2 2 2" xfId="313" xr:uid="{00000000-0005-0000-0000-0000D7000000}"/>
    <cellStyle name="Normal 3 2 5 2 2 2 2" xfId="314" xr:uid="{00000000-0005-0000-0000-0000D8000000}"/>
    <cellStyle name="Normal 3 2 5 2 2 3" xfId="315" xr:uid="{00000000-0005-0000-0000-0000D9000000}"/>
    <cellStyle name="Normal 3 2 5 2 3" xfId="316" xr:uid="{00000000-0005-0000-0000-0000DA000000}"/>
    <cellStyle name="Normal 3 2 5 2 3 2" xfId="317" xr:uid="{00000000-0005-0000-0000-0000DB000000}"/>
    <cellStyle name="Normal 3 2 5 2 4" xfId="318" xr:uid="{00000000-0005-0000-0000-0000DC000000}"/>
    <cellStyle name="Normal 3 2 5 3" xfId="221" xr:uid="{00000000-0005-0000-0000-0000DD000000}"/>
    <cellStyle name="Normal 3 2 5 3 2" xfId="319" xr:uid="{00000000-0005-0000-0000-0000DE000000}"/>
    <cellStyle name="Normal 3 2 5 3 2 2" xfId="320" xr:uid="{00000000-0005-0000-0000-0000DF000000}"/>
    <cellStyle name="Normal 3 2 5 3 3" xfId="321" xr:uid="{00000000-0005-0000-0000-0000E0000000}"/>
    <cellStyle name="Normal 3 2 5 4" xfId="322" xr:uid="{00000000-0005-0000-0000-0000E1000000}"/>
    <cellStyle name="Normal 3 2 5 4 2" xfId="323" xr:uid="{00000000-0005-0000-0000-0000E2000000}"/>
    <cellStyle name="Normal 3 2 5 5" xfId="324" xr:uid="{00000000-0005-0000-0000-0000E3000000}"/>
    <cellStyle name="Normal 3 2 6" xfId="138" xr:uid="{00000000-0005-0000-0000-0000E4000000}"/>
    <cellStyle name="Normal 3 2 6 2" xfId="205" xr:uid="{00000000-0005-0000-0000-0000E5000000}"/>
    <cellStyle name="Normal 3 2 6 2 2" xfId="239" xr:uid="{00000000-0005-0000-0000-0000E6000000}"/>
    <cellStyle name="Normal 3 2 6 2 2 2" xfId="325" xr:uid="{00000000-0005-0000-0000-0000E7000000}"/>
    <cellStyle name="Normal 3 2 6 2 2 2 2" xfId="326" xr:uid="{00000000-0005-0000-0000-0000E8000000}"/>
    <cellStyle name="Normal 3 2 6 2 2 3" xfId="327" xr:uid="{00000000-0005-0000-0000-0000E9000000}"/>
    <cellStyle name="Normal 3 2 6 2 3" xfId="328" xr:uid="{00000000-0005-0000-0000-0000EA000000}"/>
    <cellStyle name="Normal 3 2 6 2 3 2" xfId="329" xr:uid="{00000000-0005-0000-0000-0000EB000000}"/>
    <cellStyle name="Normal 3 2 6 2 4" xfId="330" xr:uid="{00000000-0005-0000-0000-0000EC000000}"/>
    <cellStyle name="Normal 3 2 6 3" xfId="222" xr:uid="{00000000-0005-0000-0000-0000ED000000}"/>
    <cellStyle name="Normal 3 2 6 3 2" xfId="331" xr:uid="{00000000-0005-0000-0000-0000EE000000}"/>
    <cellStyle name="Normal 3 2 6 3 2 2" xfId="332" xr:uid="{00000000-0005-0000-0000-0000EF000000}"/>
    <cellStyle name="Normal 3 2 6 3 3" xfId="333" xr:uid="{00000000-0005-0000-0000-0000F0000000}"/>
    <cellStyle name="Normal 3 2 6 4" xfId="334" xr:uid="{00000000-0005-0000-0000-0000F1000000}"/>
    <cellStyle name="Normal 3 2 6 4 2" xfId="335" xr:uid="{00000000-0005-0000-0000-0000F2000000}"/>
    <cellStyle name="Normal 3 2 6 5" xfId="336" xr:uid="{00000000-0005-0000-0000-0000F3000000}"/>
    <cellStyle name="Normal 3 2 7" xfId="139" xr:uid="{00000000-0005-0000-0000-0000F4000000}"/>
    <cellStyle name="Normal 3 2 7 2" xfId="206" xr:uid="{00000000-0005-0000-0000-0000F5000000}"/>
    <cellStyle name="Normal 3 2 7 2 2" xfId="240" xr:uid="{00000000-0005-0000-0000-0000F6000000}"/>
    <cellStyle name="Normal 3 2 7 2 2 2" xfId="337" xr:uid="{00000000-0005-0000-0000-0000F7000000}"/>
    <cellStyle name="Normal 3 2 7 2 2 2 2" xfId="338" xr:uid="{00000000-0005-0000-0000-0000F8000000}"/>
    <cellStyle name="Normal 3 2 7 2 2 3" xfId="339" xr:uid="{00000000-0005-0000-0000-0000F9000000}"/>
    <cellStyle name="Normal 3 2 7 2 3" xfId="340" xr:uid="{00000000-0005-0000-0000-0000FA000000}"/>
    <cellStyle name="Normal 3 2 7 2 3 2" xfId="341" xr:uid="{00000000-0005-0000-0000-0000FB000000}"/>
    <cellStyle name="Normal 3 2 7 2 4" xfId="342" xr:uid="{00000000-0005-0000-0000-0000FC000000}"/>
    <cellStyle name="Normal 3 2 7 3" xfId="223" xr:uid="{00000000-0005-0000-0000-0000FD000000}"/>
    <cellStyle name="Normal 3 2 7 3 2" xfId="343" xr:uid="{00000000-0005-0000-0000-0000FE000000}"/>
    <cellStyle name="Normal 3 2 7 3 2 2" xfId="344" xr:uid="{00000000-0005-0000-0000-0000FF000000}"/>
    <cellStyle name="Normal 3 2 7 3 3" xfId="345" xr:uid="{00000000-0005-0000-0000-000000010000}"/>
    <cellStyle name="Normal 3 2 7 4" xfId="346" xr:uid="{00000000-0005-0000-0000-000001010000}"/>
    <cellStyle name="Normal 3 2 7 4 2" xfId="347" xr:uid="{00000000-0005-0000-0000-000002010000}"/>
    <cellStyle name="Normal 3 2 7 5" xfId="348" xr:uid="{00000000-0005-0000-0000-000003010000}"/>
    <cellStyle name="Normal 3 2 8" xfId="140" xr:uid="{00000000-0005-0000-0000-000004010000}"/>
    <cellStyle name="Normal 3 2 8 2" xfId="207" xr:uid="{00000000-0005-0000-0000-000005010000}"/>
    <cellStyle name="Normal 3 2 8 2 2" xfId="241" xr:uid="{00000000-0005-0000-0000-000006010000}"/>
    <cellStyle name="Normal 3 2 8 2 2 2" xfId="349" xr:uid="{00000000-0005-0000-0000-000007010000}"/>
    <cellStyle name="Normal 3 2 8 2 2 2 2" xfId="350" xr:uid="{00000000-0005-0000-0000-000008010000}"/>
    <cellStyle name="Normal 3 2 8 2 2 3" xfId="351" xr:uid="{00000000-0005-0000-0000-000009010000}"/>
    <cellStyle name="Normal 3 2 8 2 3" xfId="352" xr:uid="{00000000-0005-0000-0000-00000A010000}"/>
    <cellStyle name="Normal 3 2 8 2 3 2" xfId="353" xr:uid="{00000000-0005-0000-0000-00000B010000}"/>
    <cellStyle name="Normal 3 2 8 2 4" xfId="354" xr:uid="{00000000-0005-0000-0000-00000C010000}"/>
    <cellStyle name="Normal 3 2 8 3" xfId="224" xr:uid="{00000000-0005-0000-0000-00000D010000}"/>
    <cellStyle name="Normal 3 2 8 3 2" xfId="355" xr:uid="{00000000-0005-0000-0000-00000E010000}"/>
    <cellStyle name="Normal 3 2 8 3 2 2" xfId="356" xr:uid="{00000000-0005-0000-0000-00000F010000}"/>
    <cellStyle name="Normal 3 2 8 3 3" xfId="357" xr:uid="{00000000-0005-0000-0000-000010010000}"/>
    <cellStyle name="Normal 3 2 8 4" xfId="358" xr:uid="{00000000-0005-0000-0000-000011010000}"/>
    <cellStyle name="Normal 3 2 8 4 2" xfId="359" xr:uid="{00000000-0005-0000-0000-000012010000}"/>
    <cellStyle name="Normal 3 2 8 5" xfId="360" xr:uid="{00000000-0005-0000-0000-000013010000}"/>
    <cellStyle name="Normal 3 2 9" xfId="200" xr:uid="{00000000-0005-0000-0000-000014010000}"/>
    <cellStyle name="Normal 3 2 9 2" xfId="234" xr:uid="{00000000-0005-0000-0000-000015010000}"/>
    <cellStyle name="Normal 3 2 9 2 2" xfId="361" xr:uid="{00000000-0005-0000-0000-000016010000}"/>
    <cellStyle name="Normal 3 2 9 2 2 2" xfId="362" xr:uid="{00000000-0005-0000-0000-000017010000}"/>
    <cellStyle name="Normal 3 2 9 2 3" xfId="363" xr:uid="{00000000-0005-0000-0000-000018010000}"/>
    <cellStyle name="Normal 3 2 9 3" xfId="364" xr:uid="{00000000-0005-0000-0000-000019010000}"/>
    <cellStyle name="Normal 3 2 9 3 2" xfId="365" xr:uid="{00000000-0005-0000-0000-00001A010000}"/>
    <cellStyle name="Normal 3 2 9 4" xfId="366" xr:uid="{00000000-0005-0000-0000-00001B010000}"/>
    <cellStyle name="Normal 3 3" xfId="141" xr:uid="{00000000-0005-0000-0000-00001C010000}"/>
    <cellStyle name="Normal 3 3 2" xfId="208" xr:uid="{00000000-0005-0000-0000-00001D010000}"/>
    <cellStyle name="Normal 3 3 2 2" xfId="242" xr:uid="{00000000-0005-0000-0000-00001E010000}"/>
    <cellStyle name="Normal 3 3 2 2 2" xfId="367" xr:uid="{00000000-0005-0000-0000-00001F010000}"/>
    <cellStyle name="Normal 3 3 2 2 2 2" xfId="368" xr:uid="{00000000-0005-0000-0000-000020010000}"/>
    <cellStyle name="Normal 3 3 2 2 3" xfId="369" xr:uid="{00000000-0005-0000-0000-000021010000}"/>
    <cellStyle name="Normal 3 3 2 3" xfId="370" xr:uid="{00000000-0005-0000-0000-000022010000}"/>
    <cellStyle name="Normal 3 3 2 3 2" xfId="371" xr:uid="{00000000-0005-0000-0000-000023010000}"/>
    <cellStyle name="Normal 3 3 2 4" xfId="372" xr:uid="{00000000-0005-0000-0000-000024010000}"/>
    <cellStyle name="Normal 3 3 3" xfId="225" xr:uid="{00000000-0005-0000-0000-000025010000}"/>
    <cellStyle name="Normal 3 3 3 2" xfId="373" xr:uid="{00000000-0005-0000-0000-000026010000}"/>
    <cellStyle name="Normal 3 3 3 2 2" xfId="374" xr:uid="{00000000-0005-0000-0000-000027010000}"/>
    <cellStyle name="Normal 3 3 3 3" xfId="375" xr:uid="{00000000-0005-0000-0000-000028010000}"/>
    <cellStyle name="Normal 3 3 4" xfId="376" xr:uid="{00000000-0005-0000-0000-000029010000}"/>
    <cellStyle name="Normal 3 3 4 2" xfId="377" xr:uid="{00000000-0005-0000-0000-00002A010000}"/>
    <cellStyle name="Normal 3 3 5" xfId="378" xr:uid="{00000000-0005-0000-0000-00002B010000}"/>
    <cellStyle name="Normal 3 4" xfId="142" xr:uid="{00000000-0005-0000-0000-00002C010000}"/>
    <cellStyle name="Normal 3 4 2" xfId="209" xr:uid="{00000000-0005-0000-0000-00002D010000}"/>
    <cellStyle name="Normal 3 4 2 2" xfId="243" xr:uid="{00000000-0005-0000-0000-00002E010000}"/>
    <cellStyle name="Normal 3 4 2 2 2" xfId="379" xr:uid="{00000000-0005-0000-0000-00002F010000}"/>
    <cellStyle name="Normal 3 4 2 2 2 2" xfId="380" xr:uid="{00000000-0005-0000-0000-000030010000}"/>
    <cellStyle name="Normal 3 4 2 2 3" xfId="381" xr:uid="{00000000-0005-0000-0000-000031010000}"/>
    <cellStyle name="Normal 3 4 2 3" xfId="382" xr:uid="{00000000-0005-0000-0000-000032010000}"/>
    <cellStyle name="Normal 3 4 2 3 2" xfId="383" xr:uid="{00000000-0005-0000-0000-000033010000}"/>
    <cellStyle name="Normal 3 4 2 4" xfId="384" xr:uid="{00000000-0005-0000-0000-000034010000}"/>
    <cellStyle name="Normal 3 4 3" xfId="226" xr:uid="{00000000-0005-0000-0000-000035010000}"/>
    <cellStyle name="Normal 3 4 3 2" xfId="385" xr:uid="{00000000-0005-0000-0000-000036010000}"/>
    <cellStyle name="Normal 3 4 3 2 2" xfId="386" xr:uid="{00000000-0005-0000-0000-000037010000}"/>
    <cellStyle name="Normal 3 4 3 3" xfId="387" xr:uid="{00000000-0005-0000-0000-000038010000}"/>
    <cellStyle name="Normal 3 4 4" xfId="388" xr:uid="{00000000-0005-0000-0000-000039010000}"/>
    <cellStyle name="Normal 3 4 4 2" xfId="389" xr:uid="{00000000-0005-0000-0000-00003A010000}"/>
    <cellStyle name="Normal 3 4 5" xfId="390" xr:uid="{00000000-0005-0000-0000-00003B010000}"/>
    <cellStyle name="Normal 3 5" xfId="143" xr:uid="{00000000-0005-0000-0000-00003C010000}"/>
    <cellStyle name="Normal 3 5 2" xfId="210" xr:uid="{00000000-0005-0000-0000-00003D010000}"/>
    <cellStyle name="Normal 3 5 2 2" xfId="244" xr:uid="{00000000-0005-0000-0000-00003E010000}"/>
    <cellStyle name="Normal 3 5 2 2 2" xfId="391" xr:uid="{00000000-0005-0000-0000-00003F010000}"/>
    <cellStyle name="Normal 3 5 2 2 2 2" xfId="392" xr:uid="{00000000-0005-0000-0000-000040010000}"/>
    <cellStyle name="Normal 3 5 2 2 3" xfId="393" xr:uid="{00000000-0005-0000-0000-000041010000}"/>
    <cellStyle name="Normal 3 5 2 3" xfId="394" xr:uid="{00000000-0005-0000-0000-000042010000}"/>
    <cellStyle name="Normal 3 5 2 3 2" xfId="395" xr:uid="{00000000-0005-0000-0000-000043010000}"/>
    <cellStyle name="Normal 3 5 2 4" xfId="396" xr:uid="{00000000-0005-0000-0000-000044010000}"/>
    <cellStyle name="Normal 3 5 3" xfId="227" xr:uid="{00000000-0005-0000-0000-000045010000}"/>
    <cellStyle name="Normal 3 5 3 2" xfId="397" xr:uid="{00000000-0005-0000-0000-000046010000}"/>
    <cellStyle name="Normal 3 5 3 2 2" xfId="398" xr:uid="{00000000-0005-0000-0000-000047010000}"/>
    <cellStyle name="Normal 3 5 3 3" xfId="399" xr:uid="{00000000-0005-0000-0000-000048010000}"/>
    <cellStyle name="Normal 3 5 4" xfId="400" xr:uid="{00000000-0005-0000-0000-000049010000}"/>
    <cellStyle name="Normal 3 5 4 2" xfId="401" xr:uid="{00000000-0005-0000-0000-00004A010000}"/>
    <cellStyle name="Normal 3 5 5" xfId="402" xr:uid="{00000000-0005-0000-0000-00004B010000}"/>
    <cellStyle name="Normal 3 6" xfId="144" xr:uid="{00000000-0005-0000-0000-00004C010000}"/>
    <cellStyle name="Normal 3 6 2" xfId="211" xr:uid="{00000000-0005-0000-0000-00004D010000}"/>
    <cellStyle name="Normal 3 6 2 2" xfId="245" xr:uid="{00000000-0005-0000-0000-00004E010000}"/>
    <cellStyle name="Normal 3 6 2 2 2" xfId="403" xr:uid="{00000000-0005-0000-0000-00004F010000}"/>
    <cellStyle name="Normal 3 6 2 2 2 2" xfId="404" xr:uid="{00000000-0005-0000-0000-000050010000}"/>
    <cellStyle name="Normal 3 6 2 2 3" xfId="405" xr:uid="{00000000-0005-0000-0000-000051010000}"/>
    <cellStyle name="Normal 3 6 2 3" xfId="406" xr:uid="{00000000-0005-0000-0000-000052010000}"/>
    <cellStyle name="Normal 3 6 2 3 2" xfId="407" xr:uid="{00000000-0005-0000-0000-000053010000}"/>
    <cellStyle name="Normal 3 6 2 4" xfId="408" xr:uid="{00000000-0005-0000-0000-000054010000}"/>
    <cellStyle name="Normal 3 6 3" xfId="228" xr:uid="{00000000-0005-0000-0000-000055010000}"/>
    <cellStyle name="Normal 3 6 3 2" xfId="409" xr:uid="{00000000-0005-0000-0000-000056010000}"/>
    <cellStyle name="Normal 3 6 3 2 2" xfId="410" xr:uid="{00000000-0005-0000-0000-000057010000}"/>
    <cellStyle name="Normal 3 6 3 3" xfId="411" xr:uid="{00000000-0005-0000-0000-000058010000}"/>
    <cellStyle name="Normal 3 6 4" xfId="412" xr:uid="{00000000-0005-0000-0000-000059010000}"/>
    <cellStyle name="Normal 3 6 4 2" xfId="413" xr:uid="{00000000-0005-0000-0000-00005A010000}"/>
    <cellStyle name="Normal 3 6 5" xfId="414" xr:uid="{00000000-0005-0000-0000-00005B010000}"/>
    <cellStyle name="Normal 3 7" xfId="145" xr:uid="{00000000-0005-0000-0000-00005C010000}"/>
    <cellStyle name="Normal 3 7 2" xfId="212" xr:uid="{00000000-0005-0000-0000-00005D010000}"/>
    <cellStyle name="Normal 3 7 2 2" xfId="246" xr:uid="{00000000-0005-0000-0000-00005E010000}"/>
    <cellStyle name="Normal 3 7 2 2 2" xfId="415" xr:uid="{00000000-0005-0000-0000-00005F010000}"/>
    <cellStyle name="Normal 3 7 2 2 2 2" xfId="416" xr:uid="{00000000-0005-0000-0000-000060010000}"/>
    <cellStyle name="Normal 3 7 2 2 3" xfId="417" xr:uid="{00000000-0005-0000-0000-000061010000}"/>
    <cellStyle name="Normal 3 7 2 3" xfId="418" xr:uid="{00000000-0005-0000-0000-000062010000}"/>
    <cellStyle name="Normal 3 7 2 3 2" xfId="419" xr:uid="{00000000-0005-0000-0000-000063010000}"/>
    <cellStyle name="Normal 3 7 2 4" xfId="420" xr:uid="{00000000-0005-0000-0000-000064010000}"/>
    <cellStyle name="Normal 3 7 3" xfId="229" xr:uid="{00000000-0005-0000-0000-000065010000}"/>
    <cellStyle name="Normal 3 7 3 2" xfId="421" xr:uid="{00000000-0005-0000-0000-000066010000}"/>
    <cellStyle name="Normal 3 7 3 2 2" xfId="422" xr:uid="{00000000-0005-0000-0000-000067010000}"/>
    <cellStyle name="Normal 3 7 3 3" xfId="423" xr:uid="{00000000-0005-0000-0000-000068010000}"/>
    <cellStyle name="Normal 3 7 4" xfId="424" xr:uid="{00000000-0005-0000-0000-000069010000}"/>
    <cellStyle name="Normal 3 7 4 2" xfId="425" xr:uid="{00000000-0005-0000-0000-00006A010000}"/>
    <cellStyle name="Normal 3 7 5" xfId="426" xr:uid="{00000000-0005-0000-0000-00006B010000}"/>
    <cellStyle name="Normal 3 8" xfId="146" xr:uid="{00000000-0005-0000-0000-00006C010000}"/>
    <cellStyle name="Normal 3 8 2" xfId="213" xr:uid="{00000000-0005-0000-0000-00006D010000}"/>
    <cellStyle name="Normal 3 8 2 2" xfId="247" xr:uid="{00000000-0005-0000-0000-00006E010000}"/>
    <cellStyle name="Normal 3 8 2 2 2" xfId="427" xr:uid="{00000000-0005-0000-0000-00006F010000}"/>
    <cellStyle name="Normal 3 8 2 2 2 2" xfId="428" xr:uid="{00000000-0005-0000-0000-000070010000}"/>
    <cellStyle name="Normal 3 8 2 2 3" xfId="429" xr:uid="{00000000-0005-0000-0000-000071010000}"/>
    <cellStyle name="Normal 3 8 2 3" xfId="430" xr:uid="{00000000-0005-0000-0000-000072010000}"/>
    <cellStyle name="Normal 3 8 2 3 2" xfId="431" xr:uid="{00000000-0005-0000-0000-000073010000}"/>
    <cellStyle name="Normal 3 8 2 4" xfId="432" xr:uid="{00000000-0005-0000-0000-000074010000}"/>
    <cellStyle name="Normal 3 8 3" xfId="230" xr:uid="{00000000-0005-0000-0000-000075010000}"/>
    <cellStyle name="Normal 3 8 3 2" xfId="433" xr:uid="{00000000-0005-0000-0000-000076010000}"/>
    <cellStyle name="Normal 3 8 3 2 2" xfId="434" xr:uid="{00000000-0005-0000-0000-000077010000}"/>
    <cellStyle name="Normal 3 8 3 3" xfId="435" xr:uid="{00000000-0005-0000-0000-000078010000}"/>
    <cellStyle name="Normal 3 8 4" xfId="436" xr:uid="{00000000-0005-0000-0000-000079010000}"/>
    <cellStyle name="Normal 3 8 4 2" xfId="437" xr:uid="{00000000-0005-0000-0000-00007A010000}"/>
    <cellStyle name="Normal 3 8 5" xfId="438" xr:uid="{00000000-0005-0000-0000-00007B010000}"/>
    <cellStyle name="Normal 3 9" xfId="147" xr:uid="{00000000-0005-0000-0000-00007C010000}"/>
    <cellStyle name="Normal 3 9 2" xfId="214" xr:uid="{00000000-0005-0000-0000-00007D010000}"/>
    <cellStyle name="Normal 3 9 2 2" xfId="248" xr:uid="{00000000-0005-0000-0000-00007E010000}"/>
    <cellStyle name="Normal 3 9 2 2 2" xfId="439" xr:uid="{00000000-0005-0000-0000-00007F010000}"/>
    <cellStyle name="Normal 3 9 2 2 2 2" xfId="440" xr:uid="{00000000-0005-0000-0000-000080010000}"/>
    <cellStyle name="Normal 3 9 2 2 3" xfId="441" xr:uid="{00000000-0005-0000-0000-000081010000}"/>
    <cellStyle name="Normal 3 9 2 3" xfId="442" xr:uid="{00000000-0005-0000-0000-000082010000}"/>
    <cellStyle name="Normal 3 9 2 3 2" xfId="443" xr:uid="{00000000-0005-0000-0000-000083010000}"/>
    <cellStyle name="Normal 3 9 2 4" xfId="444" xr:uid="{00000000-0005-0000-0000-000084010000}"/>
    <cellStyle name="Normal 3 9 3" xfId="231" xr:uid="{00000000-0005-0000-0000-000085010000}"/>
    <cellStyle name="Normal 3 9 3 2" xfId="445" xr:uid="{00000000-0005-0000-0000-000086010000}"/>
    <cellStyle name="Normal 3 9 3 2 2" xfId="446" xr:uid="{00000000-0005-0000-0000-000087010000}"/>
    <cellStyle name="Normal 3 9 3 3" xfId="447" xr:uid="{00000000-0005-0000-0000-000088010000}"/>
    <cellStyle name="Normal 3 9 4" xfId="448" xr:uid="{00000000-0005-0000-0000-000089010000}"/>
    <cellStyle name="Normal 3 9 4 2" xfId="449" xr:uid="{00000000-0005-0000-0000-00008A010000}"/>
    <cellStyle name="Normal 3 9 5" xfId="450" xr:uid="{00000000-0005-0000-0000-00008B010000}"/>
    <cellStyle name="Normal 4" xfId="148" xr:uid="{00000000-0005-0000-0000-00008C010000}"/>
    <cellStyle name="Normal 4 2" xfId="215" xr:uid="{00000000-0005-0000-0000-00008D010000}"/>
    <cellStyle name="Normal 4 2 2" xfId="249" xr:uid="{00000000-0005-0000-0000-00008E010000}"/>
    <cellStyle name="Normal 4 2 2 2" xfId="451" xr:uid="{00000000-0005-0000-0000-00008F010000}"/>
    <cellStyle name="Normal 4 2 2 2 2" xfId="452" xr:uid="{00000000-0005-0000-0000-000090010000}"/>
    <cellStyle name="Normal 4 2 2 3" xfId="453" xr:uid="{00000000-0005-0000-0000-000091010000}"/>
    <cellStyle name="Normal 4 2 3" xfId="454" xr:uid="{00000000-0005-0000-0000-000092010000}"/>
    <cellStyle name="Normal 4 2 3 2" xfId="455" xr:uid="{00000000-0005-0000-0000-000093010000}"/>
    <cellStyle name="Normal 4 2 4" xfId="456" xr:uid="{00000000-0005-0000-0000-000094010000}"/>
    <cellStyle name="Normal 4 3" xfId="232" xr:uid="{00000000-0005-0000-0000-000095010000}"/>
    <cellStyle name="Normal 4 3 2" xfId="457" xr:uid="{00000000-0005-0000-0000-000096010000}"/>
    <cellStyle name="Normal 4 3 2 2" xfId="458" xr:uid="{00000000-0005-0000-0000-000097010000}"/>
    <cellStyle name="Normal 4 3 3" xfId="459" xr:uid="{00000000-0005-0000-0000-000098010000}"/>
    <cellStyle name="Normal 4 4" xfId="460" xr:uid="{00000000-0005-0000-0000-000099010000}"/>
    <cellStyle name="Normal 4 4 2" xfId="461" xr:uid="{00000000-0005-0000-0000-00009A010000}"/>
    <cellStyle name="Normal 4 5" xfId="462" xr:uid="{00000000-0005-0000-0000-00009B010000}"/>
    <cellStyle name="Normal 5" xfId="149" xr:uid="{00000000-0005-0000-0000-00009C010000}"/>
    <cellStyle name="Normal 6" xfId="463" xr:uid="{00000000-0005-0000-0000-00009D010000}"/>
    <cellStyle name="Normal 6 2" xfId="464" xr:uid="{00000000-0005-0000-0000-00009E010000}"/>
    <cellStyle name="Normal_Tables" xfId="252" xr:uid="{00000000-0005-0000-0000-00009F010000}"/>
    <cellStyle name="Note" xfId="150" builtinId="10" customBuiltin="1"/>
    <cellStyle name="Note 2" xfId="151" xr:uid="{00000000-0005-0000-0000-0000A1010000}"/>
    <cellStyle name="Note 3" xfId="152" xr:uid="{00000000-0005-0000-0000-0000A2010000}"/>
    <cellStyle name="Note 4" xfId="153" xr:uid="{00000000-0005-0000-0000-0000A3010000}"/>
    <cellStyle name="Note 5" xfId="154" xr:uid="{00000000-0005-0000-0000-0000A4010000}"/>
    <cellStyle name="Note 6" xfId="155" xr:uid="{00000000-0005-0000-0000-0000A5010000}"/>
    <cellStyle name="Note 7" xfId="156" xr:uid="{00000000-0005-0000-0000-0000A6010000}"/>
    <cellStyle name="Note 8" xfId="157" xr:uid="{00000000-0005-0000-0000-0000A7010000}"/>
    <cellStyle name="Note 9" xfId="158" xr:uid="{00000000-0005-0000-0000-0000A8010000}"/>
    <cellStyle name="Output" xfId="159" builtinId="21" customBuiltin="1"/>
    <cellStyle name="Output 2" xfId="160" xr:uid="{00000000-0005-0000-0000-0000AA010000}"/>
    <cellStyle name="Output 3" xfId="161" xr:uid="{00000000-0005-0000-0000-0000AB010000}"/>
    <cellStyle name="Output 4" xfId="162" xr:uid="{00000000-0005-0000-0000-0000AC010000}"/>
    <cellStyle name="Output 5" xfId="163" xr:uid="{00000000-0005-0000-0000-0000AD010000}"/>
    <cellStyle name="Output 6" xfId="164" xr:uid="{00000000-0005-0000-0000-0000AE010000}"/>
    <cellStyle name="Output 7" xfId="165" xr:uid="{00000000-0005-0000-0000-0000AF010000}"/>
    <cellStyle name="Output 8" xfId="166" xr:uid="{00000000-0005-0000-0000-0000B0010000}"/>
    <cellStyle name="Output 9" xfId="167" xr:uid="{00000000-0005-0000-0000-0000B1010000}"/>
    <cellStyle name="Percent" xfId="465" builtinId="5"/>
    <cellStyle name="Percent 2" xfId="168" xr:uid="{00000000-0005-0000-0000-0000B3010000}"/>
    <cellStyle name="Percent 2 2" xfId="169" xr:uid="{00000000-0005-0000-0000-0000B4010000}"/>
    <cellStyle name="Percent 2 2 2" xfId="170" xr:uid="{00000000-0005-0000-0000-0000B5010000}"/>
    <cellStyle name="Percent 2 2 3" xfId="171" xr:uid="{00000000-0005-0000-0000-0000B6010000}"/>
    <cellStyle name="Percent 2 2 4" xfId="172" xr:uid="{00000000-0005-0000-0000-0000B7010000}"/>
    <cellStyle name="Percent 2 2 5" xfId="173" xr:uid="{00000000-0005-0000-0000-0000B8010000}"/>
    <cellStyle name="Percent 2 2 6" xfId="174" xr:uid="{00000000-0005-0000-0000-0000B9010000}"/>
    <cellStyle name="Percent 2 2 7" xfId="175" xr:uid="{00000000-0005-0000-0000-0000BA010000}"/>
    <cellStyle name="Percent 2 2 8" xfId="176" xr:uid="{00000000-0005-0000-0000-0000BB010000}"/>
    <cellStyle name="Percent 3" xfId="177" xr:uid="{00000000-0005-0000-0000-0000BC010000}"/>
    <cellStyle name="Percent 3 2" xfId="178" xr:uid="{00000000-0005-0000-0000-0000BD010000}"/>
    <cellStyle name="Percent 3 3" xfId="179" xr:uid="{00000000-0005-0000-0000-0000BE010000}"/>
    <cellStyle name="Percent 3 4" xfId="180" xr:uid="{00000000-0005-0000-0000-0000BF010000}"/>
    <cellStyle name="Percent 3 5" xfId="181" xr:uid="{00000000-0005-0000-0000-0000C0010000}"/>
    <cellStyle name="Percent 3 6" xfId="182" xr:uid="{00000000-0005-0000-0000-0000C1010000}"/>
    <cellStyle name="Percent 3 7" xfId="183" xr:uid="{00000000-0005-0000-0000-0000C2010000}"/>
    <cellStyle name="Percent 3 8" xfId="184" xr:uid="{00000000-0005-0000-0000-0000C3010000}"/>
    <cellStyle name="Percent 4" xfId="185" xr:uid="{00000000-0005-0000-0000-0000C4010000}"/>
    <cellStyle name="Title" xfId="186" builtinId="15" customBuiltin="1"/>
    <cellStyle name="Title 2" xfId="187" xr:uid="{00000000-0005-0000-0000-0000C6010000}"/>
    <cellStyle name="Total" xfId="188" builtinId="25" customBuiltin="1"/>
    <cellStyle name="Total 2" xfId="189" xr:uid="{00000000-0005-0000-0000-0000C8010000}"/>
    <cellStyle name="Total 3" xfId="190" xr:uid="{00000000-0005-0000-0000-0000C9010000}"/>
    <cellStyle name="Total 4" xfId="191" xr:uid="{00000000-0005-0000-0000-0000CA010000}"/>
    <cellStyle name="Total 5" xfId="192" xr:uid="{00000000-0005-0000-0000-0000CB010000}"/>
    <cellStyle name="Total 6" xfId="193" xr:uid="{00000000-0005-0000-0000-0000CC010000}"/>
    <cellStyle name="Total 7" xfId="194" xr:uid="{00000000-0005-0000-0000-0000CD010000}"/>
    <cellStyle name="Total 8" xfId="195" xr:uid="{00000000-0005-0000-0000-0000CE010000}"/>
    <cellStyle name="Total 9" xfId="196" xr:uid="{00000000-0005-0000-0000-0000CF010000}"/>
    <cellStyle name="Warning Text" xfId="197" builtinId="11" customBuiltin="1"/>
    <cellStyle name="Warning Text 2" xfId="198" xr:uid="{00000000-0005-0000-0000-0000D1010000}"/>
  </cellStyles>
  <dxfs count="202">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ill>
        <patternFill patternType="none">
          <fgColor indexed="64"/>
          <bgColor indexed="65"/>
        </patternFill>
      </fill>
      <alignment horizontal="center" vertical="top" textRotation="0" wrapText="0" indent="0" justifyLastLine="0" shrinkToFit="0" readingOrder="0"/>
    </dxf>
    <dxf>
      <numFmt numFmtId="10" formatCode="&quot;$&quot;#,##0_);[Red]\(&quot;$&quot;#,##0\)"/>
      <fill>
        <patternFill patternType="none">
          <fgColor indexed="64"/>
          <bgColor indexed="65"/>
        </patternFill>
      </fill>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center" vertical="top" textRotation="0" wrapText="0" indent="0" justifyLastLine="0" shrinkToFit="0" readingOrder="0"/>
    </dxf>
    <dxf>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protection locked="0" hidden="0"/>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62"/>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numFmt numFmtId="0" formatCode="General"/>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numFmt numFmtId="0" formatCode="General"/>
      <fill>
        <patternFill patternType="solid">
          <fgColor indexed="64"/>
          <bgColor theme="4" tint="0.59999389629810485"/>
        </patternFill>
      </fill>
      <alignment horizontal="general" vertical="bottom" textRotation="0" wrapText="1" indent="0" justifyLastLine="0" shrinkToFit="0" readingOrder="0"/>
      <protection locked="0" hidden="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xr9:uid="{00000000-0011-0000-FFFF-FFFF00000000}">
      <tableStyleElement type="firstRowStripe" dxfId="201"/>
      <tableStyleElement type="secondRowStripe" dxfId="200"/>
      <tableStyleElement type="firstColumnStripe" dxfId="199"/>
      <tableStyleElement type="secondColumnStripe" dxfId="198"/>
    </tableStyle>
  </tableStyles>
  <colors>
    <mruColors>
      <color rgb="FF969696"/>
      <color rgb="FF808080"/>
      <color rgb="FF809F50"/>
      <color rgb="FF0033CC"/>
      <color rgb="FF494949"/>
      <color rgb="FF879F50"/>
      <color rgb="FF009900"/>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1492250</xdr:colOff>
          <xdr:row>24</xdr:row>
          <xdr:rowOff>6350</xdr:rowOff>
        </xdr:from>
        <xdr:to>
          <xdr:col>1</xdr:col>
          <xdr:colOff>3994150</xdr:colOff>
          <xdr:row>25</xdr:row>
          <xdr:rowOff>6350</xdr:rowOff>
        </xdr:to>
        <xdr:sp macro="" textlink="">
          <xdr:nvSpPr>
            <xdr:cNvPr id="10241" name="Button 1" descr="Copy to HIOS Template button"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FF"/>
                  </a:solidFill>
                  <a:latin typeface="Arial"/>
                  <a:cs typeface="Arial"/>
                </a:rPr>
                <a:t>Copy from Calculator to HIOS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5149850</xdr:colOff>
          <xdr:row>24</xdr:row>
          <xdr:rowOff>6350</xdr:rowOff>
        </xdr:from>
        <xdr:to>
          <xdr:col>1</xdr:col>
          <xdr:colOff>7550150</xdr:colOff>
          <xdr:row>25</xdr:row>
          <xdr:rowOff>12700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Copy from HIOS Template to Calculator</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FormulaReference" displayName="FormulaReference" ref="A2:B35" totalsRowShown="0" headerRowDxfId="197" tableBorderDxfId="196" headerRowCellStyle="Normal 2 2">
  <tableColumns count="2">
    <tableColumn id="1" xr3:uid="{00000000-0010-0000-0000-000001000000}" name="2023 Form Line" dataDxfId="195" dataCellStyle="Normal 2 2"/>
    <tableColumn id="2" xr3:uid="{00000000-0010-0000-0000-000002000000}" name="2023 Form Calculation References" dataDxfId="194" dataCellStyle="Normal 2 2"/>
  </tableColumns>
  <tableStyleInfo name="TableStyleLight9" showFirstColumn="0" showLastColumn="0" showRowStripes="1" showColumnStripes="0"/>
  <extLst>
    <ext xmlns:x14="http://schemas.microsoft.com/office/spreadsheetml/2009/9/main" uri="{504A1905-F514-4f6f-8877-14C23A59335A}">
      <x14:table altText="Formula Reference" altTextSummary="Table containing description of formulas for all calculated lin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Part5AssumedReinsurance" displayName="Part5AssumedReinsurance" ref="B35:C46" totalsRowShown="0" headerRowDxfId="101" tableBorderDxfId="100">
  <autoFilter ref="B35:C46" xr:uid="{00000000-0009-0000-0100-00000C000000}">
    <filterColumn colId="0" hiddenButton="1"/>
    <filterColumn colId="1" hiddenButton="1"/>
  </autoFilter>
  <tableColumns count="2">
    <tableColumn id="1" xr3:uid="{00000000-0010-0000-0900-000001000000}" name="Name of Entity with whom Agreement was made" dataDxfId="99"/>
    <tableColumn id="2" xr3:uid="{00000000-0010-0000-0900-000002000000}" name="Effective Date of Novation" dataDxfId="98"/>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Part5CededReinsurance" displayName="Part5CededReinsurance" ref="B49:C59" totalsRowShown="0" headerRowDxfId="97" tableBorderDxfId="96">
  <autoFilter ref="B49:C59" xr:uid="{00000000-0009-0000-0100-00000D000000}">
    <filterColumn colId="0" hiddenButton="1"/>
    <filterColumn colId="1" hiddenButton="1"/>
  </autoFilter>
  <tableColumns count="2">
    <tableColumn id="1" xr3:uid="{00000000-0010-0000-0A00-000001000000}" name="Name of Entity to whom business was sold or transferred" dataDxfId="95"/>
    <tableColumn id="2" xr3:uid="{00000000-0010-0000-0A00-000002000000}" name="Effective Date of sale or transfer" dataDxfId="94"/>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Y2MLRFormExtract" displayName="PY2MLRFormExtract" ref="B3:AL14" totalsRowShown="0" headerRowDxfId="76" tableBorderDxfId="75" headerRowCellStyle="Heading 4">
  <autoFilter ref="B3:AL1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B00-000001000000}" name="2021 MLR Form"/>
    <tableColumn id="2" xr3:uid="{00000000-0010-0000-0B00-000002000000}" name="1_x000a_Health Insurance Coverage_x000a_INDIVIDUAL_x000a_PY2"/>
    <tableColumn id="3" xr3:uid="{00000000-0010-0000-0B00-000003000000}" name="2_x000a_Health Insurance Coverage_x000a_INDIVIDUAL_x000a_PY1"/>
    <tableColumn id="4" xr3:uid="{00000000-0010-0000-0B00-000004000000}" name="3_x000a_Health Insurance Coverage_x000a_INDIVIDUAL_x000a_CY"/>
    <tableColumn id="5" xr3:uid="{00000000-0010-0000-0B00-000005000000}" name="4_x000a_Health Insurance Coverage_x000a_INDIVIDUAL_x000a_Total "/>
    <tableColumn id="6" xr3:uid="{00000000-0010-0000-0B00-000006000000}" name="5_x000a_Health Insurance Coverage_x000a_SMALL GROUP_x000a_PY2"/>
    <tableColumn id="7" xr3:uid="{00000000-0010-0000-0B00-000007000000}" name="6_x000a_Health Insurance Coverage_x000a_SMALL GROUP_x000a_PY1"/>
    <tableColumn id="8" xr3:uid="{00000000-0010-0000-0B00-000008000000}" name="7_x000a_Health Insurance Coverage_x000a_SMALL GROUP_x000a_CY"/>
    <tableColumn id="9" xr3:uid="{00000000-0010-0000-0B00-000009000000}" name="8_x000a_Health Insurance Coverage_x000a_SMALL GROUP_x000a_Total"/>
    <tableColumn id="10" xr3:uid="{00000000-0010-0000-0B00-00000A000000}" name="9_x000a_Health Insurance Coverage_x000a_LARGE GROUP_x000a_PY2"/>
    <tableColumn id="11" xr3:uid="{00000000-0010-0000-0B00-00000B000000}" name="10_x000a_Health Insurance Coverage_x000a_LARGE GROUP_x000a_PY1"/>
    <tableColumn id="12" xr3:uid="{00000000-0010-0000-0B00-00000C000000}" name="11_x000a_Health Insurance Coverage_x000a_LARGE GROUP_x000a_CY"/>
    <tableColumn id="13" xr3:uid="{00000000-0010-0000-0B00-00000D000000}" name="12_x000a_Health Insurance Coverage_x000a_LARGE GROUP_x000a_Total"/>
    <tableColumn id="14" xr3:uid="{00000000-0010-0000-0B00-00000E000000}" name="13_x000a_Mini-Med Plans_x000a_INDIVIDUAL_x000a_PY2"/>
    <tableColumn id="15" xr3:uid="{00000000-0010-0000-0B00-00000F000000}" name="14_x000a_Mini-Med Plans_x000a_INDIVIDUAL_x000a_PY1"/>
    <tableColumn id="16" xr3:uid="{00000000-0010-0000-0B00-000010000000}" name="15_x000a_Mini-Med Plans_x000a_INDIVIDUAL_x000a_CY"/>
    <tableColumn id="17" xr3:uid="{00000000-0010-0000-0B00-000011000000}" name="16_x000a_Mini-Med Plans_x000a_INDIVIDUAL_x000a_Total "/>
    <tableColumn id="18" xr3:uid="{00000000-0010-0000-0B00-000012000000}" name="17_x000a_Mini-Med Plans_x000a_SMALL GROUP_x000a_PY2"/>
    <tableColumn id="19" xr3:uid="{00000000-0010-0000-0B00-000013000000}" name="18_x000a_Mini-Med Plans_x000a_SMALL GROUP_x000a_PY1"/>
    <tableColumn id="20" xr3:uid="{00000000-0010-0000-0B00-000014000000}" name="19_x000a_Mini-Med Plans_x000a_SMALL GROUP_x000a_CY"/>
    <tableColumn id="21" xr3:uid="{00000000-0010-0000-0B00-000015000000}" name="20_x000a_Mini-Med Plans_x000a_SMALL GROUP_x000a_Total"/>
    <tableColumn id="22" xr3:uid="{00000000-0010-0000-0B00-000016000000}" name="21_x000a_Mini-Med Plans_x000a_LARGE GROUP_x000a_PY2"/>
    <tableColumn id="23" xr3:uid="{00000000-0010-0000-0B00-000017000000}" name="22_x000a_Mini-Med Plans_x000a_LARGE GROUP_x000a_PY1"/>
    <tableColumn id="24" xr3:uid="{00000000-0010-0000-0B00-000018000000}" name="23_x000a_Mini-Med Plans_x000a_LARGE GROUP_x000a_CY"/>
    <tableColumn id="25" xr3:uid="{00000000-0010-0000-0B00-000019000000}" name="24_x000a_Mini-Med Plans_x000a_LARGE GROUP_x000a_Total"/>
    <tableColumn id="26" xr3:uid="{00000000-0010-0000-0B00-00001A000000}" name="25_x000a_Expatriate Plans_x000a_SMALL GROUP_x000a_PY2"/>
    <tableColumn id="27" xr3:uid="{00000000-0010-0000-0B00-00001B000000}" name="26_x000a_Expatriate Plans_x000a_SMALL GROUP_x000a_PY1"/>
    <tableColumn id="28" xr3:uid="{00000000-0010-0000-0B00-00001C000000}" name="27_x000a_Expatriate Plans_x000a_SMALL GROUP_x000a_CY"/>
    <tableColumn id="29" xr3:uid="{00000000-0010-0000-0B00-00001D000000}" name="28_x000a_Expatriate Plans_x000a_SMALL GROUP_x000a_Total "/>
    <tableColumn id="30" xr3:uid="{00000000-0010-0000-0B00-00001E000000}" name="29_x000a_Expatriate Plans_x000a_LARGE GROUP_x000a_PY2"/>
    <tableColumn id="31" xr3:uid="{00000000-0010-0000-0B00-00001F000000}" name="30_x000a_Expatriate Plans_x000a_LARGE GROUP_x000a_PY1"/>
    <tableColumn id="32" xr3:uid="{00000000-0010-0000-0B00-000020000000}" name="31_x000a_Expatriate Plans_x000a_LARGE GROUP_x000a_CY"/>
    <tableColumn id="33" xr3:uid="{00000000-0010-0000-0B00-000021000000}" name="32_x000a_Expatriate Plans_x000a_LARGE GROUP_x000a_Total"/>
    <tableColumn id="34" xr3:uid="{00000000-0010-0000-0B00-000022000000}" name="33_x000a_Student Health Plans_x000a_INDIVIDUAL_x000a_PY2"/>
    <tableColumn id="35" xr3:uid="{00000000-0010-0000-0B00-000023000000}" name="34_x000a_Student Health Plans_x000a_INDIVIDUAL_x000a_PY1"/>
    <tableColumn id="36" xr3:uid="{00000000-0010-0000-0B00-000024000000}" name="35_x000a_Student Health Plans_x000a_INDIVIDUAL_x000a_CY"/>
    <tableColumn id="37" xr3:uid="{00000000-0010-0000-0B00-000025000000}" name="36_x000a_Student Health Plans_x000a_INDIVIDUAL_x000a_Total"/>
  </tableColumns>
  <tableStyleInfo name="Table Style 1" showFirstColumn="0" showLastColumn="0" showRowStripes="1" showColumnStripes="0"/>
  <extLst>
    <ext xmlns:x14="http://schemas.microsoft.com/office/spreadsheetml/2009/9/main" uri="{504A1905-F514-4f6f-8877-14C23A59335A}">
      <x14:table altText="PY2 Rebate Liability" altTextSummary="Table containing an extract of issuer's MLR data from two years prior."/>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PY1MLRFormExtract" displayName="PY1MLRFormExtract" ref="B17:AL32" totalsRowShown="0" headerRowDxfId="74" tableBorderDxfId="73" headerRowCellStyle="Heading 4">
  <autoFilter ref="B17:AL3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C00-000001000000}" name="2022 MLR Form" dataDxfId="72" dataCellStyle="Normal 2 2"/>
    <tableColumn id="2" xr3:uid="{00000000-0010-0000-0C00-000002000000}" name="1_x000a_Health Insurance Coverage_x000a_INDIVIDUAL_x000a_PY2" dataDxfId="71" dataCellStyle="Calculation"/>
    <tableColumn id="3" xr3:uid="{00000000-0010-0000-0C00-000003000000}" name="2_x000a_Health Insurance Coverage_x000a_INDIVIDUAL_x000a_PY1" dataDxfId="70" dataCellStyle="Input"/>
    <tableColumn id="4" xr3:uid="{00000000-0010-0000-0C00-000004000000}" name="3_x000a_Health Insurance Coverage_x000a_INDIVIDUAL_x000a_CY" dataDxfId="69" dataCellStyle="Input"/>
    <tableColumn id="5" xr3:uid="{00000000-0010-0000-0C00-000005000000}" name="4_x000a_Health Insurance Coverage_x000a_INDIVIDUAL_x000a_Total " dataDxfId="68"/>
    <tableColumn id="6" xr3:uid="{00000000-0010-0000-0C00-000006000000}" name="5_x000a_Health Insurance Coverage_x000a_SMALL GROUP_x000a_PY2" dataDxfId="67" dataCellStyle="Calculation"/>
    <tableColumn id="7" xr3:uid="{00000000-0010-0000-0C00-000007000000}" name="6_x000a_Health Insurance Coverage_x000a_SMALL GROUP_x000a_PY1" dataDxfId="66" dataCellStyle="Input"/>
    <tableColumn id="8" xr3:uid="{00000000-0010-0000-0C00-000008000000}" name="7_x000a_Health Insurance Coverage_x000a_SMALL GROUP_x000a_CY" dataDxfId="65" dataCellStyle="Input"/>
    <tableColumn id="9" xr3:uid="{00000000-0010-0000-0C00-000009000000}" name="8_x000a_Health Insurance Coverage_x000a_SMALL GROUP_x000a_Total" dataDxfId="64"/>
    <tableColumn id="10" xr3:uid="{00000000-0010-0000-0C00-00000A000000}" name="9_x000a_Health Insurance Coverage_x000a_LARGE GROUP_x000a_PY2" dataDxfId="63" dataCellStyle="Calculation"/>
    <tableColumn id="11" xr3:uid="{00000000-0010-0000-0C00-00000B000000}" name="10_x000a_Health Insurance Coverage_x000a_LARGE GROUP_x000a_PY1" dataDxfId="62" dataCellStyle="Input"/>
    <tableColumn id="12" xr3:uid="{00000000-0010-0000-0C00-00000C000000}" name="11_x000a_Health Insurance Coverage_x000a_LARGE GROUP_x000a_CY" dataDxfId="61" dataCellStyle="Input"/>
    <tableColumn id="13" xr3:uid="{00000000-0010-0000-0C00-00000D000000}" name="12_x000a_Health Insurance Coverage_x000a_LARGE GROUP_x000a_Total" dataDxfId="60"/>
    <tableColumn id="14" xr3:uid="{00000000-0010-0000-0C00-00000E000000}" name="13_x000a_Mini-Med Plans_x000a_INDIVIDUAL_x000a_PY2" dataDxfId="59" dataCellStyle="Calculation"/>
    <tableColumn id="15" xr3:uid="{00000000-0010-0000-0C00-00000F000000}" name="14_x000a_Mini-Med Plans_x000a_INDIVIDUAL_x000a_PY1" dataDxfId="58" dataCellStyle="Input"/>
    <tableColumn id="16" xr3:uid="{00000000-0010-0000-0C00-000010000000}" name="15_x000a_Mini-Med Plans_x000a_INDIVIDUAL_x000a_CY" dataDxfId="57" dataCellStyle="Input"/>
    <tableColumn id="17" xr3:uid="{00000000-0010-0000-0C00-000011000000}" name="16_x000a_Mini-Med Plans_x000a_INDIVIDUAL_x000a_Total " dataDxfId="56"/>
    <tableColumn id="18" xr3:uid="{00000000-0010-0000-0C00-000012000000}" name="17_x000a_Mini-Med Plans_x000a_SMALL GROUP_x000a_PY2" dataDxfId="55" dataCellStyle="Calculation"/>
    <tableColumn id="19" xr3:uid="{00000000-0010-0000-0C00-000013000000}" name="18_x000a_Mini-Med Plans_x000a_SMALL GROUP_x000a_PY1" dataDxfId="54" dataCellStyle="Input"/>
    <tableColumn id="20" xr3:uid="{00000000-0010-0000-0C00-000014000000}" name="19_x000a_Mini-Med Plans_x000a_SMALL GROUP_x000a_CY" dataDxfId="53" dataCellStyle="Input"/>
    <tableColumn id="21" xr3:uid="{00000000-0010-0000-0C00-000015000000}" name="20_x000a_Mini-Med Plans_x000a_SMALL GROUP_x000a_Total" dataDxfId="52"/>
    <tableColumn id="22" xr3:uid="{00000000-0010-0000-0C00-000016000000}" name="21_x000a_Mini-Med Plans_x000a_LARGE GROUP_x000a_PY2" dataDxfId="51" dataCellStyle="Calculation"/>
    <tableColumn id="23" xr3:uid="{00000000-0010-0000-0C00-000017000000}" name="22_x000a_Mini-Med Plans_x000a_LARGE GROUP_x000a_PY1" dataDxfId="50" dataCellStyle="Input"/>
    <tableColumn id="24" xr3:uid="{00000000-0010-0000-0C00-000018000000}" name="23_x000a_Mini-Med Plans_x000a_LARGE GROUP_x000a_CY" dataDxfId="49" dataCellStyle="Input"/>
    <tableColumn id="25" xr3:uid="{00000000-0010-0000-0C00-000019000000}" name="24_x000a_Mini-Med Plans_x000a_LARGE GROUP_x000a_Total" dataDxfId="48"/>
    <tableColumn id="26" xr3:uid="{00000000-0010-0000-0C00-00001A000000}" name="25_x000a_Expatriate Plans_x000a_SMALL GROUP_x000a_PY2" dataDxfId="47"/>
    <tableColumn id="27" xr3:uid="{00000000-0010-0000-0C00-00001B000000}" name="26_x000a_Expatriate Plans_x000a_SMALL GROUP_x000a_PY1" dataDxfId="46"/>
    <tableColumn id="28" xr3:uid="{00000000-0010-0000-0C00-00001C000000}" name="27_x000a_Expatriate Plans_x000a_SMALL GROUP_x000a_CY" dataDxfId="45"/>
    <tableColumn id="29" xr3:uid="{00000000-0010-0000-0C00-00001D000000}" name="28_x000a_Expatriate Plans_x000a_SMALL GROUP_x000a_Total " dataDxfId="44"/>
    <tableColumn id="30" xr3:uid="{00000000-0010-0000-0C00-00001E000000}" name="29_x000a_Expatriate Plans_x000a_LARGE GROUP_x000a_PY2" dataDxfId="43"/>
    <tableColumn id="31" xr3:uid="{00000000-0010-0000-0C00-00001F000000}" name="30_x000a_Expatriate Plans_x000a_LARGE GROUP_x000a_PY1" dataDxfId="42"/>
    <tableColumn id="32" xr3:uid="{00000000-0010-0000-0C00-000020000000}" name="31_x000a_Expatriate Plans_x000a_LARGE GROUP_x000a_CY" dataDxfId="41"/>
    <tableColumn id="33" xr3:uid="{00000000-0010-0000-0C00-000021000000}" name="32_x000a_Expatriate Plans_x000a_LARGE GROUP_x000a_Total" dataDxfId="40"/>
    <tableColumn id="34" xr3:uid="{00000000-0010-0000-0C00-000022000000}" name="33_x000a_Student Health Plans_x000a_INDIVIDUAL_x000a_PY2" dataDxfId="39" dataCellStyle="Calculation"/>
    <tableColumn id="35" xr3:uid="{00000000-0010-0000-0C00-000023000000}" name="34_x000a_Student Health Plans_x000a_INDIVIDUAL_x000a_PY1" dataDxfId="38" dataCellStyle="Input"/>
    <tableColumn id="36" xr3:uid="{00000000-0010-0000-0C00-000024000000}" name="35_x000a_Student Health Plans_x000a_INDIVIDUAL_x000a_CY" dataDxfId="37" dataCellStyle="Input"/>
    <tableColumn id="37" xr3:uid="{00000000-0010-0000-0C00-000025000000}" name="36_x000a_Student Health Plans_x000a_INDIVIDUAL_x000a_Total" dataDxfId="36"/>
  </tableColumns>
  <tableStyleInfo name="Table Style 1" showFirstColumn="0" showLastColumn="0" showRowStripes="1" showColumnStripes="0"/>
  <extLst>
    <ext xmlns:x14="http://schemas.microsoft.com/office/spreadsheetml/2009/9/main" uri="{504A1905-F514-4f6f-8877-14C23A59335A}">
      <x14:table altText="PY1 Rebate Liability" altTextSummary="Table containing an extract of issuers MLR data from one year prior."/>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BaseCredibilityFactors" displayName="BaseCredibilityFactors" ref="A3:B11" totalsRowShown="0" headerRowDxfId="35" headerRowBorderDxfId="34" tableBorderDxfId="33" headerRowCellStyle="Heading 2 2">
  <autoFilter ref="A3:B11" xr:uid="{00000000-0009-0000-0100-000010000000}">
    <filterColumn colId="0" hiddenButton="1"/>
    <filterColumn colId="1" hiddenButton="1"/>
  </autoFilter>
  <tableColumns count="2">
    <tableColumn id="1" xr3:uid="{00000000-0010-0000-0D00-000001000000}" name="Life Years" dataDxfId="32" dataCellStyle="Comma 2 2 2"/>
    <tableColumn id="2" xr3:uid="{00000000-0010-0000-0D00-000002000000}" name="Base credibility factor" dataDxfId="31"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DeductibleFactors" displayName="DeductibleFactors" ref="A16:B20" totalsRowShown="0" headerRowDxfId="30" headerRowBorderDxfId="29" tableBorderDxfId="28" headerRowCellStyle="Heading 2 2">
  <autoFilter ref="A16:B20" xr:uid="{00000000-0009-0000-0100-000011000000}">
    <filterColumn colId="0" hiddenButton="1"/>
    <filterColumn colId="1" hiddenButton="1"/>
  </autoFilter>
  <tableColumns count="2">
    <tableColumn id="1" xr3:uid="{00000000-0010-0000-0E00-000001000000}" name="Average Health Plan Deductible" dataDxfId="27" dataCellStyle="Normal 2 2"/>
    <tableColumn id="2" xr3:uid="{00000000-0010-0000-0E00-000002000000}" name="Deductible factor" dataDxfId="26"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StateMLRStandards" displayName="StateMLRStandards" ref="D2:P61" totalsRowShown="0" headerRowDxfId="25" dataDxfId="24" tableBorderDxfId="23" headerRowCellStyle="Heading 1" dataCellStyle="Percent">
  <autoFilter ref="D2:P6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F00-000001000000}" name="State or Territory Name" dataDxfId="22" dataCellStyle="Normal_Tables"/>
    <tableColumn id="2" xr3:uid="{00000000-0010-0000-0F00-000002000000}" name="2020-2023_x000a_Individual" dataDxfId="21" dataCellStyle="Percent"/>
    <tableColumn id="3" xr3:uid="{00000000-0010-0000-0F00-000003000000}" name="2020-2023_x000a_Small Group" dataDxfId="20" dataCellStyle="Percent"/>
    <tableColumn id="4" xr3:uid="{00000000-0010-0000-0F00-000004000000}" name="2015-2019_x000a_Individual" dataDxfId="19" dataCellStyle="Percent"/>
    <tableColumn id="5" xr3:uid="{00000000-0010-0000-0F00-000005000000}" name="2015-2019_x000a_Small Group" dataDxfId="18" dataCellStyle="Percent"/>
    <tableColumn id="10" xr3:uid="{00000000-0010-0000-0F00-00000A000000}" name="2014_x000a_Individual" dataDxfId="17" dataCellStyle="Percent"/>
    <tableColumn id="11" xr3:uid="{00000000-0010-0000-0F00-00000B000000}" name="2014_x000a_Small Group" dataDxfId="16" dataCellStyle="Percent"/>
    <tableColumn id="12" xr3:uid="{00000000-0010-0000-0F00-00000C000000}" name="2013_x000a_Individual" dataDxfId="15" dataCellStyle="Percent"/>
    <tableColumn id="13" xr3:uid="{00000000-0010-0000-0F00-00000D000000}" name="2013_x000a_Small Group" dataDxfId="14" dataCellStyle="Percent"/>
    <tableColumn id="14" xr3:uid="{00000000-0010-0000-0F00-00000E000000}" name="2012_x000a_Individual" dataDxfId="13" dataCellStyle="Percent"/>
    <tableColumn id="15" xr3:uid="{00000000-0010-0000-0F00-00000F000000}" name="2012_x000a_Small Group" dataDxfId="12" dataCellStyle="Percent"/>
    <tableColumn id="16" xr3:uid="{00000000-0010-0000-0F00-000010000000}" name="2011_x000a_Individual" dataDxfId="11" dataCellStyle="Percent"/>
    <tableColumn id="17" xr3:uid="{00000000-0010-0000-0F00-000011000000}" name="2011_x000a_Small Group" dataDxfId="10" dataCellStyle="Percent"/>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and applicable MLR standards by year."/>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Years" displayName="Years" ref="R2:R52" totalsRowShown="0" headerRowDxfId="9" dataDxfId="7" headerRowBorderDxfId="8" tableBorderDxfId="6" headerRowCellStyle="Heading 1" dataCellStyle="Normal 2 2">
  <autoFilter ref="R2:R52" xr:uid="{00000000-0009-0000-0100-000013000000}">
    <filterColumn colId="0" hiddenButton="1"/>
  </autoFilter>
  <tableColumns count="1">
    <tableColumn id="1" xr3:uid="{00000000-0010-0000-10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YesNo" displayName="YesNo" ref="T2:T4" totalsRowShown="0" headerRowDxfId="4" dataDxfId="2" headerRowBorderDxfId="3" tableBorderDxfId="1" headerRowCellStyle="Heading 1" dataCellStyle="Normal 2 2">
  <autoFilter ref="T2:T4" xr:uid="{00000000-0009-0000-0100-000014000000}">
    <filterColumn colId="0" hiddenButton="1"/>
  </autoFilter>
  <tableColumns count="1">
    <tableColumn id="1" xr3:uid="{00000000-0010-0000-11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mpanyInformation" displayName="CompanyInformation" ref="B3:C19" totalsRowShown="0" tableBorderDxfId="193">
  <autoFilter ref="B3:C19" xr:uid="{00000000-0009-0000-0100-000004000000}">
    <filterColumn colId="0" hiddenButton="1"/>
    <filterColumn colId="1" hiddenButton="1"/>
  </autoFilter>
  <tableColumns count="2">
    <tableColumn id="1" xr3:uid="{00000000-0010-0000-0100-000001000000}" name="Line Description" dataDxfId="192" dataCellStyle="Normal 2 2"/>
    <tableColumn id="2" xr3:uid="{00000000-0010-0000-0100-000002000000}" name="Value" dataDxfId="191"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Part1" displayName="Part1" ref="B3:AU62" totalsRowShown="0" headerRowDxfId="190" tableBorderDxfId="189" headerRowCellStyle="Heading 4">
  <autoFilter ref="B3:AU6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200-000001000000}" name="Line Description" dataDxfId="188"/>
    <tableColumn id="2" xr3:uid="{00000000-0010-0000-0200-000002000000}" name="SHCE" dataDxfId="187"/>
    <tableColumn id="3" xr3:uid="{00000000-0010-0000-0200-000003000000}" name="1_x000a_Health Insurance_x000a_INDIVIDUAL_x000a_Total as of 12/31/23"/>
    <tableColumn id="4" xr3:uid="{00000000-0010-0000-0200-000004000000}" name="2_x000a_Health Insurance_x000a_INDIVIDUAL_x000a_Total as of 3/31/24"/>
    <tableColumn id="5" xr3:uid="{00000000-0010-0000-0200-000005000000}" name="3_x000a_Health Insurance_x000a_INDIVIDUAL_x000a_Dual Contracts_x000a_(Included in Total as of 3/31/24)"/>
    <tableColumn id="6" xr3:uid="{00000000-0010-0000-0200-000006000000}" name="4_x000a_Health Insurance_x000a_INDIVIDUAL_x000a_Deferred PY1_x000a_(Add)"/>
    <tableColumn id="7" xr3:uid="{00000000-0010-0000-0200-000007000000}" name="5_x000a_Health Insurance_x000a_INDIVIDUAL_x000a_Deferred CY_x000a_(Subtract)"/>
    <tableColumn id="8" xr3:uid="{00000000-0010-0000-0200-000008000000}" name="6_x000a_Health Insurance_x000a_SMALL GROUP_x000a_Total as of 12/31/23"/>
    <tableColumn id="9" xr3:uid="{00000000-0010-0000-0200-000009000000}" name="7_x000a_Health Insurance_x000a_SMALL GROUP_x000a_Total as of 3/31/24"/>
    <tableColumn id="10" xr3:uid="{00000000-0010-0000-0200-00000A000000}" name="8_x000a_Health Insurance_x000a_SMALL GROUP_x000a_Dual Contracts_x000a_(Included in Total as of 3/31/24)"/>
    <tableColumn id="11" xr3:uid="{00000000-0010-0000-0200-00000B000000}" name="9_x000a_Health Insurance_x000a_SMALL GROUP_x000a_Deferred PY1_x000a_(Add)"/>
    <tableColumn id="12" xr3:uid="{00000000-0010-0000-0200-00000C000000}" name="10_x000a_Health Insurance_x000a_SMALL GROUP_x000a_Deferred CY_x000a_(Subtract)"/>
    <tableColumn id="13" xr3:uid="{00000000-0010-0000-0200-00000D000000}" name="11_x000a_Health Insurance_x000a_LARGE GROUP_x000a_Total as of 12/31/23"/>
    <tableColumn id="14" xr3:uid="{00000000-0010-0000-0200-00000E000000}" name="12_x000a_Health Insurance_x000a_LARGE GROUP_x000a_Total as of 3/31/24"/>
    <tableColumn id="15" xr3:uid="{00000000-0010-0000-0200-00000F000000}" name="13_x000a_Health Insurance_x000a_LARGE GROUP_x000a_Dual Contracts_x000a_(Included in Total as of 3/31/24)"/>
    <tableColumn id="16" xr3:uid="{00000000-0010-0000-0200-000010000000}" name="14_x000a_Health Insurance_x000a_LARGE GROUP_x000a_Deferred PY1_x000a_(Add)"/>
    <tableColumn id="17" xr3:uid="{00000000-0010-0000-0200-000011000000}" name="15_x000a_Health Insurance_x000a_LARGE GROUP_x000a_Deferred CY_x000a_(Subtract)"/>
    <tableColumn id="18" xr3:uid="{00000000-0010-0000-0200-000012000000}" name="16_x000a_Mini-Med_x000a_INDIVIDUAL_x000a_Total as of 12/31/23"/>
    <tableColumn id="19" xr3:uid="{00000000-0010-0000-0200-000013000000}" name="17_x000a_Mini-Med_x000a_INDIVIDUAL_x000a_Total as of 3/31/24"/>
    <tableColumn id="20" xr3:uid="{00000000-0010-0000-0200-000014000000}" name="18_x000a_Mini-Med_x000a_INDIVIDUAL_x000a_Dual Contracts_x000a_(Included in Total as of 3/31/24)"/>
    <tableColumn id="21" xr3:uid="{00000000-0010-0000-0200-000015000000}" name="19_x000a_Mini-Med_x000a_SMALL GROUP_x000a_Total as of 12/31/23"/>
    <tableColumn id="22" xr3:uid="{00000000-0010-0000-0200-000016000000}" name="20_x000a_Mini-Med_x000a_SMALL GROUP_x000a_Total as of 3/31/24"/>
    <tableColumn id="23" xr3:uid="{00000000-0010-0000-0200-000017000000}" name="21_x000a_Mini-Med_x000a_SMALL GROUP_x000a_Dual Contracts_x000a_(Included in Total as of 3/31/24)"/>
    <tableColumn id="24" xr3:uid="{00000000-0010-0000-0200-000018000000}" name="22_x000a_Mini-Med_x000a_LARGE GROUP_x000a_Total as of 12/31/23"/>
    <tableColumn id="25" xr3:uid="{00000000-0010-0000-0200-000019000000}" name="23_x000a_Mini-Med_x000a_LARGE GROUP_x000a_Total as of 3/31/24"/>
    <tableColumn id="26" xr3:uid="{00000000-0010-0000-0200-00001A000000}" name="24_x000a_Mini-Med_x000a_LARGE GROUP_x000a_Dual Contracts_x000a_(Included in Total as of 3/31/24)"/>
    <tableColumn id="27" xr3:uid="{00000000-0010-0000-0200-00001B000000}" name="25_x000a_Expat_x000a_SMALL GROUP_x000a_Total as of 12/31/23"/>
    <tableColumn id="28" xr3:uid="{00000000-0010-0000-0200-00001C000000}" name="26_x000a_Expat_x000a_SMALL GROUP_x000a_Total as of 3/31/24" dataDxfId="186"/>
    <tableColumn id="29" xr3:uid="{00000000-0010-0000-0200-00001D000000}" name="27_x000a_Expat_x000a_SMALL GROUP_x000a_Dual Contracts_x000a_(Included in Total as of 3/31/24)" dataDxfId="185"/>
    <tableColumn id="30" xr3:uid="{00000000-0010-0000-0200-00001E000000}" name="28_x000a_Expat_x000a_SMALL GROUP_x000a_Deferred PY1_x000a_(Add)" dataDxfId="184"/>
    <tableColumn id="31" xr3:uid="{00000000-0010-0000-0200-00001F000000}" name="29_x000a_Expat_x000a_SMALL GROUP_x000a_Deferred CY_x000a_(Subtract)" dataDxfId="183"/>
    <tableColumn id="32" xr3:uid="{00000000-0010-0000-0200-000020000000}" name="30_x000a_Expat_x000a_LARGE GROUP_x000a_Total as of 12/31/23"/>
    <tableColumn id="33" xr3:uid="{00000000-0010-0000-0200-000021000000}" name="31_x000a_Expat_x000a_LARGE GROUP_x000a_Total as of 3/31/24" dataDxfId="182"/>
    <tableColumn id="34" xr3:uid="{00000000-0010-0000-0200-000022000000}" name="32_x000a_Expat_x000a_LARGE GROUP_x000a_Dual Contracts_x000a_(Included in Total as of 3/31/24)" dataDxfId="181"/>
    <tableColumn id="35" xr3:uid="{00000000-0010-0000-0200-000023000000}" name="33_x000a_Expat_x000a_LARGE GROUP_x000a_Deferred PY1_x000a_(Add)" dataDxfId="180"/>
    <tableColumn id="36" xr3:uid="{00000000-0010-0000-0200-000024000000}" name="34_x000a_Expat_x000a_LARGE GROUP_x000a_Deferred CY_x000a_(Subtract)" dataDxfId="179"/>
    <tableColumn id="37" xr3:uid="{00000000-0010-0000-0200-000025000000}" name="35_x000a_Student Health_x000a_INDIVIDUAL_x000a_Total as of 12/31/23"/>
    <tableColumn id="38" xr3:uid="{00000000-0010-0000-0200-000026000000}" name="36_x000a_Student Health_x000a_INDIVIDUAL_x000a_Total as of 3/31/24"/>
    <tableColumn id="39" xr3:uid="{00000000-0010-0000-0200-000027000000}" name="37_x000a_Student Health_x000a_INDIVIDUAL_x000a_Dual Contracts_x000a_(Included in Total as of 3/31/24)"/>
    <tableColumn id="40" xr3:uid="{00000000-0010-0000-0200-000028000000}" name="38_x000a_Student Health_x000a_INDIVIDUAL_x000a_Deferred PY1_x000a_(Add)"/>
    <tableColumn id="41" xr3:uid="{00000000-0010-0000-0200-000029000000}" name="39_x000a_Student Health_x000a_INDIVIDUAL_x000a_Deferred CY_x000a_(Subtract)"/>
    <tableColumn id="42" xr3:uid="{00000000-0010-0000-0200-00002A000000}" name="40_x000a_Government Program Plans _x000a_Total as of 12/31/23"/>
    <tableColumn id="43" xr3:uid="{00000000-0010-0000-0200-00002B000000}" name="41_x000a_Other Health Business _x000a_Total as of 12/31/23"/>
    <tableColumn id="44" xr3:uid="{00000000-0010-0000-0200-00002C000000}" name="42_x000a_Medicare MLR Business_x000a_Total as of 12/31/23"/>
    <tableColumn id="45" xr3:uid="{00000000-0010-0000-0200-00002D000000}" name="43_x000a_Uninsured Plans_x000a_Total as of 12/31/23"/>
    <tableColumn id="46" xr3:uid="{00000000-0010-0000-0200-00002E000000}" name="44_x000a_Grand Total_x000a_Total as of 12/31/23" dataDxfId="178"/>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Part2" displayName="Part2" ref="B3:AU59" totalsRowShown="0" headerRowDxfId="177" tableBorderDxfId="176" headerRowCellStyle="Heading 4">
  <autoFilter ref="B3:AU5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300-000001000000}" name="Line Description"/>
    <tableColumn id="2" xr3:uid="{00000000-0010-0000-0300-000002000000}" name="SHCE" dataDxfId="175"/>
    <tableColumn id="3" xr3:uid="{00000000-0010-0000-0300-000003000000}" name="1_x000a_Health Insurance_x000a_INDIVIDUAL_x000a_Total as of 12/31/23" dataDxfId="174" dataCellStyle="Input"/>
    <tableColumn id="4" xr3:uid="{00000000-0010-0000-0300-000004000000}" name="2_x000a_Health Insurance_x000a_INDIVIDUAL_x000a_Total as of 3/31/24" dataDxfId="173" dataCellStyle="Input"/>
    <tableColumn id="5" xr3:uid="{00000000-0010-0000-0300-000005000000}" name="3_x000a_Health Insurance_x000a_INDIVIDUAL_x000a_Dual Contracts_x000a_(Included in Total as of 3/31/24)" dataDxfId="172" dataCellStyle="Input"/>
    <tableColumn id="6" xr3:uid="{00000000-0010-0000-0300-000006000000}" name="4_x000a_Health Insurance_x000a_INDIVIDUAL_x000a_Deferred PY1_x000a_(Add)" dataDxfId="171" dataCellStyle="Input"/>
    <tableColumn id="7" xr3:uid="{00000000-0010-0000-0300-000007000000}" name="5_x000a_Health Insurance_x000a_INDIVIDUAL_x000a_Deferred CY_x000a_(Subtract)" dataDxfId="170" dataCellStyle="Input"/>
    <tableColumn id="8" xr3:uid="{00000000-0010-0000-0300-000008000000}" name="6_x000a_Health Insurance_x000a_SMALL GROUP_x000a_Total as of 12/31/23"/>
    <tableColumn id="9" xr3:uid="{00000000-0010-0000-0300-000009000000}" name="7_x000a_Health Insurance_x000a_SMALL GROUP_x000a_Total as of 3/31/24"/>
    <tableColumn id="10" xr3:uid="{00000000-0010-0000-0300-00000A000000}" name="8_x000a_Health Insurance_x000a_SMALL GROUP_x000a_Dual Contracts_x000a_(Included in Total as of 3/31/24)"/>
    <tableColumn id="11" xr3:uid="{00000000-0010-0000-0300-00000B000000}" name="9_x000a_Health Insurance_x000a_SMALL GROUP_x000a_Deferred PY1_x000a_(Add)"/>
    <tableColumn id="12" xr3:uid="{00000000-0010-0000-0300-00000C000000}" name="10_x000a_Health Insurance_x000a_SMALL GROUP_x000a_Deferred CY_x000a_(Subtract)"/>
    <tableColumn id="13" xr3:uid="{00000000-0010-0000-0300-00000D000000}" name="11_x000a_Health Insurance_x000a_LARGE GROUP_x000a_Total as of 12/31/23"/>
    <tableColumn id="14" xr3:uid="{00000000-0010-0000-0300-00000E000000}" name="12_x000a_Health Insurance_x000a_LARGE GROUP_x000a_Total as of 3/31/24"/>
    <tableColumn id="15" xr3:uid="{00000000-0010-0000-0300-00000F000000}" name="13_x000a_Health Insurance_x000a_LARGE GROUP_x000a_Dual Contracts_x000a_(Included in Total as of 3/31/24)"/>
    <tableColumn id="16" xr3:uid="{00000000-0010-0000-0300-000010000000}" name="14_x000a_Health Insurance_x000a_LARGE GROUP_x000a_Deferred PY1_x000a_(Add)"/>
    <tableColumn id="17" xr3:uid="{00000000-0010-0000-0300-000011000000}" name="15_x000a_Health Insurance_x000a_LARGE GROUP_x000a_Deferred CY_x000a_(Subtract)"/>
    <tableColumn id="18" xr3:uid="{00000000-0010-0000-0300-000012000000}" name="16_x000a_Mini-Med_x000a_INDIVIDUAL_x000a_Total as of 12/31/23"/>
    <tableColumn id="19" xr3:uid="{00000000-0010-0000-0300-000013000000}" name="17_x000a_Mini-Med_x000a_INDIVIDUAL_x000a_Total as of 3/31/24"/>
    <tableColumn id="20" xr3:uid="{00000000-0010-0000-0300-000014000000}" name="18_x000a_Mini-Med_x000a_INDIVIDUAL_x000a_Dual Contracts_x000a_(Included in Total as of 3/31/24)"/>
    <tableColumn id="21" xr3:uid="{00000000-0010-0000-0300-000015000000}" name="19_x000a_Mini-Med_x000a_SMALL GROUP_x000a_Total as of 12/31/23"/>
    <tableColumn id="22" xr3:uid="{00000000-0010-0000-0300-000016000000}" name="20_x000a_Mini-Med_x000a_SMALL GROUP_x000a_Total as of 3/31/24"/>
    <tableColumn id="23" xr3:uid="{00000000-0010-0000-0300-000017000000}" name="21_x000a_Mini-Med_x000a_SMALL GROUP_x000a_Dual Contracts_x000a_(Included in Total as of 3/31/24)"/>
    <tableColumn id="24" xr3:uid="{00000000-0010-0000-0300-000018000000}" name="22_x000a_Mini-Med_x000a_LARGE GROUP_x000a_Total as of 12/31/23"/>
    <tableColumn id="25" xr3:uid="{00000000-0010-0000-0300-000019000000}" name="23_x000a_Mini-Med_x000a_LARGE GROUP_x000a_Total as of 3/31/24"/>
    <tableColumn id="26" xr3:uid="{00000000-0010-0000-0300-00001A000000}" name="24_x000a_Mini-Med_x000a_LARGE GROUP_x000a_Dual Contracts_x000a_(Included in Total as of 3/31/24)"/>
    <tableColumn id="27" xr3:uid="{00000000-0010-0000-0300-00001B000000}" name="25_x000a_Expat_x000a_SMALL GROUP_x000a_Total as of 12/31/23"/>
    <tableColumn id="28" xr3:uid="{00000000-0010-0000-0300-00001C000000}" name="26_x000a_Expat_x000a_SMALL GROUP_x000a_Total as of 3/31/24" dataDxfId="169"/>
    <tableColumn id="29" xr3:uid="{00000000-0010-0000-0300-00001D000000}" name="27_x000a_Expat_x000a_SMALL GROUP_x000a_Dual Contracts_x000a_(Included in Total as of 3/31/24)" dataDxfId="168"/>
    <tableColumn id="30" xr3:uid="{00000000-0010-0000-0300-00001E000000}" name="28_x000a_Expat_x000a_SMALL GROUP_x000a_Deferred PY1_x000a_(Add)" dataDxfId="167"/>
    <tableColumn id="31" xr3:uid="{00000000-0010-0000-0300-00001F000000}" name="29_x000a_Expat_x000a_SMALL GROUP_x000a_Deferred CY_x000a_(Subtract)" dataDxfId="166"/>
    <tableColumn id="32" xr3:uid="{00000000-0010-0000-0300-000020000000}" name="30_x000a_Expat_x000a_LARGE GROUP_x000a_Total as of 12/31/23"/>
    <tableColumn id="33" xr3:uid="{00000000-0010-0000-0300-000021000000}" name="31_x000a_Expat_x000a_LARGE GROUP_x000a_Total as of 3/31/24" dataDxfId="165"/>
    <tableColumn id="34" xr3:uid="{00000000-0010-0000-0300-000022000000}" name="32_x000a_Expat_x000a_LARGE GROUP_x000a_Dual Contracts_x000a_(Included in Total as of 3/31/24)" dataDxfId="164"/>
    <tableColumn id="35" xr3:uid="{00000000-0010-0000-0300-000023000000}" name="33_x000a_Expat_x000a_LARGE GROUP_x000a_Deferred PY1_x000a_(Add)" dataDxfId="163"/>
    <tableColumn id="36" xr3:uid="{00000000-0010-0000-0300-000024000000}" name="34_x000a_Expat_x000a_LARGE GROUP_x000a_Deferred CY_x000a_(Subtract)" dataDxfId="162"/>
    <tableColumn id="37" xr3:uid="{00000000-0010-0000-0300-000025000000}" name="35_x000a_Student Health_x000a_INDIVIDUAL_x000a_Total as of 12/31/23"/>
    <tableColumn id="38" xr3:uid="{00000000-0010-0000-0300-000026000000}" name="36_x000a_Student Health_x000a_INDIVIDUAL_x000a_Total as of 3/31/24"/>
    <tableColumn id="39" xr3:uid="{00000000-0010-0000-0300-000027000000}" name="37_x000a_Student Health_x000a_INDIVIDUAL_x000a_Dual Contracts_x000a_(Included in Total as of 3/31/24)"/>
    <tableColumn id="40" xr3:uid="{00000000-0010-0000-0300-000028000000}" name="38_x000a_Student Health_x000a_INDIVIDUAL_x000a_Deferred PY1_x000a_(Add)"/>
    <tableColumn id="41" xr3:uid="{00000000-0010-0000-0300-000029000000}" name="39_x000a_Student Health_x000a_INDIVIDUAL_x000a_Deferred CY_x000a_(Subtract)"/>
    <tableColumn id="42" xr3:uid="{00000000-0010-0000-0300-00002A000000}" name="40_x000a_Government Program Plans _x000a_Total as of 12/31/23"/>
    <tableColumn id="43" xr3:uid="{00000000-0010-0000-0300-00002B000000}" name="41_x000a_Other Health Business _x000a_Total as of 12/31/23"/>
    <tableColumn id="44" xr3:uid="{00000000-0010-0000-0300-00002C000000}" name="42_x000a_Medicare MLR Business_x000a_Total as of 12/31/23"/>
    <tableColumn id="45" xr3:uid="{00000000-0010-0000-0300-00002D000000}" name="43_x000a_Uninsured Plans_x000a_Total as of 12/31/23"/>
    <tableColumn id="46" xr3:uid="{00000000-0010-0000-0300-00002E000000}" name="44_x000a_Grand Total_x000a_Total as of 12/31/23" dataDxfId="161"/>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Part3" displayName="Part3" ref="B3:AL47" totalsRowShown="0" headerRowDxfId="160" dataDxfId="159" tableBorderDxfId="158" headerRowCellStyle="Heading 4">
  <autoFilter ref="B3:AL4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400-000001000000}" name="Line Description" dataDxfId="157" dataCellStyle="Normal 2 2"/>
    <tableColumn id="2" xr3:uid="{00000000-0010-0000-0400-000002000000}" name="1_x000a_Health Insurance Coverage_x000a_INDIVIDUAL_x000a_PY2" dataDxfId="156"/>
    <tableColumn id="3" xr3:uid="{00000000-0010-0000-0400-000003000000}" name="2_x000a_Health Insurance Coverage_x000a_INDIVIDUAL_x000a_PY1" dataDxfId="155"/>
    <tableColumn id="4" xr3:uid="{00000000-0010-0000-0400-000004000000}" name="3_x000a_Health Insurance Coverage_x000a_INDIVIDUAL_x000a_CY" dataDxfId="154" dataCellStyle="Input"/>
    <tableColumn id="5" xr3:uid="{00000000-0010-0000-0400-000005000000}" name="4_x000a_Health Insurance Coverage_x000a_INDIVIDUAL_x000a_Total " dataDxfId="153"/>
    <tableColumn id="6" xr3:uid="{00000000-0010-0000-0400-000006000000}" name="5_x000a_Health Insurance Coverage_x000a_SMALL GROUP_x000a_PY2" dataDxfId="152"/>
    <tableColumn id="7" xr3:uid="{00000000-0010-0000-0400-000007000000}" name="6_x000a_Health Insurance Coverage_x000a_SMALL GROUP_x000a_PY1" dataDxfId="151"/>
    <tableColumn id="8" xr3:uid="{00000000-0010-0000-0400-000008000000}" name="7_x000a_Health Insurance Coverage_x000a_SMALL GROUP_x000a_CY" dataDxfId="150" dataCellStyle="Input"/>
    <tableColumn id="9" xr3:uid="{00000000-0010-0000-0400-000009000000}" name="8_x000a_Health Insurance Coverage_x000a_SMALL GROUP_x000a_Total" dataDxfId="149"/>
    <tableColumn id="10" xr3:uid="{00000000-0010-0000-0400-00000A000000}" name="9_x000a_Health Insurance Coverage_x000a_LARGE GROUP_x000a_PY2" dataDxfId="148"/>
    <tableColumn id="11" xr3:uid="{00000000-0010-0000-0400-00000B000000}" name="10_x000a_Health Insurance Coverage_x000a_LARGE GROUP_x000a_PY1" dataDxfId="147"/>
    <tableColumn id="12" xr3:uid="{00000000-0010-0000-0400-00000C000000}" name="11_x000a_Health Insurance Coverage_x000a_LARGE GROUP_x000a_CY" dataDxfId="146"/>
    <tableColumn id="13" xr3:uid="{00000000-0010-0000-0400-00000D000000}" name="12_x000a_Health Insurance Coverage_x000a_LARGE GROUP_x000a_Total" dataDxfId="145"/>
    <tableColumn id="14" xr3:uid="{00000000-0010-0000-0400-00000E000000}" name="13_x000a_Mini-Med Plans_x000a_INDIVIDUAL_x000a_PY2" dataDxfId="144"/>
    <tableColumn id="15" xr3:uid="{00000000-0010-0000-0400-00000F000000}" name="14_x000a_Mini-Med Plans_x000a_INDIVIDUAL_x000a_PY1" dataDxfId="143"/>
    <tableColumn id="16" xr3:uid="{00000000-0010-0000-0400-000010000000}" name="15_x000a_Mini-Med Plans_x000a_INDIVIDUAL_x000a_CY" dataDxfId="142" dataCellStyle="Input"/>
    <tableColumn id="17" xr3:uid="{00000000-0010-0000-0400-000011000000}" name="16_x000a_Mini-Med Plans_x000a_INDIVIDUAL_x000a_Total " dataDxfId="141"/>
    <tableColumn id="18" xr3:uid="{00000000-0010-0000-0400-000012000000}" name="17_x000a_Mini-Med Plans_x000a_SMALL GROUP_x000a_PY2" dataDxfId="140"/>
    <tableColumn id="19" xr3:uid="{00000000-0010-0000-0400-000013000000}" name="18_x000a_Mini-Med Plans_x000a_SMALL GROUP_x000a_PY1" dataDxfId="139"/>
    <tableColumn id="20" xr3:uid="{00000000-0010-0000-0400-000014000000}" name="19_x000a_Mini-Med Plans_x000a_SMALL GROUP_x000a_CY" dataDxfId="138" dataCellStyle="Input"/>
    <tableColumn id="21" xr3:uid="{00000000-0010-0000-0400-000015000000}" name="20_x000a_Mini-Med Plans_x000a_SMALL GROUP_x000a_Total" dataDxfId="137"/>
    <tableColumn id="22" xr3:uid="{00000000-0010-0000-0400-000016000000}" name="21_x000a_Mini-Med Plans_x000a_LARGE GROUP_x000a_PY2" dataDxfId="136"/>
    <tableColumn id="23" xr3:uid="{00000000-0010-0000-0400-000017000000}" name="22_x000a_Mini-Med Plans_x000a_LARGE GROUP_x000a_PY1" dataDxfId="135"/>
    <tableColumn id="24" xr3:uid="{00000000-0010-0000-0400-000018000000}" name="23_x000a_Mini-Med Plans_x000a_LARGE GROUP_x000a_CY" dataDxfId="134"/>
    <tableColumn id="25" xr3:uid="{00000000-0010-0000-0400-000019000000}" name="24_x000a_Mini-Med Plans_x000a_LARGE GROUP_x000a_Total" dataDxfId="133"/>
    <tableColumn id="26" xr3:uid="{00000000-0010-0000-0400-00001A000000}" name="25_x000a_Expatriate Plans_x000a_SMALL GROUP_x000a_PY2" dataDxfId="132"/>
    <tableColumn id="27" xr3:uid="{00000000-0010-0000-0400-00001B000000}" name="26_x000a_Expatriate Plans_x000a_SMALL GROUP_x000a_PY1" dataDxfId="131"/>
    <tableColumn id="28" xr3:uid="{00000000-0010-0000-0400-00001C000000}" name="27_x000a_Expatriate Plans_x000a_SMALL GROUP_x000a_CY" dataDxfId="130"/>
    <tableColumn id="29" xr3:uid="{00000000-0010-0000-0400-00001D000000}" name="28_x000a_Expatriate Plans_x000a_SMALL GROUP_x000a_Total " dataDxfId="129"/>
    <tableColumn id="30" xr3:uid="{00000000-0010-0000-0400-00001E000000}" name="29_x000a_Expatriate Plans_x000a_LARGE GROUP_x000a_PY2" dataDxfId="128"/>
    <tableColumn id="31" xr3:uid="{00000000-0010-0000-0400-00001F000000}" name="30_x000a_Expatriate Plans_x000a_LARGE GROUP_x000a_PY1" dataDxfId="127"/>
    <tableColumn id="32" xr3:uid="{00000000-0010-0000-0400-000020000000}" name="31_x000a_Expatriate Plans_x000a_LARGE GROUP_x000a_CY" dataDxfId="126"/>
    <tableColumn id="33" xr3:uid="{00000000-0010-0000-0400-000021000000}" name="32_x000a_Expatriate Plans_x000a_LARGE GROUP_x000a_Total" dataDxfId="125"/>
    <tableColumn id="34" xr3:uid="{00000000-0010-0000-0400-000022000000}" name="33_x000a_Student Health Plans_x000a_INDIVIDUAL_x000a_PY2" dataDxfId="124"/>
    <tableColumn id="35" xr3:uid="{00000000-0010-0000-0400-000023000000}" name="34_x000a_Student Health Plans_x000a_INDIVIDUAL_x000a_PY1" dataDxfId="123"/>
    <tableColumn id="36" xr3:uid="{00000000-0010-0000-0400-000024000000}" name="35_x000a_Student Health Plans_x000a_INDIVIDUAL_x000a_CY" dataDxfId="122" dataCellStyle="Input"/>
    <tableColumn id="37" xr3:uid="{00000000-0010-0000-0400-000025000000}" name="36_x000a_Student Health Plans_x000a_INDIVIDUAL_x000a_Total" dataDxfId="121"/>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Part4" displayName="Part4" ref="B3:K25" totalsRowShown="0" headerRowDxfId="120" tableBorderDxfId="119" headerRowCellStyle="Heading 4">
  <autoFilter ref="B3:K2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Line Description"/>
    <tableColumn id="2" xr3:uid="{00000000-0010-0000-0500-000002000000}" name="1_x000a_Health Insurance Coverage_x000a_INDIVIDUAL"/>
    <tableColumn id="3" xr3:uid="{00000000-0010-0000-0500-000003000000}" name="2_x000a_Health Insurance Coverage_x000a_SMALL GROUP"/>
    <tableColumn id="4" xr3:uid="{00000000-0010-0000-0500-000004000000}" name="3_x000a_Health Insurance Coverage_x000a_LARGE GROUP"/>
    <tableColumn id="5" xr3:uid="{00000000-0010-0000-0500-000005000000}" name="4_x000a_Mini-Med Plans_x000a_INDIVIDUAL"/>
    <tableColumn id="6" xr3:uid="{00000000-0010-0000-0500-000006000000}" name="5_x000a_Mini-Med Plans_x000a_SMALL GROUP"/>
    <tableColumn id="7" xr3:uid="{00000000-0010-0000-0500-000007000000}" name="6_x000a_Mini-Med Plans_x000a_LARGE GROUP"/>
    <tableColumn id="8" xr3:uid="{00000000-0010-0000-0500-000008000000}" name="7_x000a_Expatriate Plans_x000a_SMALL GROUP"/>
    <tableColumn id="9" xr3:uid="{00000000-0010-0000-0500-000009000000}" name="8_x000a_Expatriate Plans_x000a_LARGE GROUP"/>
    <tableColumn id="10" xr3:uid="{00000000-0010-0000-0500-00000A00000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art5TaxRate" displayName="Part5TaxRate" ref="B3:C4" totalsRowShown="0" headerRowBorderDxfId="118" tableBorderDxfId="117" totalsRowBorderDxfId="116">
  <autoFilter ref="B3:C4" xr:uid="{00000000-0009-0000-0100-000009000000}">
    <filterColumn colId="0" hiddenButton="1"/>
    <filterColumn colId="1" hiddenButton="1"/>
  </autoFilter>
  <tableColumns count="2">
    <tableColumn id="1" xr3:uid="{00000000-0010-0000-0600-000001000000}" name="Line Description" dataDxfId="115"/>
    <tableColumn id="2" xr3:uid="{00000000-0010-0000-0600-000002000000}" name="Tax Rate" dataDxfId="114"/>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Part5BlendedRateAffiliates" displayName="Part5BlendedRateAffiliates" ref="B7:B18" totalsRowShown="0" headerRowDxfId="113" dataDxfId="111" headerRowBorderDxfId="112" tableBorderDxfId="110" totalsRowBorderDxfId="109">
  <autoFilter ref="B7:B18" xr:uid="{00000000-0009-0000-0100-00000A000000}">
    <filterColumn colId="0" hiddenButton="1"/>
  </autoFilter>
  <tableColumns count="1">
    <tableColumn id="1" xr3:uid="{00000000-0010-0000-0700-000001000000}" name="Name of Affiliate" dataDxfId="108"/>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Part5DualContractAffiliates" displayName="Part5DualContractAffiliates" ref="B21:B32" totalsRowShown="0" headerRowDxfId="107" dataDxfId="105" headerRowBorderDxfId="106" tableBorderDxfId="104" totalsRowBorderDxfId="103">
  <autoFilter ref="B21:B32" xr:uid="{00000000-0009-0000-0100-00000B000000}">
    <filterColumn colId="0" hiddenButton="1"/>
  </autoFilter>
  <tableColumns count="1">
    <tableColumn id="1" xr3:uid="{00000000-0010-0000-0800-000001000000}" name="Name of Affiliate" dataDxfId="102"/>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autoPageBreaks="0"/>
  </sheetPr>
  <dimension ref="B1:B29"/>
  <sheetViews>
    <sheetView workbookViewId="0"/>
  </sheetViews>
  <sheetFormatPr defaultColWidth="9" defaultRowHeight="12.5" x14ac:dyDescent="0.25"/>
  <cols>
    <col min="1" max="1" width="1.54296875" style="64" customWidth="1"/>
    <col min="2" max="2" width="135" style="64" customWidth="1"/>
    <col min="3" max="16384" width="9" style="64"/>
  </cols>
  <sheetData>
    <row r="1" spans="2:2" ht="6" customHeight="1" x14ac:dyDescent="0.25">
      <c r="B1" s="63"/>
    </row>
    <row r="2" spans="2:2" ht="13" x14ac:dyDescent="0.25">
      <c r="B2" s="65" t="s">
        <v>491</v>
      </c>
    </row>
    <row r="3" spans="2:2" ht="13" x14ac:dyDescent="0.25">
      <c r="B3" s="206" t="s">
        <v>449</v>
      </c>
    </row>
    <row r="4" spans="2:2" ht="25" x14ac:dyDescent="0.25">
      <c r="B4" s="63" t="s">
        <v>493</v>
      </c>
    </row>
    <row r="5" spans="2:2" ht="25" x14ac:dyDescent="0.25">
      <c r="B5" s="63" t="s">
        <v>494</v>
      </c>
    </row>
    <row r="6" spans="2:2" ht="62.5" x14ac:dyDescent="0.25">
      <c r="B6" s="66" t="s">
        <v>495</v>
      </c>
    </row>
    <row r="7" spans="2:2" ht="5.4" customHeight="1" x14ac:dyDescent="0.25">
      <c r="B7" s="63"/>
    </row>
    <row r="8" spans="2:2" ht="25.5" x14ac:dyDescent="0.25">
      <c r="B8" s="66" t="s">
        <v>445</v>
      </c>
    </row>
    <row r="9" spans="2:2" ht="5.4" customHeight="1" x14ac:dyDescent="0.25">
      <c r="B9" s="63"/>
    </row>
    <row r="10" spans="2:2" ht="13" x14ac:dyDescent="0.25">
      <c r="B10" s="63" t="s">
        <v>370</v>
      </c>
    </row>
    <row r="11" spans="2:2" ht="5.4" customHeight="1" x14ac:dyDescent="0.25">
      <c r="B11" s="63"/>
    </row>
    <row r="12" spans="2:2" ht="13" x14ac:dyDescent="0.25">
      <c r="B12" s="67" t="s">
        <v>348</v>
      </c>
    </row>
    <row r="13" spans="2:2" ht="13.25" customHeight="1" x14ac:dyDescent="0.25">
      <c r="B13" s="68" t="s">
        <v>373</v>
      </c>
    </row>
    <row r="14" spans="2:2" ht="13.25" customHeight="1" x14ac:dyDescent="0.25">
      <c r="B14" s="68" t="s">
        <v>384</v>
      </c>
    </row>
    <row r="15" spans="2:2" ht="13.25" customHeight="1" x14ac:dyDescent="0.25">
      <c r="B15" s="68" t="s">
        <v>374</v>
      </c>
    </row>
    <row r="16" spans="2:2" ht="13.25" customHeight="1" x14ac:dyDescent="0.25">
      <c r="B16" s="69" t="s">
        <v>375</v>
      </c>
    </row>
    <row r="17" spans="2:2" ht="25" x14ac:dyDescent="0.25">
      <c r="B17" s="69" t="s">
        <v>534</v>
      </c>
    </row>
    <row r="18" spans="2:2" ht="5.4" customHeight="1" x14ac:dyDescent="0.25">
      <c r="B18" s="63"/>
    </row>
    <row r="19" spans="2:2" ht="13.25" customHeight="1" x14ac:dyDescent="0.25">
      <c r="B19" s="63" t="s">
        <v>371</v>
      </c>
    </row>
    <row r="20" spans="2:2" ht="30.5" customHeight="1" x14ac:dyDescent="0.25">
      <c r="B20" s="68" t="s">
        <v>385</v>
      </c>
    </row>
    <row r="21" spans="2:2" ht="38" x14ac:dyDescent="0.25">
      <c r="B21" s="68" t="s">
        <v>392</v>
      </c>
    </row>
    <row r="22" spans="2:2" ht="5.9" customHeight="1" x14ac:dyDescent="0.25">
      <c r="B22" s="63"/>
    </row>
    <row r="23" spans="2:2" x14ac:dyDescent="0.25">
      <c r="B23" s="70" t="s">
        <v>390</v>
      </c>
    </row>
    <row r="24" spans="2:2" ht="5.9" customHeight="1" x14ac:dyDescent="0.25">
      <c r="B24" s="71"/>
    </row>
    <row r="25" spans="2:2" x14ac:dyDescent="0.25">
      <c r="B25" s="71"/>
    </row>
    <row r="26" spans="2:2" x14ac:dyDescent="0.25">
      <c r="B26" s="63"/>
    </row>
    <row r="27" spans="2:2" ht="25.5" x14ac:dyDescent="0.25">
      <c r="B27" s="63" t="s">
        <v>372</v>
      </c>
    </row>
    <row r="28" spans="2:2" x14ac:dyDescent="0.25">
      <c r="B28" s="63"/>
    </row>
    <row r="29" spans="2:2" ht="25" x14ac:dyDescent="0.25">
      <c r="B29" s="63" t="s">
        <v>492</v>
      </c>
    </row>
  </sheetData>
  <dataValidations count="1">
    <dataValidation allowBlank="1" showInputMessage="1" showErrorMessage="1" prompt="Enter the filename (including extension) of the destination HIOS template" sqref="B23" xr:uid="{00000000-0002-0000-0000-000000000000}"/>
  </dataValidations>
  <pageMargins left="0.2" right="0.2" top="0.35" bottom="0.25" header="0.2" footer="0.2"/>
  <pageSetup orientation="landscape" r:id="rId1"/>
  <headerFooter>
    <oddFooter>&amp;L&amp;F&amp;CPage &amp;P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CopyPasteFromCalculator" altText="Copy to HIOS Template button">
                <anchor moveWithCells="1">
                  <from>
                    <xdr:col>1</xdr:col>
                    <xdr:colOff>1492250</xdr:colOff>
                    <xdr:row>24</xdr:row>
                    <xdr:rowOff>6350</xdr:rowOff>
                  </from>
                  <to>
                    <xdr:col>1</xdr:col>
                    <xdr:colOff>3994150</xdr:colOff>
                    <xdr:row>25</xdr:row>
                    <xdr:rowOff>6350</xdr:rowOff>
                  </to>
                </anchor>
              </controlPr>
            </control>
          </mc:Choice>
        </mc:AlternateContent>
        <mc:AlternateContent xmlns:mc="http://schemas.openxmlformats.org/markup-compatibility/2006">
          <mc:Choice Requires="x14">
            <control shapeId="10242" r:id="rId5" name="Button 2">
              <controlPr defaultSize="0" print="0" autoFill="0" autoPict="0" macro="[0]!CopyPasteToCalculator">
                <anchor moveWithCells="1" sizeWithCells="1">
                  <from>
                    <xdr:col>1</xdr:col>
                    <xdr:colOff>5149850</xdr:colOff>
                    <xdr:row>24</xdr:row>
                    <xdr:rowOff>6350</xdr:rowOff>
                  </from>
                  <to>
                    <xdr:col>1</xdr:col>
                    <xdr:colOff>7550150</xdr:colOff>
                    <xdr:row>25</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2"/>
    <pageSetUpPr fitToPage="1"/>
  </sheetPr>
  <dimension ref="A1:N10"/>
  <sheetViews>
    <sheetView zoomScale="80" zoomScaleNormal="80" workbookViewId="0"/>
  </sheetViews>
  <sheetFormatPr defaultColWidth="0" defaultRowHeight="12.5" zeroHeight="1" x14ac:dyDescent="0.25"/>
  <cols>
    <col min="1" max="1" width="111.453125" style="1" customWidth="1"/>
    <col min="2" max="2" width="9.08984375" style="1" customWidth="1"/>
    <col min="3" max="3" width="45.54296875" style="1" hidden="1" customWidth="1"/>
    <col min="4" max="4" width="7" style="1" hidden="1" customWidth="1"/>
    <col min="5" max="5" width="10.90625" style="1" hidden="1" customWidth="1"/>
    <col min="6" max="6" width="11.54296875" style="1" hidden="1" customWidth="1"/>
    <col min="7" max="7" width="9.08984375" style="1" hidden="1" customWidth="1"/>
    <col min="8" max="8" width="14" style="1" hidden="1" customWidth="1"/>
    <col min="9" max="9" width="13.90625" style="1" hidden="1" customWidth="1"/>
    <col min="10" max="10" width="9.08984375" style="1" hidden="1" customWidth="1"/>
    <col min="11" max="11" width="12.453125" style="1" hidden="1" customWidth="1"/>
    <col min="12" max="12" width="12" style="1" hidden="1" customWidth="1"/>
    <col min="13" max="14" width="0" style="1" hidden="1" customWidth="1"/>
    <col min="15" max="16384" width="9.08984375" style="1" hidden="1"/>
  </cols>
  <sheetData>
    <row r="1" spans="1:14" ht="13" x14ac:dyDescent="0.3">
      <c r="A1" s="15" t="s">
        <v>85</v>
      </c>
    </row>
    <row r="2" spans="1:14" ht="14.5" x14ac:dyDescent="0.25">
      <c r="H2" s="19"/>
      <c r="I2" s="19"/>
    </row>
    <row r="3" spans="1:14" s="22" customFormat="1" ht="112.5" customHeight="1" x14ac:dyDescent="0.25">
      <c r="A3" s="28" t="s">
        <v>386</v>
      </c>
      <c r="B3" s="27"/>
      <c r="C3" s="27"/>
      <c r="D3" s="27"/>
      <c r="E3" s="27"/>
      <c r="F3" s="27"/>
      <c r="G3" s="27"/>
      <c r="H3" s="27"/>
      <c r="I3" s="27"/>
      <c r="J3" s="27"/>
      <c r="K3" s="27"/>
      <c r="L3" s="27"/>
      <c r="M3" s="27"/>
      <c r="N3" s="27"/>
    </row>
    <row r="4" spans="1:14" s="22" customFormat="1" ht="16.5" customHeight="1" x14ac:dyDescent="0.25">
      <c r="A4" s="29"/>
      <c r="B4" s="19"/>
      <c r="C4" s="19"/>
      <c r="D4" s="19"/>
      <c r="E4" s="19"/>
      <c r="F4" s="19"/>
      <c r="G4" s="19"/>
      <c r="H4" s="1"/>
      <c r="I4" s="1"/>
      <c r="J4" s="19"/>
      <c r="K4" s="19"/>
      <c r="L4" s="19"/>
      <c r="M4" s="19"/>
      <c r="N4" s="19"/>
    </row>
    <row r="5" spans="1:14" ht="14.5" x14ac:dyDescent="0.25">
      <c r="A5" s="1" t="s">
        <v>86</v>
      </c>
      <c r="E5" s="19"/>
      <c r="F5" s="19"/>
      <c r="G5" s="19"/>
      <c r="J5" s="19"/>
    </row>
    <row r="6" spans="1:14" ht="14.5" x14ac:dyDescent="0.25">
      <c r="A6" s="1" t="s">
        <v>87</v>
      </c>
      <c r="E6" s="19"/>
      <c r="F6" s="19"/>
      <c r="G6" s="19"/>
      <c r="J6" s="19"/>
    </row>
    <row r="7" spans="1:14" x14ac:dyDescent="0.25"/>
    <row r="8" spans="1:14" x14ac:dyDescent="0.25">
      <c r="A8" s="1" t="s">
        <v>88</v>
      </c>
    </row>
    <row r="9" spans="1:14" x14ac:dyDescent="0.25">
      <c r="A9" s="1" t="s">
        <v>89</v>
      </c>
    </row>
    <row r="10" spans="1:14" x14ac:dyDescent="0.25"/>
  </sheetData>
  <pageMargins left="0.7" right="0.7" top="0.75" bottom="0.75" header="0.3" footer="0.3"/>
  <pageSetup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pageSetUpPr fitToPage="1"/>
  </sheetPr>
  <dimension ref="A1:AK64"/>
  <sheetViews>
    <sheetView zoomScale="80" zoomScaleNormal="80" workbookViewId="0">
      <pane ySplit="2" topLeftCell="A3" activePane="bottomLeft" state="frozen"/>
      <selection pane="bottomLeft" activeCell="A3" sqref="A3"/>
    </sheetView>
  </sheetViews>
  <sheetFormatPr defaultColWidth="0" defaultRowHeight="12.5" zeroHeight="1" x14ac:dyDescent="0.25"/>
  <cols>
    <col min="1" max="1" width="30.08984375" style="10" customWidth="1"/>
    <col min="2" max="2" width="21.6328125" style="10" customWidth="1"/>
    <col min="3" max="3" width="9.08984375" style="10" customWidth="1"/>
    <col min="4" max="4" width="22.81640625" style="10" customWidth="1"/>
    <col min="5" max="16" width="12.08984375" style="10" customWidth="1"/>
    <col min="17" max="17" width="9.08984375" style="10" customWidth="1"/>
    <col min="18" max="18" width="19.81640625" style="10" customWidth="1"/>
    <col min="19" max="19" width="9.08984375" style="10" customWidth="1"/>
    <col min="20" max="20" width="11.81640625" style="10" customWidth="1"/>
    <col min="21" max="21" width="9.08984375" style="10" customWidth="1"/>
    <col min="22" max="37" width="0" style="10" hidden="1" customWidth="1"/>
    <col min="38" max="16384" width="9.08984375" style="10" hidden="1"/>
  </cols>
  <sheetData>
    <row r="1" spans="1:20" ht="16" thickBot="1" x14ac:dyDescent="0.3">
      <c r="D1" s="341" t="s">
        <v>366</v>
      </c>
      <c r="E1" s="342"/>
      <c r="F1" s="342"/>
      <c r="G1" s="342"/>
      <c r="H1" s="342"/>
      <c r="I1" s="342"/>
      <c r="J1" s="342"/>
      <c r="K1" s="342"/>
      <c r="L1" s="342"/>
      <c r="M1" s="342"/>
      <c r="N1" s="342"/>
      <c r="O1" s="342"/>
      <c r="P1" s="343"/>
    </row>
    <row r="2" spans="1:20" ht="31.5" thickBot="1" x14ac:dyDescent="0.3">
      <c r="A2" s="330" t="s">
        <v>343</v>
      </c>
      <c r="B2" s="331"/>
      <c r="C2" s="48"/>
      <c r="D2" s="335" t="s">
        <v>365</v>
      </c>
      <c r="E2" s="186" t="s">
        <v>499</v>
      </c>
      <c r="F2" s="186" t="s">
        <v>500</v>
      </c>
      <c r="G2" s="186" t="s">
        <v>476</v>
      </c>
      <c r="H2" s="186" t="s">
        <v>477</v>
      </c>
      <c r="I2" s="186" t="s">
        <v>364</v>
      </c>
      <c r="J2" s="187" t="s">
        <v>369</v>
      </c>
      <c r="K2" s="186" t="s">
        <v>363</v>
      </c>
      <c r="L2" s="186" t="s">
        <v>368</v>
      </c>
      <c r="M2" s="186" t="s">
        <v>362</v>
      </c>
      <c r="N2" s="187" t="s">
        <v>367</v>
      </c>
      <c r="O2" s="186" t="s">
        <v>382</v>
      </c>
      <c r="P2" s="186" t="s">
        <v>383</v>
      </c>
      <c r="Q2" s="48"/>
      <c r="R2" s="344" t="s">
        <v>345</v>
      </c>
      <c r="S2" s="48"/>
      <c r="T2" s="344" t="s">
        <v>346</v>
      </c>
    </row>
    <row r="3" spans="1:20" ht="13.5" thickBot="1" x14ac:dyDescent="0.3">
      <c r="A3" s="326" t="s">
        <v>105</v>
      </c>
      <c r="B3" s="328" t="s">
        <v>106</v>
      </c>
      <c r="C3" s="48"/>
      <c r="D3" s="336" t="s">
        <v>107</v>
      </c>
      <c r="E3" s="58">
        <v>0.8</v>
      </c>
      <c r="F3" s="57">
        <v>0.8</v>
      </c>
      <c r="G3" s="58">
        <v>0.8</v>
      </c>
      <c r="H3" s="57">
        <v>0.8</v>
      </c>
      <c r="I3" s="58">
        <v>0.8</v>
      </c>
      <c r="J3" s="57">
        <v>0.8</v>
      </c>
      <c r="K3" s="58">
        <v>0.8</v>
      </c>
      <c r="L3" s="58">
        <v>0.8</v>
      </c>
      <c r="M3" s="58">
        <v>0.8</v>
      </c>
      <c r="N3" s="57">
        <v>0.8</v>
      </c>
      <c r="O3" s="58">
        <v>0.8</v>
      </c>
      <c r="P3" s="339">
        <v>0.8</v>
      </c>
      <c r="Q3" s="48"/>
      <c r="R3" s="345">
        <v>2011</v>
      </c>
      <c r="S3" s="48"/>
      <c r="T3" s="345" t="s">
        <v>108</v>
      </c>
    </row>
    <row r="4" spans="1:20" ht="13" thickTop="1" x14ac:dyDescent="0.25">
      <c r="A4" s="327">
        <v>0</v>
      </c>
      <c r="B4" s="329">
        <v>0</v>
      </c>
      <c r="C4" s="48"/>
      <c r="D4" s="337" t="s">
        <v>109</v>
      </c>
      <c r="E4" s="60">
        <v>0.8</v>
      </c>
      <c r="F4" s="59">
        <v>0.8</v>
      </c>
      <c r="G4" s="60">
        <v>0.8</v>
      </c>
      <c r="H4" s="59">
        <v>0.8</v>
      </c>
      <c r="I4" s="60">
        <v>0.8</v>
      </c>
      <c r="J4" s="59">
        <v>0.8</v>
      </c>
      <c r="K4" s="60">
        <v>0.8</v>
      </c>
      <c r="L4" s="60">
        <v>0.8</v>
      </c>
      <c r="M4" s="60">
        <v>0.8</v>
      </c>
      <c r="N4" s="59">
        <v>0.8</v>
      </c>
      <c r="O4" s="60">
        <v>0.8</v>
      </c>
      <c r="P4" s="60">
        <v>0.8</v>
      </c>
      <c r="Q4" s="48"/>
      <c r="R4" s="49">
        <v>2012</v>
      </c>
      <c r="S4" s="48"/>
      <c r="T4" s="49" t="s">
        <v>110</v>
      </c>
    </row>
    <row r="5" spans="1:20" x14ac:dyDescent="0.25">
      <c r="A5" s="327">
        <v>1000</v>
      </c>
      <c r="B5" s="329">
        <v>8.3000000000000004E-2</v>
      </c>
      <c r="C5" s="48"/>
      <c r="D5" s="337" t="s">
        <v>111</v>
      </c>
      <c r="E5" s="60">
        <v>0.8</v>
      </c>
      <c r="F5" s="59">
        <v>0.8</v>
      </c>
      <c r="G5" s="60">
        <v>0.8</v>
      </c>
      <c r="H5" s="59">
        <v>0.8</v>
      </c>
      <c r="I5" s="60">
        <v>0.8</v>
      </c>
      <c r="J5" s="59">
        <v>0.8</v>
      </c>
      <c r="K5" s="60">
        <v>0.8</v>
      </c>
      <c r="L5" s="60">
        <v>0.8</v>
      </c>
      <c r="M5" s="60">
        <v>0.8</v>
      </c>
      <c r="N5" s="59">
        <v>0.8</v>
      </c>
      <c r="O5" s="60">
        <v>0.8</v>
      </c>
      <c r="P5" s="60">
        <v>0.8</v>
      </c>
      <c r="Q5" s="48"/>
      <c r="R5" s="49">
        <v>2013</v>
      </c>
      <c r="S5" s="48"/>
      <c r="T5" s="48"/>
    </row>
    <row r="6" spans="1:20" x14ac:dyDescent="0.25">
      <c r="A6" s="327">
        <v>2500</v>
      </c>
      <c r="B6" s="329">
        <v>5.1999999999999998E-2</v>
      </c>
      <c r="C6" s="48"/>
      <c r="D6" s="337" t="s">
        <v>112</v>
      </c>
      <c r="E6" s="60"/>
      <c r="F6" s="59"/>
      <c r="G6" s="60"/>
      <c r="H6" s="59"/>
      <c r="I6" s="60"/>
      <c r="J6" s="59"/>
      <c r="K6" s="60">
        <v>0.8</v>
      </c>
      <c r="L6" s="60">
        <v>0.8</v>
      </c>
      <c r="M6" s="60">
        <v>0.8</v>
      </c>
      <c r="N6" s="59">
        <v>0.8</v>
      </c>
      <c r="O6" s="60">
        <v>0.8</v>
      </c>
      <c r="P6" s="60">
        <v>0.8</v>
      </c>
      <c r="Q6" s="48"/>
      <c r="R6" s="49">
        <v>2014</v>
      </c>
      <c r="S6" s="48"/>
      <c r="T6" s="48"/>
    </row>
    <row r="7" spans="1:20" x14ac:dyDescent="0.25">
      <c r="A7" s="327">
        <v>5000</v>
      </c>
      <c r="B7" s="329">
        <v>3.6999999999999998E-2</v>
      </c>
      <c r="C7" s="48"/>
      <c r="D7" s="337" t="s">
        <v>113</v>
      </c>
      <c r="E7" s="60">
        <v>0.8</v>
      </c>
      <c r="F7" s="59">
        <v>0.8</v>
      </c>
      <c r="G7" s="60">
        <v>0.8</v>
      </c>
      <c r="H7" s="59">
        <v>0.8</v>
      </c>
      <c r="I7" s="60">
        <v>0.8</v>
      </c>
      <c r="J7" s="59">
        <v>0.8</v>
      </c>
      <c r="K7" s="60">
        <v>0.8</v>
      </c>
      <c r="L7" s="60">
        <v>0.8</v>
      </c>
      <c r="M7" s="60">
        <v>0.8</v>
      </c>
      <c r="N7" s="59">
        <v>0.8</v>
      </c>
      <c r="O7" s="60">
        <v>0.8</v>
      </c>
      <c r="P7" s="60">
        <v>0.8</v>
      </c>
      <c r="Q7" s="48"/>
      <c r="R7" s="49">
        <v>2015</v>
      </c>
      <c r="S7" s="48"/>
      <c r="T7" s="48"/>
    </row>
    <row r="8" spans="1:20" x14ac:dyDescent="0.25">
      <c r="A8" s="327">
        <v>10000</v>
      </c>
      <c r="B8" s="329">
        <v>2.5999999999999999E-2</v>
      </c>
      <c r="C8" s="48"/>
      <c r="D8" s="337" t="s">
        <v>114</v>
      </c>
      <c r="E8" s="60">
        <v>0.8</v>
      </c>
      <c r="F8" s="59">
        <v>0.8</v>
      </c>
      <c r="G8" s="60">
        <v>0.8</v>
      </c>
      <c r="H8" s="59">
        <v>0.8</v>
      </c>
      <c r="I8" s="60">
        <v>0.8</v>
      </c>
      <c r="J8" s="59">
        <v>0.8</v>
      </c>
      <c r="K8" s="60">
        <v>0.8</v>
      </c>
      <c r="L8" s="60">
        <v>0.8</v>
      </c>
      <c r="M8" s="60">
        <v>0.8</v>
      </c>
      <c r="N8" s="59">
        <v>0.8</v>
      </c>
      <c r="O8" s="60">
        <v>0.8</v>
      </c>
      <c r="P8" s="60">
        <v>0.8</v>
      </c>
      <c r="Q8" s="48"/>
      <c r="R8" s="49">
        <v>2016</v>
      </c>
      <c r="S8" s="48"/>
      <c r="T8" s="48"/>
    </row>
    <row r="9" spans="1:20" x14ac:dyDescent="0.25">
      <c r="A9" s="327">
        <v>25000</v>
      </c>
      <c r="B9" s="329">
        <v>1.6E-2</v>
      </c>
      <c r="C9" s="48"/>
      <c r="D9" s="337" t="s">
        <v>115</v>
      </c>
      <c r="E9" s="60"/>
      <c r="F9" s="59"/>
      <c r="G9" s="60"/>
      <c r="H9" s="59"/>
      <c r="I9" s="60"/>
      <c r="J9" s="59"/>
      <c r="K9" s="60"/>
      <c r="L9" s="60"/>
      <c r="M9" s="60"/>
      <c r="N9" s="59"/>
      <c r="O9" s="60"/>
      <c r="P9" s="60"/>
      <c r="Q9" s="48"/>
      <c r="R9" s="49">
        <v>2017</v>
      </c>
      <c r="S9" s="48"/>
      <c r="T9" s="48"/>
    </row>
    <row r="10" spans="1:20" x14ac:dyDescent="0.25">
      <c r="A10" s="327">
        <v>50000</v>
      </c>
      <c r="B10" s="329">
        <v>1.2E-2</v>
      </c>
      <c r="C10" s="48"/>
      <c r="D10" s="337" t="s">
        <v>116</v>
      </c>
      <c r="E10" s="60">
        <v>0.8</v>
      </c>
      <c r="F10" s="59">
        <v>0.8</v>
      </c>
      <c r="G10" s="60">
        <v>0.8</v>
      </c>
      <c r="H10" s="59">
        <v>0.8</v>
      </c>
      <c r="I10" s="60">
        <v>0.8</v>
      </c>
      <c r="J10" s="59">
        <v>0.8</v>
      </c>
      <c r="K10" s="60">
        <v>0.8</v>
      </c>
      <c r="L10" s="60">
        <v>0.8</v>
      </c>
      <c r="M10" s="60">
        <v>0.8</v>
      </c>
      <c r="N10" s="59">
        <v>0.8</v>
      </c>
      <c r="O10" s="60">
        <v>0.8</v>
      </c>
      <c r="P10" s="60">
        <v>0.8</v>
      </c>
      <c r="Q10" s="48"/>
      <c r="R10" s="49">
        <v>2018</v>
      </c>
      <c r="S10" s="48"/>
      <c r="T10" s="48"/>
    </row>
    <row r="11" spans="1:20" x14ac:dyDescent="0.25">
      <c r="A11" s="327">
        <v>75000</v>
      </c>
      <c r="B11" s="329">
        <v>0</v>
      </c>
      <c r="C11" s="48"/>
      <c r="D11" s="337" t="s">
        <v>117</v>
      </c>
      <c r="E11" s="60">
        <v>0.8</v>
      </c>
      <c r="F11" s="59">
        <v>0.8</v>
      </c>
      <c r="G11" s="60">
        <v>0.8</v>
      </c>
      <c r="H11" s="59">
        <v>0.8</v>
      </c>
      <c r="I11" s="60">
        <v>0.8</v>
      </c>
      <c r="J11" s="59">
        <v>0.8</v>
      </c>
      <c r="K11" s="60">
        <v>0.8</v>
      </c>
      <c r="L11" s="60">
        <v>0.8</v>
      </c>
      <c r="M11" s="60">
        <v>0.8</v>
      </c>
      <c r="N11" s="59">
        <v>0.8</v>
      </c>
      <c r="O11" s="60">
        <v>0.8</v>
      </c>
      <c r="P11" s="60">
        <v>0.8</v>
      </c>
      <c r="Q11" s="48"/>
      <c r="R11" s="49">
        <v>2019</v>
      </c>
      <c r="S11" s="48"/>
      <c r="T11" s="48"/>
    </row>
    <row r="12" spans="1:20" x14ac:dyDescent="0.25">
      <c r="A12" s="48"/>
      <c r="B12" s="48"/>
      <c r="C12" s="48"/>
      <c r="D12" s="337" t="s">
        <v>118</v>
      </c>
      <c r="E12" s="60">
        <v>0.8</v>
      </c>
      <c r="F12" s="59">
        <v>0.8</v>
      </c>
      <c r="G12" s="60">
        <v>0.8</v>
      </c>
      <c r="H12" s="59">
        <v>0.8</v>
      </c>
      <c r="I12" s="60">
        <v>0.8</v>
      </c>
      <c r="J12" s="59">
        <v>0.8</v>
      </c>
      <c r="K12" s="60">
        <v>0.8</v>
      </c>
      <c r="L12" s="60">
        <v>0.8</v>
      </c>
      <c r="M12" s="60">
        <v>0.8</v>
      </c>
      <c r="N12" s="59">
        <v>0.8</v>
      </c>
      <c r="O12" s="60">
        <v>0.8</v>
      </c>
      <c r="P12" s="60">
        <v>0.8</v>
      </c>
      <c r="Q12" s="48"/>
      <c r="R12" s="49">
        <v>2020</v>
      </c>
      <c r="S12" s="48"/>
      <c r="T12" s="48"/>
    </row>
    <row r="13" spans="1:20" x14ac:dyDescent="0.25">
      <c r="A13" s="48"/>
      <c r="B13" s="48"/>
      <c r="C13" s="48"/>
      <c r="D13" s="337" t="s">
        <v>119</v>
      </c>
      <c r="E13" s="60">
        <v>0.8</v>
      </c>
      <c r="F13" s="59">
        <v>0.8</v>
      </c>
      <c r="G13" s="60">
        <v>0.8</v>
      </c>
      <c r="H13" s="59">
        <v>0.8</v>
      </c>
      <c r="I13" s="60">
        <v>0.8</v>
      </c>
      <c r="J13" s="59">
        <v>0.8</v>
      </c>
      <c r="K13" s="60">
        <v>0.8</v>
      </c>
      <c r="L13" s="60">
        <v>0.8</v>
      </c>
      <c r="M13" s="60">
        <v>0.8</v>
      </c>
      <c r="N13" s="59">
        <v>0.8</v>
      </c>
      <c r="O13" s="60">
        <v>0.8</v>
      </c>
      <c r="P13" s="60">
        <v>0.8</v>
      </c>
      <c r="Q13" s="48"/>
      <c r="R13" s="49">
        <v>2021</v>
      </c>
      <c r="S13" s="48"/>
      <c r="T13" s="48"/>
    </row>
    <row r="14" spans="1:20" ht="13" thickBot="1" x14ac:dyDescent="0.3">
      <c r="A14" s="48"/>
      <c r="B14" s="48"/>
      <c r="C14" s="48"/>
      <c r="D14" s="337" t="s">
        <v>120</v>
      </c>
      <c r="E14" s="60">
        <v>0.8</v>
      </c>
      <c r="F14" s="59">
        <v>0.8</v>
      </c>
      <c r="G14" s="60">
        <v>0.8</v>
      </c>
      <c r="H14" s="59">
        <v>0.8</v>
      </c>
      <c r="I14" s="60">
        <v>0.8</v>
      </c>
      <c r="J14" s="59">
        <v>0.8</v>
      </c>
      <c r="K14" s="60">
        <v>0.8</v>
      </c>
      <c r="L14" s="60">
        <v>0.8</v>
      </c>
      <c r="M14" s="60">
        <v>0.8</v>
      </c>
      <c r="N14" s="59">
        <v>0.8</v>
      </c>
      <c r="O14" s="60">
        <v>0.8</v>
      </c>
      <c r="P14" s="60">
        <v>0.8</v>
      </c>
      <c r="Q14" s="48"/>
      <c r="R14" s="49">
        <v>2022</v>
      </c>
      <c r="S14" s="48"/>
      <c r="T14" s="48"/>
    </row>
    <row r="15" spans="1:20" ht="16" thickBot="1" x14ac:dyDescent="0.3">
      <c r="A15" s="330" t="s">
        <v>344</v>
      </c>
      <c r="B15" s="331"/>
      <c r="C15" s="48"/>
      <c r="D15" s="337" t="s">
        <v>121</v>
      </c>
      <c r="E15" s="60">
        <v>0.8</v>
      </c>
      <c r="F15" s="59">
        <v>0.8</v>
      </c>
      <c r="G15" s="60">
        <v>0.8</v>
      </c>
      <c r="H15" s="59">
        <v>0.8</v>
      </c>
      <c r="I15" s="60">
        <v>0.8</v>
      </c>
      <c r="J15" s="59">
        <v>0.8</v>
      </c>
      <c r="K15" s="60">
        <v>0.8</v>
      </c>
      <c r="L15" s="60">
        <v>0.8</v>
      </c>
      <c r="M15" s="60">
        <v>0.75</v>
      </c>
      <c r="N15" s="59">
        <v>0.8</v>
      </c>
      <c r="O15" s="60">
        <v>0.7</v>
      </c>
      <c r="P15" s="60">
        <v>0.8</v>
      </c>
      <c r="Q15" s="48"/>
      <c r="R15" s="49">
        <v>2023</v>
      </c>
      <c r="S15" s="48"/>
      <c r="T15" s="48"/>
    </row>
    <row r="16" spans="1:20" ht="13.5" thickBot="1" x14ac:dyDescent="0.3">
      <c r="A16" s="326" t="s">
        <v>122</v>
      </c>
      <c r="B16" s="328" t="s">
        <v>123</v>
      </c>
      <c r="C16" s="48"/>
      <c r="D16" s="338" t="s">
        <v>124</v>
      </c>
      <c r="E16" s="61">
        <v>0.8</v>
      </c>
      <c r="F16" s="62">
        <v>0.8</v>
      </c>
      <c r="G16" s="61">
        <v>0.8</v>
      </c>
      <c r="H16" s="62">
        <v>0.8</v>
      </c>
      <c r="I16" s="61">
        <v>0.8</v>
      </c>
      <c r="J16" s="62">
        <v>0.8</v>
      </c>
      <c r="K16" s="61">
        <v>0.8</v>
      </c>
      <c r="L16" s="61">
        <v>0.8</v>
      </c>
      <c r="M16" s="61">
        <v>0.8</v>
      </c>
      <c r="N16" s="62">
        <v>0.8</v>
      </c>
      <c r="O16" s="61">
        <v>0.8</v>
      </c>
      <c r="P16" s="340">
        <v>0.8</v>
      </c>
      <c r="Q16" s="48"/>
      <c r="R16" s="49">
        <v>2024</v>
      </c>
      <c r="S16" s="48"/>
      <c r="T16" s="48"/>
    </row>
    <row r="17" spans="1:20" ht="13" thickTop="1" x14ac:dyDescent="0.25">
      <c r="A17" s="332">
        <v>0</v>
      </c>
      <c r="B17" s="334">
        <v>1</v>
      </c>
      <c r="C17" s="48"/>
      <c r="D17" s="337" t="s">
        <v>125</v>
      </c>
      <c r="E17" s="60"/>
      <c r="F17" s="59"/>
      <c r="G17" s="60"/>
      <c r="H17" s="59"/>
      <c r="I17" s="60"/>
      <c r="J17" s="59"/>
      <c r="K17" s="60">
        <v>0.8</v>
      </c>
      <c r="L17" s="60">
        <v>0.8</v>
      </c>
      <c r="M17" s="60">
        <v>0.8</v>
      </c>
      <c r="N17" s="59">
        <v>0.8</v>
      </c>
      <c r="O17" s="60">
        <v>0.8</v>
      </c>
      <c r="P17" s="60">
        <v>0.8</v>
      </c>
      <c r="Q17" s="48"/>
      <c r="R17" s="49">
        <v>2025</v>
      </c>
      <c r="S17" s="48"/>
      <c r="T17" s="48"/>
    </row>
    <row r="18" spans="1:20" x14ac:dyDescent="0.25">
      <c r="A18" s="333">
        <v>2500</v>
      </c>
      <c r="B18" s="24">
        <v>1.1639999999999999</v>
      </c>
      <c r="C18" s="48"/>
      <c r="D18" s="337" t="s">
        <v>126</v>
      </c>
      <c r="E18" s="60">
        <v>0.8</v>
      </c>
      <c r="F18" s="59">
        <v>0.8</v>
      </c>
      <c r="G18" s="60">
        <v>0.8</v>
      </c>
      <c r="H18" s="59">
        <v>0.8</v>
      </c>
      <c r="I18" s="60">
        <v>0.8</v>
      </c>
      <c r="J18" s="59">
        <v>0.8</v>
      </c>
      <c r="K18" s="60">
        <v>0.8</v>
      </c>
      <c r="L18" s="60">
        <v>0.8</v>
      </c>
      <c r="M18" s="60">
        <v>0.8</v>
      </c>
      <c r="N18" s="59">
        <v>0.8</v>
      </c>
      <c r="O18" s="60">
        <v>0.8</v>
      </c>
      <c r="P18" s="60">
        <v>0.8</v>
      </c>
      <c r="Q18" s="48"/>
      <c r="R18" s="49">
        <v>2026</v>
      </c>
      <c r="S18" s="48"/>
      <c r="T18" s="48"/>
    </row>
    <row r="19" spans="1:20" x14ac:dyDescent="0.25">
      <c r="A19" s="333">
        <v>5000</v>
      </c>
      <c r="B19" s="24">
        <v>1.4019999999999999</v>
      </c>
      <c r="C19" s="48"/>
      <c r="D19" s="337" t="s">
        <v>127</v>
      </c>
      <c r="E19" s="60">
        <v>0.8</v>
      </c>
      <c r="F19" s="59">
        <v>0.8</v>
      </c>
      <c r="G19" s="60">
        <v>0.8</v>
      </c>
      <c r="H19" s="59">
        <v>0.8</v>
      </c>
      <c r="I19" s="60">
        <v>0.8</v>
      </c>
      <c r="J19" s="59">
        <v>0.8</v>
      </c>
      <c r="K19" s="60">
        <v>0.8</v>
      </c>
      <c r="L19" s="60">
        <v>0.8</v>
      </c>
      <c r="M19" s="60">
        <v>0.75</v>
      </c>
      <c r="N19" s="59">
        <v>0.8</v>
      </c>
      <c r="O19" s="60">
        <v>0.67</v>
      </c>
      <c r="P19" s="60">
        <v>0.8</v>
      </c>
      <c r="Q19" s="48"/>
      <c r="R19" s="49">
        <v>2027</v>
      </c>
      <c r="S19" s="48"/>
      <c r="T19" s="48"/>
    </row>
    <row r="20" spans="1:20" x14ac:dyDescent="0.25">
      <c r="A20" s="333">
        <v>10000</v>
      </c>
      <c r="B20" s="24">
        <v>1.736</v>
      </c>
      <c r="C20" s="48"/>
      <c r="D20" s="337" t="s">
        <v>128</v>
      </c>
      <c r="E20" s="60">
        <v>0.8</v>
      </c>
      <c r="F20" s="59">
        <v>0.8</v>
      </c>
      <c r="G20" s="60">
        <v>0.8</v>
      </c>
      <c r="H20" s="59">
        <v>0.8</v>
      </c>
      <c r="I20" s="60">
        <v>0.8</v>
      </c>
      <c r="J20" s="59">
        <v>0.8</v>
      </c>
      <c r="K20" s="60">
        <v>0.8</v>
      </c>
      <c r="L20" s="60">
        <v>0.8</v>
      </c>
      <c r="M20" s="60">
        <v>0.8</v>
      </c>
      <c r="N20" s="59">
        <v>0.8</v>
      </c>
      <c r="O20" s="60">
        <v>0.8</v>
      </c>
      <c r="P20" s="60">
        <v>0.8</v>
      </c>
      <c r="Q20" s="48"/>
      <c r="R20" s="49">
        <v>2028</v>
      </c>
      <c r="S20" s="48"/>
      <c r="T20" s="48"/>
    </row>
    <row r="21" spans="1:20" x14ac:dyDescent="0.25">
      <c r="A21" s="48"/>
      <c r="B21" s="48"/>
      <c r="C21" s="48"/>
      <c r="D21" s="337" t="s">
        <v>129</v>
      </c>
      <c r="E21" s="60">
        <v>0.8</v>
      </c>
      <c r="F21" s="59">
        <v>0.8</v>
      </c>
      <c r="G21" s="60">
        <v>0.8</v>
      </c>
      <c r="H21" s="59">
        <v>0.8</v>
      </c>
      <c r="I21" s="60">
        <v>0.8</v>
      </c>
      <c r="J21" s="59">
        <v>0.8</v>
      </c>
      <c r="K21" s="60">
        <v>0.8</v>
      </c>
      <c r="L21" s="60">
        <v>0.8</v>
      </c>
      <c r="M21" s="60">
        <v>0.8</v>
      </c>
      <c r="N21" s="59">
        <v>0.8</v>
      </c>
      <c r="O21" s="60">
        <v>0.8</v>
      </c>
      <c r="P21" s="60">
        <v>0.8</v>
      </c>
      <c r="Q21" s="48"/>
      <c r="R21" s="49">
        <v>2029</v>
      </c>
      <c r="S21" s="48"/>
      <c r="T21" s="48"/>
    </row>
    <row r="22" spans="1:20" x14ac:dyDescent="0.25">
      <c r="A22" s="48"/>
      <c r="B22" s="48"/>
      <c r="C22" s="48"/>
      <c r="D22" s="337" t="s">
        <v>130</v>
      </c>
      <c r="E22" s="60">
        <v>0.8</v>
      </c>
      <c r="F22" s="59">
        <v>0.8</v>
      </c>
      <c r="G22" s="60">
        <v>0.8</v>
      </c>
      <c r="H22" s="59">
        <v>0.8</v>
      </c>
      <c r="I22" s="60">
        <v>0.8</v>
      </c>
      <c r="J22" s="59">
        <v>0.8</v>
      </c>
      <c r="K22" s="60">
        <v>0.8</v>
      </c>
      <c r="L22" s="60">
        <v>0.8</v>
      </c>
      <c r="M22" s="60">
        <v>0.8</v>
      </c>
      <c r="N22" s="59">
        <v>0.8</v>
      </c>
      <c r="O22" s="60">
        <v>0.8</v>
      </c>
      <c r="P22" s="60">
        <v>0.8</v>
      </c>
      <c r="Q22" s="48"/>
      <c r="R22" s="49">
        <v>2030</v>
      </c>
      <c r="S22" s="48"/>
      <c r="T22" s="48"/>
    </row>
    <row r="23" spans="1:20" x14ac:dyDescent="0.25">
      <c r="A23" s="48"/>
      <c r="B23" s="48"/>
      <c r="C23" s="48"/>
      <c r="D23" s="337" t="s">
        <v>131</v>
      </c>
      <c r="E23" s="60">
        <v>0.8</v>
      </c>
      <c r="F23" s="59">
        <v>0.8</v>
      </c>
      <c r="G23" s="60">
        <v>0.8</v>
      </c>
      <c r="H23" s="59">
        <v>0.8</v>
      </c>
      <c r="I23" s="60">
        <v>0.8</v>
      </c>
      <c r="J23" s="59">
        <v>0.8</v>
      </c>
      <c r="K23" s="60">
        <v>0.8</v>
      </c>
      <c r="L23" s="60">
        <v>0.8</v>
      </c>
      <c r="M23" s="60">
        <v>0.8</v>
      </c>
      <c r="N23" s="59">
        <v>0.8</v>
      </c>
      <c r="O23" s="60">
        <v>0.8</v>
      </c>
      <c r="P23" s="60">
        <v>0.8</v>
      </c>
      <c r="Q23" s="48"/>
      <c r="R23" s="49">
        <v>2031</v>
      </c>
      <c r="S23" s="48"/>
      <c r="T23" s="48"/>
    </row>
    <row r="24" spans="1:20" x14ac:dyDescent="0.25">
      <c r="A24" s="48"/>
      <c r="B24" s="48"/>
      <c r="C24" s="48"/>
      <c r="D24" s="337" t="s">
        <v>132</v>
      </c>
      <c r="E24" s="60">
        <v>0.8</v>
      </c>
      <c r="F24" s="59">
        <v>0.8</v>
      </c>
      <c r="G24" s="60">
        <v>0.8</v>
      </c>
      <c r="H24" s="59">
        <v>0.8</v>
      </c>
      <c r="I24" s="60">
        <v>0.8</v>
      </c>
      <c r="J24" s="59">
        <v>0.8</v>
      </c>
      <c r="K24" s="60">
        <v>0.8</v>
      </c>
      <c r="L24" s="60">
        <v>0.8</v>
      </c>
      <c r="M24" s="60">
        <v>0.8</v>
      </c>
      <c r="N24" s="59">
        <v>0.8</v>
      </c>
      <c r="O24" s="60">
        <v>0.75</v>
      </c>
      <c r="P24" s="60">
        <v>0.8</v>
      </c>
      <c r="Q24" s="48"/>
      <c r="R24" s="49">
        <v>2032</v>
      </c>
      <c r="S24" s="48"/>
      <c r="T24" s="48"/>
    </row>
    <row r="25" spans="1:20" x14ac:dyDescent="0.25">
      <c r="A25" s="48"/>
      <c r="B25" s="48"/>
      <c r="C25" s="48"/>
      <c r="D25" s="337" t="s">
        <v>133</v>
      </c>
      <c r="E25" s="60">
        <v>0.8</v>
      </c>
      <c r="F25" s="59">
        <v>0.8</v>
      </c>
      <c r="G25" s="60">
        <v>0.8</v>
      </c>
      <c r="H25" s="59">
        <v>0.8</v>
      </c>
      <c r="I25" s="60">
        <v>0.8</v>
      </c>
      <c r="J25" s="59">
        <v>0.8</v>
      </c>
      <c r="K25" s="60">
        <v>0.8</v>
      </c>
      <c r="L25" s="60">
        <v>0.8</v>
      </c>
      <c r="M25" s="60">
        <v>0.8</v>
      </c>
      <c r="N25" s="59">
        <v>0.8</v>
      </c>
      <c r="O25" s="60">
        <v>0.8</v>
      </c>
      <c r="P25" s="60">
        <v>0.8</v>
      </c>
      <c r="Q25" s="48"/>
      <c r="R25" s="49">
        <v>2033</v>
      </c>
      <c r="S25" s="48"/>
      <c r="T25" s="48"/>
    </row>
    <row r="26" spans="1:20" x14ac:dyDescent="0.25">
      <c r="A26" s="48"/>
      <c r="B26" s="48"/>
      <c r="C26" s="48"/>
      <c r="D26" s="337" t="s">
        <v>134</v>
      </c>
      <c r="E26" s="60">
        <v>0.88</v>
      </c>
      <c r="F26" s="59">
        <v>0.88</v>
      </c>
      <c r="G26" s="60">
        <v>0.88</v>
      </c>
      <c r="H26" s="59">
        <v>0.88</v>
      </c>
      <c r="I26" s="60">
        <v>0.89</v>
      </c>
      <c r="J26" s="59">
        <v>0.89</v>
      </c>
      <c r="K26" s="60">
        <v>0.9</v>
      </c>
      <c r="L26" s="60">
        <v>0.9</v>
      </c>
      <c r="M26" s="60">
        <v>0.9</v>
      </c>
      <c r="N26" s="59">
        <v>0.9</v>
      </c>
      <c r="O26" s="60">
        <v>0.9</v>
      </c>
      <c r="P26" s="60">
        <v>0.9</v>
      </c>
      <c r="Q26" s="48"/>
      <c r="R26" s="49">
        <v>2034</v>
      </c>
      <c r="S26" s="48"/>
      <c r="T26" s="48"/>
    </row>
    <row r="27" spans="1:20" x14ac:dyDescent="0.25">
      <c r="A27" s="48"/>
      <c r="B27" s="48"/>
      <c r="C27" s="48"/>
      <c r="D27" s="337" t="s">
        <v>135</v>
      </c>
      <c r="E27" s="60">
        <v>0.8</v>
      </c>
      <c r="F27" s="59">
        <v>0.8</v>
      </c>
      <c r="G27" s="60">
        <v>0.8</v>
      </c>
      <c r="H27" s="59">
        <v>0.8</v>
      </c>
      <c r="I27" s="60">
        <v>0.8</v>
      </c>
      <c r="J27" s="59">
        <v>0.8</v>
      </c>
      <c r="K27" s="60">
        <v>0.8</v>
      </c>
      <c r="L27" s="60">
        <v>0.8</v>
      </c>
      <c r="M27" s="60">
        <v>0.8</v>
      </c>
      <c r="N27" s="59">
        <v>0.8</v>
      </c>
      <c r="O27" s="60">
        <v>0.8</v>
      </c>
      <c r="P27" s="60">
        <v>0.8</v>
      </c>
      <c r="Q27" s="48"/>
      <c r="R27" s="49">
        <v>2035</v>
      </c>
      <c r="S27" s="48"/>
      <c r="T27" s="48"/>
    </row>
    <row r="28" spans="1:20" x14ac:dyDescent="0.25">
      <c r="A28" s="48"/>
      <c r="B28" s="48"/>
      <c r="C28" s="48"/>
      <c r="D28" s="337" t="s">
        <v>136</v>
      </c>
      <c r="E28" s="60">
        <v>0.8</v>
      </c>
      <c r="F28" s="59">
        <v>0.8</v>
      </c>
      <c r="G28" s="60">
        <v>0.8</v>
      </c>
      <c r="H28" s="59">
        <v>0.8</v>
      </c>
      <c r="I28" s="60">
        <v>0.8</v>
      </c>
      <c r="J28" s="59">
        <v>0.8</v>
      </c>
      <c r="K28" s="60">
        <v>0.8</v>
      </c>
      <c r="L28" s="60">
        <v>0.8</v>
      </c>
      <c r="M28" s="60">
        <v>0.65</v>
      </c>
      <c r="N28" s="59">
        <v>0.8</v>
      </c>
      <c r="O28" s="60">
        <v>0.65</v>
      </c>
      <c r="P28" s="60">
        <v>0.8</v>
      </c>
      <c r="Q28" s="48"/>
      <c r="R28" s="49">
        <v>2036</v>
      </c>
      <c r="S28" s="48"/>
      <c r="T28" s="48"/>
    </row>
    <row r="29" spans="1:20" x14ac:dyDescent="0.25">
      <c r="A29" s="48"/>
      <c r="B29" s="48"/>
      <c r="C29" s="48"/>
      <c r="D29" s="337" t="s">
        <v>137</v>
      </c>
      <c r="E29" s="60">
        <v>0.8</v>
      </c>
      <c r="F29" s="59">
        <v>0.8</v>
      </c>
      <c r="G29" s="60">
        <v>0.8</v>
      </c>
      <c r="H29" s="59">
        <v>0.8</v>
      </c>
      <c r="I29" s="60">
        <v>0.8</v>
      </c>
      <c r="J29" s="59">
        <v>0.8</v>
      </c>
      <c r="K29" s="60">
        <v>0.8</v>
      </c>
      <c r="L29" s="60">
        <v>0.8</v>
      </c>
      <c r="M29" s="60">
        <v>0.8</v>
      </c>
      <c r="N29" s="59">
        <v>0.8</v>
      </c>
      <c r="O29" s="60">
        <v>0.8</v>
      </c>
      <c r="P29" s="60">
        <v>0.8</v>
      </c>
      <c r="Q29" s="48"/>
      <c r="R29" s="49">
        <v>2037</v>
      </c>
      <c r="S29" s="48"/>
      <c r="T29" s="48"/>
    </row>
    <row r="30" spans="1:20" x14ac:dyDescent="0.25">
      <c r="A30" s="48"/>
      <c r="B30" s="48"/>
      <c r="C30" s="48"/>
      <c r="D30" s="337" t="s">
        <v>138</v>
      </c>
      <c r="E30" s="60">
        <v>0.8</v>
      </c>
      <c r="F30" s="59">
        <v>0.8</v>
      </c>
      <c r="G30" s="60">
        <v>0.8</v>
      </c>
      <c r="H30" s="59">
        <v>0.8</v>
      </c>
      <c r="I30" s="60">
        <v>0.8</v>
      </c>
      <c r="J30" s="59">
        <v>0.8</v>
      </c>
      <c r="K30" s="60">
        <v>0.8</v>
      </c>
      <c r="L30" s="60">
        <v>0.8</v>
      </c>
      <c r="M30" s="60">
        <v>0.8</v>
      </c>
      <c r="N30" s="59">
        <v>0.8</v>
      </c>
      <c r="O30" s="60">
        <v>0.8</v>
      </c>
      <c r="P30" s="60">
        <v>0.8</v>
      </c>
      <c r="Q30" s="48"/>
      <c r="R30" s="49">
        <v>2038</v>
      </c>
      <c r="S30" s="48"/>
      <c r="T30" s="48"/>
    </row>
    <row r="31" spans="1:20" x14ac:dyDescent="0.25">
      <c r="A31" s="48"/>
      <c r="B31" s="48"/>
      <c r="C31" s="48"/>
      <c r="D31" s="337" t="s">
        <v>139</v>
      </c>
      <c r="E31" s="60">
        <v>0.8</v>
      </c>
      <c r="F31" s="59">
        <v>0.8</v>
      </c>
      <c r="G31" s="60">
        <v>0.8</v>
      </c>
      <c r="H31" s="59">
        <v>0.8</v>
      </c>
      <c r="I31" s="60">
        <v>0.8</v>
      </c>
      <c r="J31" s="59">
        <v>0.8</v>
      </c>
      <c r="K31" s="60">
        <v>0.8</v>
      </c>
      <c r="L31" s="60">
        <v>0.8</v>
      </c>
      <c r="M31" s="60">
        <v>0.8</v>
      </c>
      <c r="N31" s="59">
        <v>0.8</v>
      </c>
      <c r="O31" s="60">
        <v>0.8</v>
      </c>
      <c r="P31" s="60">
        <v>0.8</v>
      </c>
      <c r="Q31" s="48"/>
      <c r="R31" s="49">
        <v>2039</v>
      </c>
      <c r="S31" s="48"/>
      <c r="T31" s="48"/>
    </row>
    <row r="32" spans="1:20" ht="14" customHeight="1" x14ac:dyDescent="0.25">
      <c r="A32" s="48"/>
      <c r="B32" s="48"/>
      <c r="C32" s="48"/>
      <c r="D32" s="337" t="s">
        <v>389</v>
      </c>
      <c r="E32" s="60"/>
      <c r="F32" s="59"/>
      <c r="G32" s="60"/>
      <c r="H32" s="59"/>
      <c r="I32" s="60"/>
      <c r="J32" s="59"/>
      <c r="K32" s="60">
        <v>0.8</v>
      </c>
      <c r="L32" s="60">
        <v>0.8</v>
      </c>
      <c r="M32" s="60">
        <v>0.8</v>
      </c>
      <c r="N32" s="59">
        <v>0.8</v>
      </c>
      <c r="O32" s="60">
        <v>0.8</v>
      </c>
      <c r="P32" s="60">
        <v>0.8</v>
      </c>
      <c r="Q32" s="48"/>
      <c r="R32" s="49">
        <v>2040</v>
      </c>
      <c r="S32" s="48"/>
      <c r="T32" s="48"/>
    </row>
    <row r="33" spans="1:20" x14ac:dyDescent="0.25">
      <c r="A33" s="48"/>
      <c r="B33" s="48"/>
      <c r="C33" s="48"/>
      <c r="D33" s="337" t="s">
        <v>140</v>
      </c>
      <c r="E33" s="60">
        <v>0.8</v>
      </c>
      <c r="F33" s="59">
        <v>0.8</v>
      </c>
      <c r="G33" s="60">
        <v>0.8</v>
      </c>
      <c r="H33" s="59">
        <v>0.8</v>
      </c>
      <c r="I33" s="60">
        <v>0.8</v>
      </c>
      <c r="J33" s="59">
        <v>0.8</v>
      </c>
      <c r="K33" s="60">
        <v>0.8</v>
      </c>
      <c r="L33" s="60">
        <v>0.8</v>
      </c>
      <c r="M33" s="60">
        <v>0.8</v>
      </c>
      <c r="N33" s="59">
        <v>0.8</v>
      </c>
      <c r="O33" s="60">
        <v>0.8</v>
      </c>
      <c r="P33" s="60">
        <v>0.8</v>
      </c>
      <c r="Q33" s="48"/>
      <c r="R33" s="49">
        <v>2041</v>
      </c>
      <c r="S33" s="48"/>
      <c r="T33" s="48"/>
    </row>
    <row r="34" spans="1:20" x14ac:dyDescent="0.25">
      <c r="A34" s="48"/>
      <c r="B34" s="48"/>
      <c r="C34" s="48"/>
      <c r="D34" s="337" t="s">
        <v>141</v>
      </c>
      <c r="E34" s="60">
        <v>0.8</v>
      </c>
      <c r="F34" s="59">
        <v>0.8</v>
      </c>
      <c r="G34" s="60">
        <v>0.8</v>
      </c>
      <c r="H34" s="59">
        <v>0.8</v>
      </c>
      <c r="I34" s="60">
        <v>0.8</v>
      </c>
      <c r="J34" s="59">
        <v>0.8</v>
      </c>
      <c r="K34" s="60">
        <v>0.8</v>
      </c>
      <c r="L34" s="60">
        <v>0.8</v>
      </c>
      <c r="M34" s="60">
        <v>0.8</v>
      </c>
      <c r="N34" s="59">
        <v>0.8</v>
      </c>
      <c r="O34" s="60">
        <v>0.8</v>
      </c>
      <c r="P34" s="60">
        <v>0.8</v>
      </c>
      <c r="Q34" s="48"/>
      <c r="R34" s="49">
        <v>2042</v>
      </c>
      <c r="S34" s="48"/>
      <c r="T34" s="48"/>
    </row>
    <row r="35" spans="1:20" x14ac:dyDescent="0.25">
      <c r="A35" s="48"/>
      <c r="B35" s="48"/>
      <c r="C35" s="48"/>
      <c r="D35" s="337" t="s">
        <v>142</v>
      </c>
      <c r="E35" s="60">
        <v>0.8</v>
      </c>
      <c r="F35" s="59">
        <v>0.8</v>
      </c>
      <c r="G35" s="60">
        <v>0.8</v>
      </c>
      <c r="H35" s="59">
        <v>0.8</v>
      </c>
      <c r="I35" s="60">
        <v>0.8</v>
      </c>
      <c r="J35" s="59">
        <v>0.8</v>
      </c>
      <c r="K35" s="60">
        <v>0.8</v>
      </c>
      <c r="L35" s="60">
        <v>0.8</v>
      </c>
      <c r="M35" s="60">
        <v>0.8</v>
      </c>
      <c r="N35" s="59">
        <v>0.8</v>
      </c>
      <c r="O35" s="60">
        <v>0.75</v>
      </c>
      <c r="P35" s="60">
        <v>0.8</v>
      </c>
      <c r="Q35" s="48"/>
      <c r="R35" s="49">
        <v>2043</v>
      </c>
      <c r="S35" s="48"/>
      <c r="T35" s="48"/>
    </row>
    <row r="36" spans="1:20" x14ac:dyDescent="0.25">
      <c r="A36" s="48"/>
      <c r="B36" s="48"/>
      <c r="C36" s="48"/>
      <c r="D36" s="337" t="s">
        <v>143</v>
      </c>
      <c r="E36" s="60">
        <v>0.8</v>
      </c>
      <c r="F36" s="59">
        <v>0.8</v>
      </c>
      <c r="G36" s="60">
        <v>0.8</v>
      </c>
      <c r="H36" s="59">
        <v>0.8</v>
      </c>
      <c r="I36" s="60">
        <v>0.8</v>
      </c>
      <c r="J36" s="59">
        <v>0.8</v>
      </c>
      <c r="K36" s="60">
        <v>0.8</v>
      </c>
      <c r="L36" s="60">
        <v>0.8</v>
      </c>
      <c r="M36" s="60">
        <v>0.8</v>
      </c>
      <c r="N36" s="59">
        <v>0.8</v>
      </c>
      <c r="O36" s="60">
        <v>0.8</v>
      </c>
      <c r="P36" s="60">
        <v>0.8</v>
      </c>
      <c r="Q36" s="48"/>
      <c r="R36" s="49">
        <v>2044</v>
      </c>
      <c r="S36" s="48"/>
      <c r="T36" s="48"/>
    </row>
    <row r="37" spans="1:20" x14ac:dyDescent="0.25">
      <c r="A37" s="48"/>
      <c r="B37" s="48"/>
      <c r="C37" s="48"/>
      <c r="D37" s="337" t="s">
        <v>144</v>
      </c>
      <c r="E37" s="60">
        <v>0.8</v>
      </c>
      <c r="F37" s="59">
        <v>0.8</v>
      </c>
      <c r="G37" s="60">
        <v>0.8</v>
      </c>
      <c r="H37" s="59">
        <v>0.8</v>
      </c>
      <c r="I37" s="60">
        <v>0.8</v>
      </c>
      <c r="J37" s="59">
        <v>0.8</v>
      </c>
      <c r="K37" s="60">
        <v>0.8</v>
      </c>
      <c r="L37" s="60">
        <v>0.8</v>
      </c>
      <c r="M37" s="60">
        <v>0.8</v>
      </c>
      <c r="N37" s="59">
        <v>0.8</v>
      </c>
      <c r="O37" s="60">
        <v>0.8</v>
      </c>
      <c r="P37" s="60">
        <v>0.8</v>
      </c>
      <c r="Q37" s="48"/>
      <c r="R37" s="49">
        <v>2045</v>
      </c>
      <c r="S37" s="48"/>
      <c r="T37" s="48"/>
    </row>
    <row r="38" spans="1:20" x14ac:dyDescent="0.25">
      <c r="A38" s="48"/>
      <c r="B38" s="48"/>
      <c r="C38" s="48"/>
      <c r="D38" s="337" t="s">
        <v>145</v>
      </c>
      <c r="E38" s="60">
        <v>0.8</v>
      </c>
      <c r="F38" s="59">
        <v>0.8</v>
      </c>
      <c r="G38" s="60">
        <v>0.8</v>
      </c>
      <c r="H38" s="59">
        <v>0.8</v>
      </c>
      <c r="I38" s="60">
        <v>0.8</v>
      </c>
      <c r="J38" s="59">
        <v>0.8</v>
      </c>
      <c r="K38" s="60">
        <v>0.8</v>
      </c>
      <c r="L38" s="60">
        <v>0.8</v>
      </c>
      <c r="M38" s="60">
        <v>0.75</v>
      </c>
      <c r="N38" s="59">
        <v>0.8</v>
      </c>
      <c r="O38" s="60">
        <v>0.72</v>
      </c>
      <c r="P38" s="60">
        <v>0.8</v>
      </c>
      <c r="Q38" s="48"/>
      <c r="R38" s="49">
        <v>2046</v>
      </c>
      <c r="S38" s="48"/>
      <c r="T38" s="48"/>
    </row>
    <row r="39" spans="1:20" x14ac:dyDescent="0.25">
      <c r="A39" s="48"/>
      <c r="B39" s="48"/>
      <c r="C39" s="48"/>
      <c r="D39" s="337" t="s">
        <v>146</v>
      </c>
      <c r="E39" s="60">
        <v>0.8</v>
      </c>
      <c r="F39" s="59">
        <v>0.8</v>
      </c>
      <c r="G39" s="60">
        <v>0.8</v>
      </c>
      <c r="H39" s="59">
        <v>0.8</v>
      </c>
      <c r="I39" s="60">
        <v>0.8</v>
      </c>
      <c r="J39" s="59">
        <v>0.8</v>
      </c>
      <c r="K39" s="60">
        <v>0.8</v>
      </c>
      <c r="L39" s="60">
        <v>0.8</v>
      </c>
      <c r="M39" s="60">
        <v>0.8</v>
      </c>
      <c r="N39" s="59">
        <v>0.8</v>
      </c>
      <c r="O39" s="60">
        <v>0.8</v>
      </c>
      <c r="P39" s="60">
        <v>0.8</v>
      </c>
      <c r="Q39" s="48"/>
      <c r="R39" s="49">
        <v>2047</v>
      </c>
      <c r="S39" s="48"/>
      <c r="T39" s="48"/>
    </row>
    <row r="40" spans="1:20" x14ac:dyDescent="0.25">
      <c r="A40" s="48"/>
      <c r="B40" s="48"/>
      <c r="C40" s="48"/>
      <c r="D40" s="337" t="s">
        <v>147</v>
      </c>
      <c r="E40" s="60">
        <v>0.8</v>
      </c>
      <c r="F40" s="59">
        <v>0.8</v>
      </c>
      <c r="G40" s="60">
        <v>0.8</v>
      </c>
      <c r="H40" s="59">
        <v>0.85</v>
      </c>
      <c r="I40" s="60">
        <v>0.8</v>
      </c>
      <c r="J40" s="59">
        <v>0.8</v>
      </c>
      <c r="K40" s="60">
        <v>0.8</v>
      </c>
      <c r="L40" s="60">
        <v>0.8</v>
      </c>
      <c r="M40" s="60">
        <v>0.8</v>
      </c>
      <c r="N40" s="59">
        <v>0.8</v>
      </c>
      <c r="O40" s="60">
        <v>0.8</v>
      </c>
      <c r="P40" s="60">
        <v>0.8</v>
      </c>
      <c r="Q40" s="48"/>
      <c r="R40" s="49">
        <v>2048</v>
      </c>
      <c r="S40" s="48"/>
      <c r="T40" s="48"/>
    </row>
    <row r="41" spans="1:20" x14ac:dyDescent="0.25">
      <c r="A41" s="48"/>
      <c r="B41" s="48"/>
      <c r="C41" s="48"/>
      <c r="D41" s="337" t="s">
        <v>148</v>
      </c>
      <c r="E41" s="60">
        <v>0.8</v>
      </c>
      <c r="F41" s="59">
        <v>0.8</v>
      </c>
      <c r="G41" s="60">
        <v>0.8</v>
      </c>
      <c r="H41" s="59">
        <v>0.8</v>
      </c>
      <c r="I41" s="60">
        <v>0.8</v>
      </c>
      <c r="J41" s="59">
        <v>0.8</v>
      </c>
      <c r="K41" s="60">
        <v>0.8</v>
      </c>
      <c r="L41" s="60">
        <v>0.8</v>
      </c>
      <c r="M41" s="60">
        <v>0.8</v>
      </c>
      <c r="N41" s="59">
        <v>0.8</v>
      </c>
      <c r="O41" s="60">
        <v>0.75</v>
      </c>
      <c r="P41" s="60">
        <v>0.8</v>
      </c>
      <c r="Q41" s="48"/>
      <c r="R41" s="49">
        <v>2049</v>
      </c>
      <c r="S41" s="48"/>
      <c r="T41" s="48"/>
    </row>
    <row r="42" spans="1:20" x14ac:dyDescent="0.25">
      <c r="A42" s="48"/>
      <c r="B42" s="48"/>
      <c r="C42" s="48"/>
      <c r="D42" s="337" t="s">
        <v>149</v>
      </c>
      <c r="E42" s="60">
        <v>0.82</v>
      </c>
      <c r="F42" s="59">
        <v>0.82</v>
      </c>
      <c r="G42" s="60">
        <v>0.82</v>
      </c>
      <c r="H42" s="59">
        <v>0.82</v>
      </c>
      <c r="I42" s="60">
        <v>0.82</v>
      </c>
      <c r="J42" s="59">
        <v>0.82</v>
      </c>
      <c r="K42" s="60">
        <v>0.82</v>
      </c>
      <c r="L42" s="60">
        <v>0.82</v>
      </c>
      <c r="M42" s="60">
        <v>0.82</v>
      </c>
      <c r="N42" s="59">
        <v>0.82</v>
      </c>
      <c r="O42" s="60">
        <v>0.82</v>
      </c>
      <c r="P42" s="60">
        <v>0.82</v>
      </c>
      <c r="Q42" s="48"/>
      <c r="R42" s="49">
        <v>2050</v>
      </c>
      <c r="S42" s="48"/>
      <c r="T42" s="48"/>
    </row>
    <row r="43" spans="1:20" x14ac:dyDescent="0.25">
      <c r="A43" s="48"/>
      <c r="B43" s="48"/>
      <c r="C43" s="48"/>
      <c r="D43" s="337" t="s">
        <v>150</v>
      </c>
      <c r="E43" s="60">
        <v>0.8</v>
      </c>
      <c r="F43" s="59">
        <v>0.8</v>
      </c>
      <c r="G43" s="60">
        <v>0.8</v>
      </c>
      <c r="H43" s="59">
        <v>0.8</v>
      </c>
      <c r="I43" s="60">
        <v>0.8</v>
      </c>
      <c r="J43" s="59">
        <v>0.8</v>
      </c>
      <c r="K43" s="60">
        <v>0.8</v>
      </c>
      <c r="L43" s="60">
        <v>0.8</v>
      </c>
      <c r="M43" s="60">
        <v>0.8</v>
      </c>
      <c r="N43" s="59">
        <v>0.8</v>
      </c>
      <c r="O43" s="60">
        <v>0.8</v>
      </c>
      <c r="P43" s="60">
        <v>0.8</v>
      </c>
      <c r="Q43" s="48"/>
      <c r="R43" s="49">
        <v>2051</v>
      </c>
      <c r="S43" s="48"/>
      <c r="T43" s="48"/>
    </row>
    <row r="44" spans="1:20" x14ac:dyDescent="0.25">
      <c r="A44" s="48"/>
      <c r="B44" s="48"/>
      <c r="C44" s="48"/>
      <c r="D44" s="337" t="s">
        <v>151</v>
      </c>
      <c r="E44" s="60">
        <v>0.8</v>
      </c>
      <c r="F44" s="59">
        <v>0.8</v>
      </c>
      <c r="G44" s="60">
        <v>0.8</v>
      </c>
      <c r="H44" s="59">
        <v>0.8</v>
      </c>
      <c r="I44" s="60">
        <v>0.8</v>
      </c>
      <c r="J44" s="59">
        <v>0.8</v>
      </c>
      <c r="K44" s="60">
        <v>0.8</v>
      </c>
      <c r="L44" s="60">
        <v>0.8</v>
      </c>
      <c r="M44" s="60">
        <v>0.8</v>
      </c>
      <c r="N44" s="59">
        <v>0.8</v>
      </c>
      <c r="O44" s="60">
        <v>0.8</v>
      </c>
      <c r="P44" s="60">
        <v>0.8</v>
      </c>
      <c r="Q44" s="48"/>
      <c r="R44" s="49">
        <v>2052</v>
      </c>
      <c r="S44" s="48"/>
      <c r="T44" s="48"/>
    </row>
    <row r="45" spans="1:20" x14ac:dyDescent="0.25">
      <c r="A45" s="48"/>
      <c r="B45" s="48"/>
      <c r="C45" s="48"/>
      <c r="D45" s="337" t="s">
        <v>152</v>
      </c>
      <c r="E45" s="60">
        <v>0.8</v>
      </c>
      <c r="F45" s="59">
        <v>0.8</v>
      </c>
      <c r="G45" s="60">
        <v>0.8</v>
      </c>
      <c r="H45" s="59">
        <v>0.8</v>
      </c>
      <c r="I45" s="60">
        <v>0.8</v>
      </c>
      <c r="J45" s="59">
        <v>0.8</v>
      </c>
      <c r="K45" s="60">
        <v>0.8</v>
      </c>
      <c r="L45" s="60">
        <v>0.8</v>
      </c>
      <c r="M45" s="60">
        <v>0.8</v>
      </c>
      <c r="N45" s="59">
        <v>0.8</v>
      </c>
      <c r="O45" s="60">
        <v>0.8</v>
      </c>
      <c r="P45" s="60">
        <v>0.8</v>
      </c>
      <c r="Q45" s="48"/>
      <c r="R45" s="49">
        <v>2053</v>
      </c>
      <c r="S45" s="48"/>
      <c r="T45" s="48"/>
    </row>
    <row r="46" spans="1:20" x14ac:dyDescent="0.25">
      <c r="A46" s="48"/>
      <c r="B46" s="48"/>
      <c r="C46" s="48"/>
      <c r="D46" s="337" t="s">
        <v>153</v>
      </c>
      <c r="E46" s="60"/>
      <c r="F46" s="59"/>
      <c r="G46" s="60"/>
      <c r="H46" s="59"/>
      <c r="I46" s="60"/>
      <c r="J46" s="59"/>
      <c r="K46" s="60"/>
      <c r="L46" s="60"/>
      <c r="M46" s="60"/>
      <c r="N46" s="59"/>
      <c r="O46" s="60"/>
      <c r="P46" s="60"/>
      <c r="Q46" s="48"/>
      <c r="R46" s="49">
        <v>2054</v>
      </c>
      <c r="S46" s="48"/>
      <c r="T46" s="48"/>
    </row>
    <row r="47" spans="1:20" x14ac:dyDescent="0.25">
      <c r="A47" s="48"/>
      <c r="B47" s="48"/>
      <c r="C47" s="48"/>
      <c r="D47" s="337" t="s">
        <v>154</v>
      </c>
      <c r="E47" s="60">
        <v>0.8</v>
      </c>
      <c r="F47" s="59">
        <v>0.8</v>
      </c>
      <c r="G47" s="60">
        <v>0.8</v>
      </c>
      <c r="H47" s="59">
        <v>0.8</v>
      </c>
      <c r="I47" s="60">
        <v>0.8</v>
      </c>
      <c r="J47" s="59">
        <v>0.8</v>
      </c>
      <c r="K47" s="60">
        <v>0.8</v>
      </c>
      <c r="L47" s="60">
        <v>0.8</v>
      </c>
      <c r="M47" s="60">
        <v>0.8</v>
      </c>
      <c r="N47" s="59">
        <v>0.8</v>
      </c>
      <c r="O47" s="60">
        <v>0.8</v>
      </c>
      <c r="P47" s="60">
        <v>0.8</v>
      </c>
      <c r="Q47" s="48"/>
      <c r="R47" s="49">
        <v>2055</v>
      </c>
      <c r="S47" s="48"/>
      <c r="T47" s="48"/>
    </row>
    <row r="48" spans="1:20" x14ac:dyDescent="0.25">
      <c r="A48" s="48"/>
      <c r="B48" s="48"/>
      <c r="C48" s="48"/>
      <c r="D48" s="337" t="s">
        <v>155</v>
      </c>
      <c r="E48" s="60"/>
      <c r="F48" s="59"/>
      <c r="G48" s="60"/>
      <c r="H48" s="59"/>
      <c r="I48" s="60"/>
      <c r="J48" s="59"/>
      <c r="K48" s="60">
        <v>0.8</v>
      </c>
      <c r="L48" s="60">
        <v>0.8</v>
      </c>
      <c r="M48" s="60">
        <v>0.8</v>
      </c>
      <c r="N48" s="59">
        <v>0.8</v>
      </c>
      <c r="O48" s="60">
        <v>0.8</v>
      </c>
      <c r="P48" s="60">
        <v>0.8</v>
      </c>
      <c r="Q48" s="48"/>
      <c r="R48" s="49">
        <v>2056</v>
      </c>
      <c r="S48" s="48"/>
      <c r="T48" s="48"/>
    </row>
    <row r="49" spans="1:20" x14ac:dyDescent="0.25">
      <c r="A49" s="48"/>
      <c r="B49" s="48"/>
      <c r="C49" s="48"/>
      <c r="D49" s="337" t="s">
        <v>156</v>
      </c>
      <c r="E49" s="60">
        <v>0.8</v>
      </c>
      <c r="F49" s="59">
        <v>0.8</v>
      </c>
      <c r="G49" s="60">
        <v>0.8</v>
      </c>
      <c r="H49" s="59">
        <v>0.8</v>
      </c>
      <c r="I49" s="60">
        <v>0.8</v>
      </c>
      <c r="J49" s="59">
        <v>0.8</v>
      </c>
      <c r="K49" s="60">
        <v>0.8</v>
      </c>
      <c r="L49" s="60">
        <v>0.8</v>
      </c>
      <c r="M49" s="60">
        <v>0.8</v>
      </c>
      <c r="N49" s="59">
        <v>0.8</v>
      </c>
      <c r="O49" s="60">
        <v>0.8</v>
      </c>
      <c r="P49" s="60">
        <v>0.8</v>
      </c>
      <c r="Q49" s="48"/>
      <c r="R49" s="49">
        <v>2057</v>
      </c>
      <c r="S49" s="48"/>
      <c r="T49" s="48"/>
    </row>
    <row r="50" spans="1:20" x14ac:dyDescent="0.25">
      <c r="A50" s="48"/>
      <c r="B50" s="48"/>
      <c r="C50" s="48"/>
      <c r="D50" s="337" t="s">
        <v>157</v>
      </c>
      <c r="E50" s="60">
        <v>0.8</v>
      </c>
      <c r="F50" s="59">
        <v>0.8</v>
      </c>
      <c r="G50" s="60">
        <v>0.8</v>
      </c>
      <c r="H50" s="59">
        <v>0.8</v>
      </c>
      <c r="I50" s="60">
        <v>0.8</v>
      </c>
      <c r="J50" s="59">
        <v>0.8</v>
      </c>
      <c r="K50" s="60">
        <v>0.8</v>
      </c>
      <c r="L50" s="60">
        <v>0.8</v>
      </c>
      <c r="M50" s="60">
        <v>0.8</v>
      </c>
      <c r="N50" s="59">
        <v>0.8</v>
      </c>
      <c r="O50" s="60">
        <v>0.8</v>
      </c>
      <c r="P50" s="60">
        <v>0.8</v>
      </c>
      <c r="Q50" s="48"/>
      <c r="R50" s="49">
        <v>2058</v>
      </c>
      <c r="S50" s="48"/>
      <c r="T50" s="48"/>
    </row>
    <row r="51" spans="1:20" x14ac:dyDescent="0.25">
      <c r="A51" s="48"/>
      <c r="B51" s="48"/>
      <c r="C51" s="48"/>
      <c r="D51" s="337" t="s">
        <v>158</v>
      </c>
      <c r="E51" s="60">
        <v>0.8</v>
      </c>
      <c r="F51" s="59">
        <v>0.8</v>
      </c>
      <c r="G51" s="60">
        <v>0.8</v>
      </c>
      <c r="H51" s="59">
        <v>0.8</v>
      </c>
      <c r="I51" s="60">
        <v>0.8</v>
      </c>
      <c r="J51" s="59">
        <v>0.8</v>
      </c>
      <c r="K51" s="60">
        <v>0.8</v>
      </c>
      <c r="L51" s="60">
        <v>0.8</v>
      </c>
      <c r="M51" s="60">
        <v>0.8</v>
      </c>
      <c r="N51" s="59">
        <v>0.8</v>
      </c>
      <c r="O51" s="60">
        <v>0.8</v>
      </c>
      <c r="P51" s="60">
        <v>0.8</v>
      </c>
      <c r="Q51" s="48"/>
      <c r="R51" s="49">
        <v>2059</v>
      </c>
      <c r="S51" s="48"/>
      <c r="T51" s="48"/>
    </row>
    <row r="52" spans="1:20" x14ac:dyDescent="0.25">
      <c r="A52" s="48"/>
      <c r="B52" s="48"/>
      <c r="C52" s="48"/>
      <c r="D52" s="337" t="s">
        <v>159</v>
      </c>
      <c r="E52" s="60">
        <v>0.8</v>
      </c>
      <c r="F52" s="59">
        <v>0.8</v>
      </c>
      <c r="G52" s="60">
        <v>0.8</v>
      </c>
      <c r="H52" s="59">
        <v>0.8</v>
      </c>
      <c r="I52" s="60">
        <v>0.8</v>
      </c>
      <c r="J52" s="59">
        <v>0.8</v>
      </c>
      <c r="K52" s="60">
        <v>0.8</v>
      </c>
      <c r="L52" s="60">
        <v>0.8</v>
      </c>
      <c r="M52" s="60">
        <v>0.8</v>
      </c>
      <c r="N52" s="59">
        <v>0.8</v>
      </c>
      <c r="O52" s="60">
        <v>0.8</v>
      </c>
      <c r="P52" s="60">
        <v>0.8</v>
      </c>
      <c r="Q52" s="48"/>
      <c r="R52" s="49">
        <v>2060</v>
      </c>
      <c r="S52" s="48"/>
      <c r="T52" s="48"/>
    </row>
    <row r="53" spans="1:20" x14ac:dyDescent="0.25">
      <c r="A53" s="48"/>
      <c r="B53" s="48"/>
      <c r="C53" s="48"/>
      <c r="D53" s="337" t="s">
        <v>160</v>
      </c>
      <c r="E53" s="60">
        <v>0.8</v>
      </c>
      <c r="F53" s="59">
        <v>0.8</v>
      </c>
      <c r="G53" s="60">
        <v>0.8</v>
      </c>
      <c r="H53" s="59">
        <v>0.8</v>
      </c>
      <c r="I53" s="60">
        <v>0.8</v>
      </c>
      <c r="J53" s="59">
        <v>0.8</v>
      </c>
      <c r="K53" s="60">
        <v>0.8</v>
      </c>
      <c r="L53" s="60">
        <v>0.8</v>
      </c>
      <c r="M53" s="60">
        <v>0.8</v>
      </c>
      <c r="N53" s="59">
        <v>0.8</v>
      </c>
      <c r="O53" s="60">
        <v>0.8</v>
      </c>
      <c r="P53" s="60">
        <v>0.8</v>
      </c>
      <c r="Q53" s="48"/>
      <c r="R53" s="48"/>
      <c r="S53" s="48"/>
      <c r="T53" s="48"/>
    </row>
    <row r="54" spans="1:20" x14ac:dyDescent="0.25">
      <c r="A54" s="48"/>
      <c r="B54" s="48"/>
      <c r="C54" s="48"/>
      <c r="D54" s="337" t="s">
        <v>161</v>
      </c>
      <c r="E54" s="60">
        <v>0.8</v>
      </c>
      <c r="F54" s="59">
        <v>0.8</v>
      </c>
      <c r="G54" s="60">
        <v>0.8</v>
      </c>
      <c r="H54" s="59">
        <v>0.8</v>
      </c>
      <c r="I54" s="60">
        <v>0.8</v>
      </c>
      <c r="J54" s="59">
        <v>0.8</v>
      </c>
      <c r="K54" s="60">
        <v>0.8</v>
      </c>
      <c r="L54" s="60">
        <v>0.8</v>
      </c>
      <c r="M54" s="60">
        <v>0.8</v>
      </c>
      <c r="N54" s="59">
        <v>0.8</v>
      </c>
      <c r="O54" s="60">
        <v>0.8</v>
      </c>
      <c r="P54" s="60">
        <v>0.8</v>
      </c>
      <c r="Q54" s="48"/>
      <c r="R54" s="48"/>
      <c r="S54" s="48"/>
      <c r="T54" s="48"/>
    </row>
    <row r="55" spans="1:20" x14ac:dyDescent="0.25">
      <c r="A55" s="48"/>
      <c r="B55" s="48"/>
      <c r="C55" s="48"/>
      <c r="D55" s="337" t="s">
        <v>162</v>
      </c>
      <c r="E55" s="60">
        <v>0.8</v>
      </c>
      <c r="F55" s="59">
        <v>0.8</v>
      </c>
      <c r="G55" s="60">
        <v>0.8</v>
      </c>
      <c r="H55" s="59">
        <v>0.8</v>
      </c>
      <c r="I55" s="60">
        <v>0.8</v>
      </c>
      <c r="J55" s="59">
        <v>0.8</v>
      </c>
      <c r="K55" s="60">
        <v>0.8</v>
      </c>
      <c r="L55" s="60">
        <v>0.8</v>
      </c>
      <c r="M55" s="60">
        <v>0.8</v>
      </c>
      <c r="N55" s="59">
        <v>0.8</v>
      </c>
      <c r="O55" s="60">
        <v>0.8</v>
      </c>
      <c r="P55" s="60">
        <v>0.8</v>
      </c>
      <c r="Q55" s="48"/>
      <c r="R55" s="48"/>
      <c r="S55" s="48"/>
      <c r="T55" s="48"/>
    </row>
    <row r="56" spans="1:20" x14ac:dyDescent="0.25">
      <c r="A56" s="48"/>
      <c r="B56" s="48"/>
      <c r="C56" s="48"/>
      <c r="D56" s="337" t="s">
        <v>163</v>
      </c>
      <c r="E56" s="60"/>
      <c r="F56" s="59"/>
      <c r="G56" s="60"/>
      <c r="H56" s="59"/>
      <c r="I56" s="60"/>
      <c r="J56" s="59"/>
      <c r="K56" s="60">
        <v>0.8</v>
      </c>
      <c r="L56" s="60">
        <v>0.8</v>
      </c>
      <c r="M56" s="60">
        <v>0.8</v>
      </c>
      <c r="N56" s="59">
        <v>0.8</v>
      </c>
      <c r="O56" s="60">
        <v>0.8</v>
      </c>
      <c r="P56" s="60">
        <v>0.8</v>
      </c>
      <c r="Q56" s="48"/>
      <c r="R56" s="48"/>
      <c r="S56" s="48"/>
      <c r="T56" s="48"/>
    </row>
    <row r="57" spans="1:20" x14ac:dyDescent="0.25">
      <c r="A57" s="48"/>
      <c r="B57" s="48"/>
      <c r="C57" s="48"/>
      <c r="D57" s="337" t="s">
        <v>164</v>
      </c>
      <c r="E57" s="60">
        <v>0.8</v>
      </c>
      <c r="F57" s="59">
        <v>0.8</v>
      </c>
      <c r="G57" s="60">
        <v>0.8</v>
      </c>
      <c r="H57" s="59">
        <v>0.8</v>
      </c>
      <c r="I57" s="60">
        <v>0.8</v>
      </c>
      <c r="J57" s="59">
        <v>0.8</v>
      </c>
      <c r="K57" s="60">
        <v>0.8</v>
      </c>
      <c r="L57" s="60">
        <v>0.8</v>
      </c>
      <c r="M57" s="60">
        <v>0.8</v>
      </c>
      <c r="N57" s="59">
        <v>0.8</v>
      </c>
      <c r="O57" s="60">
        <v>0.8</v>
      </c>
      <c r="P57" s="60">
        <v>0.8</v>
      </c>
      <c r="Q57" s="48"/>
      <c r="R57" s="48"/>
      <c r="S57" s="48"/>
      <c r="T57" s="48"/>
    </row>
    <row r="58" spans="1:20" x14ac:dyDescent="0.25">
      <c r="A58" s="48"/>
      <c r="B58" s="48"/>
      <c r="C58" s="48"/>
      <c r="D58" s="337" t="s">
        <v>165</v>
      </c>
      <c r="E58" s="60">
        <v>0.8</v>
      </c>
      <c r="F58" s="59">
        <v>0.8</v>
      </c>
      <c r="G58" s="60">
        <v>0.8</v>
      </c>
      <c r="H58" s="59">
        <v>0.8</v>
      </c>
      <c r="I58" s="60">
        <v>0.8</v>
      </c>
      <c r="J58" s="59">
        <v>0.8</v>
      </c>
      <c r="K58" s="60">
        <v>0.8</v>
      </c>
      <c r="L58" s="60">
        <v>0.8</v>
      </c>
      <c r="M58" s="60">
        <v>0.8</v>
      </c>
      <c r="N58" s="59">
        <v>0.8</v>
      </c>
      <c r="O58" s="60">
        <v>0.8</v>
      </c>
      <c r="P58" s="60">
        <v>0.8</v>
      </c>
      <c r="Q58" s="48"/>
      <c r="R58" s="48"/>
      <c r="S58" s="48"/>
      <c r="T58" s="48"/>
    </row>
    <row r="59" spans="1:20" x14ac:dyDescent="0.25">
      <c r="A59" s="48"/>
      <c r="B59" s="48"/>
      <c r="C59" s="48"/>
      <c r="D59" s="337" t="s">
        <v>166</v>
      </c>
      <c r="E59" s="60">
        <v>0.8</v>
      </c>
      <c r="F59" s="59">
        <v>0.8</v>
      </c>
      <c r="G59" s="60">
        <v>0.8</v>
      </c>
      <c r="H59" s="59">
        <v>0.8</v>
      </c>
      <c r="I59" s="60">
        <v>0.8</v>
      </c>
      <c r="J59" s="59">
        <v>0.8</v>
      </c>
      <c r="K59" s="60">
        <v>0.8</v>
      </c>
      <c r="L59" s="60">
        <v>0.8</v>
      </c>
      <c r="M59" s="60">
        <v>0.8</v>
      </c>
      <c r="N59" s="59">
        <v>0.8</v>
      </c>
      <c r="O59" s="60">
        <v>0.8</v>
      </c>
      <c r="P59" s="60">
        <v>0.8</v>
      </c>
      <c r="Q59" s="48"/>
      <c r="R59" s="48"/>
      <c r="S59" s="48"/>
      <c r="T59" s="48"/>
    </row>
    <row r="60" spans="1:20" x14ac:dyDescent="0.25">
      <c r="A60" s="48"/>
      <c r="B60" s="48"/>
      <c r="C60" s="48"/>
      <c r="D60" s="337" t="s">
        <v>167</v>
      </c>
      <c r="E60" s="60">
        <v>0.8</v>
      </c>
      <c r="F60" s="59">
        <v>0.8</v>
      </c>
      <c r="G60" s="60">
        <v>0.8</v>
      </c>
      <c r="H60" s="59">
        <v>0.8</v>
      </c>
      <c r="I60" s="60">
        <v>0.8</v>
      </c>
      <c r="J60" s="59">
        <v>0.8</v>
      </c>
      <c r="K60" s="60">
        <v>0.8</v>
      </c>
      <c r="L60" s="60">
        <v>0.8</v>
      </c>
      <c r="M60" s="60">
        <v>0.8</v>
      </c>
      <c r="N60" s="59">
        <v>0.8</v>
      </c>
      <c r="O60" s="60">
        <v>0.8</v>
      </c>
      <c r="P60" s="60">
        <v>0.8</v>
      </c>
      <c r="Q60" s="48"/>
      <c r="R60" s="48"/>
      <c r="S60" s="48"/>
      <c r="T60" s="48"/>
    </row>
    <row r="61" spans="1:20" x14ac:dyDescent="0.25">
      <c r="A61" s="48"/>
      <c r="B61" s="48"/>
      <c r="C61" s="48"/>
      <c r="D61" s="337" t="s">
        <v>168</v>
      </c>
      <c r="E61" s="60">
        <v>0.8</v>
      </c>
      <c r="F61" s="59">
        <v>0.8</v>
      </c>
      <c r="G61" s="60">
        <v>0.8</v>
      </c>
      <c r="H61" s="59">
        <v>0.8</v>
      </c>
      <c r="I61" s="60">
        <v>0.8</v>
      </c>
      <c r="J61" s="59">
        <v>0.8</v>
      </c>
      <c r="K61" s="60">
        <v>0.8</v>
      </c>
      <c r="L61" s="60">
        <v>0.8</v>
      </c>
      <c r="M61" s="60">
        <v>0.8</v>
      </c>
      <c r="N61" s="59">
        <v>0.8</v>
      </c>
      <c r="O61" s="60">
        <v>0.8</v>
      </c>
      <c r="P61" s="60">
        <v>0.8</v>
      </c>
      <c r="Q61" s="48"/>
      <c r="R61" s="48"/>
      <c r="S61" s="48"/>
      <c r="T61" s="48"/>
    </row>
    <row r="62" spans="1:20" x14ac:dyDescent="0.25"/>
    <row r="63" spans="1:20" x14ac:dyDescent="0.25"/>
    <row r="64" spans="1:20" x14ac:dyDescent="0.25"/>
  </sheetData>
  <pageMargins left="0.75" right="0.75" top="1" bottom="1" header="0.5" footer="0.5"/>
  <pageSetup scale="70" orientation="portrait" r:id="rId1"/>
  <headerFooter alignWithMargins="0"/>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59999389629810485"/>
    <pageSetUpPr fitToPage="1"/>
  </sheetPr>
  <dimension ref="A1:B35"/>
  <sheetViews>
    <sheetView zoomScale="80" zoomScaleNormal="80" workbookViewId="0">
      <pane xSplit="1" ySplit="2" topLeftCell="B3" activePane="bottomRight" state="frozen"/>
      <selection pane="topRight" activeCell="B1" sqref="B1"/>
      <selection pane="bottomLeft" activeCell="A4" sqref="A4"/>
      <selection pane="bottomRight" activeCell="B3" sqref="B3"/>
    </sheetView>
  </sheetViews>
  <sheetFormatPr defaultColWidth="9" defaultRowHeight="12.5" x14ac:dyDescent="0.25"/>
  <cols>
    <col min="1" max="1" width="19.08984375" style="72" customWidth="1"/>
    <col min="2" max="2" width="183.54296875" style="72" customWidth="1"/>
    <col min="3" max="16384" width="9" style="72"/>
  </cols>
  <sheetData>
    <row r="1" spans="1:2" ht="15.5" x14ac:dyDescent="0.35">
      <c r="A1" s="346" t="s">
        <v>498</v>
      </c>
      <c r="B1" s="347"/>
    </row>
    <row r="2" spans="1:2" ht="18.899999999999999" customHeight="1" x14ac:dyDescent="0.35">
      <c r="A2" s="229" t="s">
        <v>496</v>
      </c>
      <c r="B2" s="230" t="s">
        <v>497</v>
      </c>
    </row>
    <row r="3" spans="1:2" ht="44.25" customHeight="1" x14ac:dyDescent="0.25">
      <c r="A3" s="223" t="s">
        <v>349</v>
      </c>
      <c r="B3" s="224" t="s">
        <v>483</v>
      </c>
    </row>
    <row r="4" spans="1:2" ht="25.5" x14ac:dyDescent="0.25">
      <c r="A4" s="225" t="s">
        <v>353</v>
      </c>
      <c r="B4" s="227" t="s">
        <v>350</v>
      </c>
    </row>
    <row r="5" spans="1:2" ht="63" x14ac:dyDescent="0.25">
      <c r="A5" s="223" t="s">
        <v>381</v>
      </c>
      <c r="B5" s="224" t="s">
        <v>461</v>
      </c>
    </row>
    <row r="6" spans="1:2" ht="50.5" x14ac:dyDescent="0.25">
      <c r="A6" s="225" t="s">
        <v>438</v>
      </c>
      <c r="B6" s="227" t="s">
        <v>479</v>
      </c>
    </row>
    <row r="7" spans="1:2" ht="25.5" x14ac:dyDescent="0.25">
      <c r="A7" s="223" t="s">
        <v>351</v>
      </c>
      <c r="B7" s="224" t="s">
        <v>352</v>
      </c>
    </row>
    <row r="8" spans="1:2" ht="76" x14ac:dyDescent="0.25">
      <c r="A8" s="226" t="s">
        <v>459</v>
      </c>
      <c r="B8" s="228" t="s">
        <v>460</v>
      </c>
    </row>
    <row r="9" spans="1:2" ht="63" x14ac:dyDescent="0.25">
      <c r="A9" s="223" t="s">
        <v>457</v>
      </c>
      <c r="B9" s="224" t="s">
        <v>458</v>
      </c>
    </row>
    <row r="10" spans="1:2" ht="69.650000000000006" customHeight="1" x14ac:dyDescent="0.25">
      <c r="A10" s="226" t="s">
        <v>354</v>
      </c>
      <c r="B10" s="228" t="s">
        <v>535</v>
      </c>
    </row>
    <row r="11" spans="1:2" ht="150" x14ac:dyDescent="0.25">
      <c r="A11" s="223" t="s">
        <v>355</v>
      </c>
      <c r="B11" s="224" t="s">
        <v>541</v>
      </c>
    </row>
    <row r="12" spans="1:2" ht="125" x14ac:dyDescent="0.25">
      <c r="A12" s="226" t="s">
        <v>475</v>
      </c>
      <c r="B12" s="228" t="s">
        <v>536</v>
      </c>
    </row>
    <row r="13" spans="1:2" ht="125" x14ac:dyDescent="0.25">
      <c r="A13" s="223" t="s">
        <v>356</v>
      </c>
      <c r="B13" s="224" t="s">
        <v>537</v>
      </c>
    </row>
    <row r="14" spans="1:2" ht="50.5" x14ac:dyDescent="0.25">
      <c r="A14" s="226" t="s">
        <v>357</v>
      </c>
      <c r="B14" s="228" t="s">
        <v>480</v>
      </c>
    </row>
    <row r="15" spans="1:2" ht="125" x14ac:dyDescent="0.25">
      <c r="A15" s="223" t="s">
        <v>358</v>
      </c>
      <c r="B15" s="224" t="s">
        <v>538</v>
      </c>
    </row>
    <row r="16" spans="1:2" ht="69.650000000000006" customHeight="1" x14ac:dyDescent="0.25">
      <c r="A16" s="226" t="s">
        <v>484</v>
      </c>
      <c r="B16" s="228" t="s">
        <v>480</v>
      </c>
    </row>
    <row r="17" spans="1:2" ht="76" x14ac:dyDescent="0.25">
      <c r="A17" s="223" t="s">
        <v>464</v>
      </c>
      <c r="B17" s="224" t="s">
        <v>542</v>
      </c>
    </row>
    <row r="18" spans="1:2" ht="125" x14ac:dyDescent="0.25">
      <c r="A18" s="226" t="s">
        <v>359</v>
      </c>
      <c r="B18" s="228" t="s">
        <v>539</v>
      </c>
    </row>
    <row r="19" spans="1:2" ht="225" x14ac:dyDescent="0.25">
      <c r="A19" s="223" t="s">
        <v>360</v>
      </c>
      <c r="B19" s="224" t="s">
        <v>540</v>
      </c>
    </row>
    <row r="20" spans="1:2" ht="76" x14ac:dyDescent="0.25">
      <c r="A20" s="225" t="s">
        <v>361</v>
      </c>
      <c r="B20" s="227" t="s">
        <v>543</v>
      </c>
    </row>
    <row r="21" spans="1:2" ht="187.5" x14ac:dyDescent="0.25">
      <c r="A21" s="223" t="s">
        <v>393</v>
      </c>
      <c r="B21" s="224" t="s">
        <v>545</v>
      </c>
    </row>
    <row r="22" spans="1:2" ht="375.5" x14ac:dyDescent="0.25">
      <c r="A22" s="226" t="s">
        <v>394</v>
      </c>
      <c r="B22" s="228" t="s">
        <v>472</v>
      </c>
    </row>
    <row r="23" spans="1:2" ht="302" customHeight="1" x14ac:dyDescent="0.25">
      <c r="A23" s="223" t="s">
        <v>395</v>
      </c>
      <c r="B23" s="224" t="s">
        <v>456</v>
      </c>
    </row>
    <row r="24" spans="1:2" ht="125.5" x14ac:dyDescent="0.25">
      <c r="A24" s="225" t="s">
        <v>396</v>
      </c>
      <c r="B24" s="227" t="s">
        <v>470</v>
      </c>
    </row>
    <row r="25" spans="1:2" ht="75.5" x14ac:dyDescent="0.25">
      <c r="A25" s="223" t="s">
        <v>469</v>
      </c>
      <c r="B25" s="224" t="s">
        <v>439</v>
      </c>
    </row>
    <row r="26" spans="1:2" ht="50.5" x14ac:dyDescent="0.25">
      <c r="A26" s="225" t="s">
        <v>397</v>
      </c>
      <c r="B26" s="227" t="s">
        <v>398</v>
      </c>
    </row>
    <row r="27" spans="1:2" ht="88" x14ac:dyDescent="0.25">
      <c r="A27" s="223" t="s">
        <v>399</v>
      </c>
      <c r="B27" s="224" t="s">
        <v>471</v>
      </c>
    </row>
    <row r="28" spans="1:2" ht="75" x14ac:dyDescent="0.25">
      <c r="A28" s="225" t="s">
        <v>400</v>
      </c>
      <c r="B28" s="227" t="s">
        <v>501</v>
      </c>
    </row>
    <row r="29" spans="1:2" ht="50.5" x14ac:dyDescent="0.25">
      <c r="A29" s="223" t="s">
        <v>401</v>
      </c>
      <c r="B29" s="224" t="s">
        <v>402</v>
      </c>
    </row>
    <row r="30" spans="1:2" ht="88" x14ac:dyDescent="0.25">
      <c r="A30" s="225" t="s">
        <v>403</v>
      </c>
      <c r="B30" s="227" t="s">
        <v>404</v>
      </c>
    </row>
    <row r="31" spans="1:2" ht="100.5" x14ac:dyDescent="0.25">
      <c r="A31" s="221" t="s">
        <v>405</v>
      </c>
      <c r="B31" s="222" t="s">
        <v>440</v>
      </c>
    </row>
    <row r="32" spans="1:2" ht="38" x14ac:dyDescent="0.25">
      <c r="A32" s="225" t="s">
        <v>406</v>
      </c>
      <c r="B32" s="227" t="s">
        <v>474</v>
      </c>
    </row>
    <row r="33" spans="1:2" ht="25.5" x14ac:dyDescent="0.25">
      <c r="A33" s="221" t="s">
        <v>407</v>
      </c>
      <c r="B33" s="222" t="s">
        <v>391</v>
      </c>
    </row>
    <row r="34" spans="1:2" ht="38" x14ac:dyDescent="0.25">
      <c r="A34" s="225" t="s">
        <v>408</v>
      </c>
      <c r="B34" s="227" t="s">
        <v>409</v>
      </c>
    </row>
    <row r="35" spans="1:2" ht="191" x14ac:dyDescent="0.25">
      <c r="A35" s="223" t="s">
        <v>410</v>
      </c>
      <c r="B35" s="224" t="s">
        <v>544</v>
      </c>
    </row>
  </sheetData>
  <pageMargins left="0.25" right="0.25" top="0.75" bottom="0.75" header="0.3" footer="0.3"/>
  <pageSetup scale="83" fitToHeight="0" orientation="landscape" r:id="rId1"/>
  <headerFooter>
    <oddFooter>&amp;L&amp;F&amp;CPage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F26"/>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C4" sqref="C4"/>
    </sheetView>
  </sheetViews>
  <sheetFormatPr defaultColWidth="0" defaultRowHeight="12.5" zeroHeight="1" x14ac:dyDescent="0.25"/>
  <cols>
    <col min="1" max="1" width="0.453125" style="10" hidden="1" customWidth="1"/>
    <col min="2" max="2" width="28.453125" style="10" customWidth="1"/>
    <col min="3" max="3" width="60.54296875" style="10" customWidth="1"/>
    <col min="4" max="4" width="9" style="10" customWidth="1"/>
    <col min="5" max="6" width="0" style="10" hidden="1" customWidth="1"/>
    <col min="7" max="16384" width="9" style="10" hidden="1"/>
  </cols>
  <sheetData>
    <row r="1" spans="2:3" ht="19.5" thickBot="1" x14ac:dyDescent="0.3">
      <c r="B1" s="50" t="s">
        <v>276</v>
      </c>
      <c r="C1" s="51"/>
    </row>
    <row r="2" spans="2:3" x14ac:dyDescent="0.25"/>
    <row r="3" spans="2:3" ht="13" x14ac:dyDescent="0.3">
      <c r="B3" s="237" t="s">
        <v>279</v>
      </c>
      <c r="C3" s="238" t="s">
        <v>281</v>
      </c>
    </row>
    <row r="4" spans="2:3" ht="13" x14ac:dyDescent="0.25">
      <c r="B4" s="231" t="s">
        <v>45</v>
      </c>
      <c r="C4" s="234"/>
    </row>
    <row r="5" spans="2:3" ht="13" x14ac:dyDescent="0.25">
      <c r="B5" s="231" t="s">
        <v>185</v>
      </c>
      <c r="C5" s="234"/>
    </row>
    <row r="6" spans="2:3" ht="13" x14ac:dyDescent="0.25">
      <c r="B6" s="231" t="s">
        <v>186</v>
      </c>
      <c r="C6" s="234"/>
    </row>
    <row r="7" spans="2:3" ht="13" x14ac:dyDescent="0.25">
      <c r="B7" s="231" t="s">
        <v>103</v>
      </c>
      <c r="C7" s="234"/>
    </row>
    <row r="8" spans="2:3" ht="13" x14ac:dyDescent="0.25">
      <c r="B8" s="231" t="s">
        <v>36</v>
      </c>
      <c r="C8" s="234"/>
    </row>
    <row r="9" spans="2:3" ht="13" x14ac:dyDescent="0.25">
      <c r="B9" s="231" t="s">
        <v>41</v>
      </c>
      <c r="C9" s="234"/>
    </row>
    <row r="10" spans="2:3" ht="13" x14ac:dyDescent="0.25">
      <c r="B10" s="231" t="s">
        <v>54</v>
      </c>
      <c r="C10" s="234"/>
    </row>
    <row r="11" spans="2:3" ht="13" x14ac:dyDescent="0.25">
      <c r="B11" s="231" t="s">
        <v>280</v>
      </c>
      <c r="C11" s="234"/>
    </row>
    <row r="12" spans="2:3" ht="13" x14ac:dyDescent="0.25">
      <c r="B12" s="231" t="s">
        <v>35</v>
      </c>
      <c r="C12" s="234" t="s">
        <v>107</v>
      </c>
    </row>
    <row r="13" spans="2:3" ht="13" x14ac:dyDescent="0.25">
      <c r="B13" s="231" t="s">
        <v>50</v>
      </c>
      <c r="C13" s="234"/>
    </row>
    <row r="14" spans="2:3" ht="13" x14ac:dyDescent="0.25">
      <c r="B14" s="231" t="s">
        <v>51</v>
      </c>
      <c r="C14" s="234"/>
    </row>
    <row r="15" spans="2:3" ht="13" x14ac:dyDescent="0.25">
      <c r="B15" s="231" t="s">
        <v>187</v>
      </c>
      <c r="C15" s="234" t="s">
        <v>110</v>
      </c>
    </row>
    <row r="16" spans="2:3" ht="13" x14ac:dyDescent="0.25">
      <c r="B16" s="232" t="s">
        <v>378</v>
      </c>
      <c r="C16" s="235"/>
    </row>
    <row r="17" spans="2:3" ht="13" x14ac:dyDescent="0.25">
      <c r="B17" s="233" t="s">
        <v>387</v>
      </c>
      <c r="C17" s="236"/>
    </row>
    <row r="18" spans="2:3" ht="13" x14ac:dyDescent="0.25">
      <c r="B18" s="231" t="s">
        <v>188</v>
      </c>
      <c r="C18" s="234"/>
    </row>
    <row r="19" spans="2:3" ht="13" x14ac:dyDescent="0.25">
      <c r="B19" s="231" t="s">
        <v>53</v>
      </c>
      <c r="C19" s="234"/>
    </row>
    <row r="20" spans="2:3" ht="13" x14ac:dyDescent="0.3">
      <c r="B20" s="17"/>
    </row>
    <row r="21" spans="2:3" ht="13" x14ac:dyDescent="0.3">
      <c r="B21" s="17"/>
    </row>
    <row r="22" spans="2:3" ht="13" x14ac:dyDescent="0.3">
      <c r="B22" s="17"/>
    </row>
    <row r="23" spans="2:3" x14ac:dyDescent="0.25">
      <c r="B23" s="48"/>
    </row>
    <row r="24" spans="2:3" x14ac:dyDescent="0.25"/>
    <row r="25" spans="2:3" x14ac:dyDescent="0.25">
      <c r="B25" s="48"/>
    </row>
    <row r="26" spans="2:3" x14ac:dyDescent="0.25"/>
  </sheetData>
  <dataValidations count="1">
    <dataValidation type="list" allowBlank="1" showInputMessage="1" showErrorMessage="1" sqref="C15:C18" xr:uid="{00000000-0002-0000-0200-000000000000}">
      <formula1>YES_NO_LIST</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xr:uid="{00000000-0002-0000-0200-000001000000}">
          <x14:formula1>
            <xm:f>'Reference Tables'!$D$3:$D$61</xm:f>
          </x14:formula1>
          <xm:sqref>C12:C13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autoPageBreaks="0" fitToPage="1"/>
  </sheetPr>
  <dimension ref="A1:AZ187"/>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C4" sqref="C4"/>
    </sheetView>
  </sheetViews>
  <sheetFormatPr defaultColWidth="0" defaultRowHeight="12.5" zeroHeight="1" x14ac:dyDescent="0.25"/>
  <cols>
    <col min="1" max="1" width="1.08984375" style="1" hidden="1" customWidth="1"/>
    <col min="2" max="2" width="74.81640625" style="1" customWidth="1"/>
    <col min="3" max="3" width="13.7265625" style="1" customWidth="1"/>
    <col min="4" max="18" width="20.453125" style="1" customWidth="1"/>
    <col min="19" max="27" width="20.54296875" style="1" customWidth="1"/>
    <col min="28" max="47" width="20.453125" style="1" customWidth="1"/>
    <col min="48" max="50" width="9.453125" style="1" customWidth="1"/>
    <col min="51" max="52" width="0" style="1" hidden="1" customWidth="1"/>
    <col min="53" max="16384" width="9.453125" style="1" hidden="1"/>
  </cols>
  <sheetData>
    <row r="1" spans="2:47" ht="19.5" thickBot="1" x14ac:dyDescent="0.3">
      <c r="B1" s="53" t="s">
        <v>277</v>
      </c>
    </row>
    <row r="2" spans="2:47" x14ac:dyDescent="0.25"/>
    <row r="3" spans="2:47" ht="84.5" thickBot="1" x14ac:dyDescent="0.3">
      <c r="B3" s="252" t="s">
        <v>279</v>
      </c>
      <c r="C3" s="253" t="s">
        <v>189</v>
      </c>
      <c r="D3" s="254" t="s">
        <v>502</v>
      </c>
      <c r="E3" s="255" t="s">
        <v>516</v>
      </c>
      <c r="F3" s="255" t="s">
        <v>517</v>
      </c>
      <c r="G3" s="255" t="s">
        <v>327</v>
      </c>
      <c r="H3" s="255" t="s">
        <v>328</v>
      </c>
      <c r="I3" s="254" t="s">
        <v>503</v>
      </c>
      <c r="J3" s="255" t="s">
        <v>518</v>
      </c>
      <c r="K3" s="255" t="s">
        <v>519</v>
      </c>
      <c r="L3" s="255" t="s">
        <v>329</v>
      </c>
      <c r="M3" s="255" t="s">
        <v>330</v>
      </c>
      <c r="N3" s="254" t="s">
        <v>504</v>
      </c>
      <c r="O3" s="255" t="s">
        <v>520</v>
      </c>
      <c r="P3" s="255" t="s">
        <v>521</v>
      </c>
      <c r="Q3" s="255" t="s">
        <v>331</v>
      </c>
      <c r="R3" s="255" t="s">
        <v>332</v>
      </c>
      <c r="S3" s="254" t="s">
        <v>505</v>
      </c>
      <c r="T3" s="255" t="s">
        <v>522</v>
      </c>
      <c r="U3" s="255" t="s">
        <v>523</v>
      </c>
      <c r="V3" s="254" t="s">
        <v>506</v>
      </c>
      <c r="W3" s="255" t="s">
        <v>524</v>
      </c>
      <c r="X3" s="255" t="s">
        <v>525</v>
      </c>
      <c r="Y3" s="254" t="s">
        <v>507</v>
      </c>
      <c r="Z3" s="255" t="s">
        <v>526</v>
      </c>
      <c r="AA3" s="255" t="s">
        <v>527</v>
      </c>
      <c r="AB3" s="254" t="s">
        <v>508</v>
      </c>
      <c r="AC3" s="255" t="s">
        <v>528</v>
      </c>
      <c r="AD3" s="255" t="s">
        <v>529</v>
      </c>
      <c r="AE3" s="255" t="s">
        <v>333</v>
      </c>
      <c r="AF3" s="255" t="s">
        <v>334</v>
      </c>
      <c r="AG3" s="254" t="s">
        <v>509</v>
      </c>
      <c r="AH3" s="255" t="s">
        <v>530</v>
      </c>
      <c r="AI3" s="255" t="s">
        <v>531</v>
      </c>
      <c r="AJ3" s="255" t="s">
        <v>335</v>
      </c>
      <c r="AK3" s="255" t="s">
        <v>336</v>
      </c>
      <c r="AL3" s="254" t="s">
        <v>510</v>
      </c>
      <c r="AM3" s="255" t="s">
        <v>532</v>
      </c>
      <c r="AN3" s="255" t="s">
        <v>533</v>
      </c>
      <c r="AO3" s="255" t="s">
        <v>326</v>
      </c>
      <c r="AP3" s="255" t="s">
        <v>337</v>
      </c>
      <c r="AQ3" s="254" t="s">
        <v>511</v>
      </c>
      <c r="AR3" s="256" t="s">
        <v>512</v>
      </c>
      <c r="AS3" s="256" t="s">
        <v>513</v>
      </c>
      <c r="AT3" s="256" t="s">
        <v>514</v>
      </c>
      <c r="AU3" s="254" t="s">
        <v>515</v>
      </c>
    </row>
    <row r="4" spans="2:47" ht="17" thickBot="1" x14ac:dyDescent="0.3">
      <c r="B4" s="38" t="s">
        <v>190</v>
      </c>
      <c r="C4" s="38"/>
      <c r="D4" s="73"/>
      <c r="E4" s="74"/>
      <c r="F4" s="74"/>
      <c r="G4" s="74"/>
      <c r="H4" s="74"/>
      <c r="I4" s="73"/>
      <c r="J4" s="74"/>
      <c r="K4" s="74"/>
      <c r="L4" s="74"/>
      <c r="M4" s="74"/>
      <c r="N4" s="73"/>
      <c r="O4" s="74"/>
      <c r="P4" s="74"/>
      <c r="Q4" s="74"/>
      <c r="R4" s="74"/>
      <c r="S4" s="73"/>
      <c r="T4" s="74"/>
      <c r="U4" s="74"/>
      <c r="V4" s="73"/>
      <c r="W4" s="74"/>
      <c r="X4" s="74"/>
      <c r="Y4" s="73"/>
      <c r="Z4" s="74"/>
      <c r="AA4" s="74"/>
      <c r="AB4" s="73"/>
      <c r="AC4" s="74"/>
      <c r="AD4" s="74"/>
      <c r="AE4" s="74"/>
      <c r="AF4" s="74"/>
      <c r="AG4" s="73"/>
      <c r="AH4" s="74"/>
      <c r="AI4" s="74"/>
      <c r="AJ4" s="74"/>
      <c r="AK4" s="74"/>
      <c r="AL4" s="73"/>
      <c r="AM4" s="74"/>
      <c r="AN4" s="74"/>
      <c r="AO4" s="74"/>
      <c r="AP4" s="74"/>
      <c r="AQ4" s="73"/>
      <c r="AR4" s="75"/>
      <c r="AS4" s="75"/>
      <c r="AT4" s="75"/>
      <c r="AU4" s="73"/>
    </row>
    <row r="5" spans="2:47" ht="13" thickTop="1" x14ac:dyDescent="0.25">
      <c r="B5" s="239" t="s">
        <v>191</v>
      </c>
      <c r="C5" s="39"/>
      <c r="D5" s="76">
        <f>SUM('Pt 2 Premium and Claims'!D$5,'Pt 2 Premium and Claims'!D$6,-'Pt 2 Premium and Claims'!D$7,-'Pt 2 Premium and Claims'!D$13,'Pt 2 Premium and Claims'!D$14:'Pt 2 Premium and Claims'!D$17)</f>
        <v>0</v>
      </c>
      <c r="E5" s="77">
        <f>SUM('Pt 2 Premium and Claims'!E$5,'Pt 2 Premium and Claims'!E$6,-'Pt 2 Premium and Claims'!E$7,-'Pt 2 Premium and Claims'!E$13,'Pt 2 Premium and Claims'!E$14:'Pt 2 Premium and Claims'!E$17)</f>
        <v>0</v>
      </c>
      <c r="F5" s="77">
        <f>SUM('Pt 2 Premium and Claims'!F$5,'Pt 2 Premium and Claims'!F$6,-'Pt 2 Premium and Claims'!F$7,-'Pt 2 Premium and Claims'!F$13,'Pt 2 Premium and Claims'!F$14:'Pt 2 Premium and Claims'!F$17)</f>
        <v>0</v>
      </c>
      <c r="G5" s="77">
        <f>SUM('Pt 2 Premium and Claims'!G$5,'Pt 2 Premium and Claims'!G$6,-'Pt 2 Premium and Claims'!G$7,-'Pt 2 Premium and Claims'!G$13,'Pt 2 Premium and Claims'!G$14:'Pt 2 Premium and Claims'!G$17)</f>
        <v>0</v>
      </c>
      <c r="H5" s="77">
        <f>SUM('Pt 2 Premium and Claims'!H$5,'Pt 2 Premium and Claims'!H$6,-'Pt 2 Premium and Claims'!H$7,-'Pt 2 Premium and Claims'!H$13,'Pt 2 Premium and Claims'!H$14:'Pt 2 Premium and Claims'!H$17)</f>
        <v>0</v>
      </c>
      <c r="I5" s="76">
        <f>SUM('Pt 2 Premium and Claims'!I$5,'Pt 2 Premium and Claims'!I$6,-'Pt 2 Premium and Claims'!I$7,-'Pt 2 Premium and Claims'!I$13,'Pt 2 Premium and Claims'!I$14,'Pt 2 Premium and Claims'!I$16:'Pt 2 Premium and Claims'!I$17)</f>
        <v>0</v>
      </c>
      <c r="J5" s="77">
        <f>SUM('Pt 2 Premium and Claims'!J$5,'Pt 2 Premium and Claims'!J$6,-'Pt 2 Premium and Claims'!J$7,-'Pt 2 Premium and Claims'!J$13,'Pt 2 Premium and Claims'!J$14,'Pt 2 Premium and Claims'!J$16:'Pt 2 Premium and Claims'!J$17)</f>
        <v>0</v>
      </c>
      <c r="K5" s="77">
        <f>SUM('Pt 2 Premium and Claims'!K$5,'Pt 2 Premium and Claims'!K$6,-'Pt 2 Premium and Claims'!K$7,-'Pt 2 Premium and Claims'!K$13,'Pt 2 Premium and Claims'!K$14,'Pt 2 Premium and Claims'!K$16:'Pt 2 Premium and Claims'!K$17)</f>
        <v>0</v>
      </c>
      <c r="L5" s="77">
        <f>SUM('Pt 2 Premium and Claims'!L$5,'Pt 2 Premium and Claims'!L$6,-'Pt 2 Premium and Claims'!L$7,-'Pt 2 Premium and Claims'!L$13,'Pt 2 Premium and Claims'!L$14,'Pt 2 Premium and Claims'!L$16:'Pt 2 Premium and Claims'!L$17)</f>
        <v>0</v>
      </c>
      <c r="M5" s="77">
        <f>SUM('Pt 2 Premium and Claims'!M$5,'Pt 2 Premium and Claims'!M$6,-'Pt 2 Premium and Claims'!M$7,-'Pt 2 Premium and Claims'!M$13,'Pt 2 Premium and Claims'!M$14,'Pt 2 Premium and Claims'!M$16:'Pt 2 Premium and Claims'!M$17)</f>
        <v>0</v>
      </c>
      <c r="N5" s="76">
        <f>SUM('Pt 2 Premium and Claims'!N$5,'Pt 2 Premium and Claims'!N$6,-'Pt 2 Premium and Claims'!N$7,-'Pt 2 Premium and Claims'!N$13,'Pt 2 Premium and Claims'!N$14)</f>
        <v>0</v>
      </c>
      <c r="O5" s="77">
        <f>SUM('Pt 2 Premium and Claims'!O$5,'Pt 2 Premium and Claims'!O$6,-'Pt 2 Premium and Claims'!O$7,-'Pt 2 Premium and Claims'!O$13,'Pt 2 Premium and Claims'!O$14)</f>
        <v>0</v>
      </c>
      <c r="P5" s="77">
        <f>SUM('Pt 2 Premium and Claims'!P$5,'Pt 2 Premium and Claims'!P$6,-'Pt 2 Premium and Claims'!P$7,-'Pt 2 Premium and Claims'!P$13,'Pt 2 Premium and Claims'!P$14)</f>
        <v>0</v>
      </c>
      <c r="Q5" s="77">
        <f>SUM('Pt 2 Premium and Claims'!Q$5,'Pt 2 Premium and Claims'!Q$6,-'Pt 2 Premium and Claims'!Q$7,-'Pt 2 Premium and Claims'!Q$13,'Pt 2 Premium and Claims'!Q$14)</f>
        <v>0</v>
      </c>
      <c r="R5" s="77">
        <f>SUM('Pt 2 Premium and Claims'!R$5,'Pt 2 Premium and Claims'!R$6,-'Pt 2 Premium and Claims'!R$7,-'Pt 2 Premium and Claims'!R$13,'Pt 2 Premium and Claims'!R$14)</f>
        <v>0</v>
      </c>
      <c r="S5" s="76">
        <f>SUM('Pt 2 Premium and Claims'!S$5,'Pt 2 Premium and Claims'!S$6,-'Pt 2 Premium and Claims'!S$7,-'Pt 2 Premium and Claims'!S$13,'Pt 2 Premium and Claims'!S$14)</f>
        <v>0</v>
      </c>
      <c r="T5" s="77">
        <f>SUM('Pt 2 Premium and Claims'!T$5,'Pt 2 Premium and Claims'!T$6,-'Pt 2 Premium and Claims'!T$7,-'Pt 2 Premium and Claims'!T$13,'Pt 2 Premium and Claims'!T$14)</f>
        <v>0</v>
      </c>
      <c r="U5" s="77">
        <f>SUM('Pt 2 Premium and Claims'!U$5,'Pt 2 Premium and Claims'!U$6,-'Pt 2 Premium and Claims'!U$7,-'Pt 2 Premium and Claims'!U$13,'Pt 2 Premium and Claims'!U$14)</f>
        <v>0</v>
      </c>
      <c r="V5" s="76">
        <f>SUM('Pt 2 Premium and Claims'!V$5,'Pt 2 Premium and Claims'!V$6,-'Pt 2 Premium and Claims'!V$7,-'Pt 2 Premium and Claims'!V$13,'Pt 2 Premium and Claims'!V$14)</f>
        <v>0</v>
      </c>
      <c r="W5" s="77">
        <f>SUM('Pt 2 Premium and Claims'!W$5,'Pt 2 Premium and Claims'!W$6,-'Pt 2 Premium and Claims'!W$7,-'Pt 2 Premium and Claims'!W$13,'Pt 2 Premium and Claims'!W$14)</f>
        <v>0</v>
      </c>
      <c r="X5" s="77">
        <f>SUM('Pt 2 Premium and Claims'!X$5,'Pt 2 Premium and Claims'!X$6,-'Pt 2 Premium and Claims'!X$7,-'Pt 2 Premium and Claims'!X$13,'Pt 2 Premium and Claims'!X$14)</f>
        <v>0</v>
      </c>
      <c r="Y5" s="76">
        <f>SUM('Pt 2 Premium and Claims'!Y$5,'Pt 2 Premium and Claims'!Y$6,-'Pt 2 Premium and Claims'!Y$7,-'Pt 2 Premium and Claims'!Y$13,'Pt 2 Premium and Claims'!Y$14)</f>
        <v>0</v>
      </c>
      <c r="Z5" s="77">
        <f>SUM('Pt 2 Premium and Claims'!Z$5,'Pt 2 Premium and Claims'!Z$6,-'Pt 2 Premium and Claims'!Z$7,-'Pt 2 Premium and Claims'!Z$13,'Pt 2 Premium and Claims'!Z$14)</f>
        <v>0</v>
      </c>
      <c r="AA5" s="77">
        <f>SUM('Pt 2 Premium and Claims'!AA$5,'Pt 2 Premium and Claims'!AA$6,-'Pt 2 Premium and Claims'!AA$7,-'Pt 2 Premium and Claims'!AA$13,'Pt 2 Premium and Claims'!AA$14)</f>
        <v>0</v>
      </c>
      <c r="AB5" s="76">
        <f>SUM('Pt 2 Premium and Claims'!AB$5,'Pt 2 Premium and Claims'!AB$6,-'Pt 2 Premium and Claims'!AB$7,-'Pt 2 Premium and Claims'!AB$13,'Pt 2 Premium and Claims'!AB$14,'Pt 2 Premium and Claims'!AB$16:'Pt 2 Premium and Claims'!AB$17)</f>
        <v>0</v>
      </c>
      <c r="AC5" s="78"/>
      <c r="AD5" s="78"/>
      <c r="AE5" s="78"/>
      <c r="AF5" s="79"/>
      <c r="AG5" s="76">
        <f>SUM('Pt 2 Premium and Claims'!AG$5,'Pt 2 Premium and Claims'!AG$6,-'Pt 2 Premium and Claims'!AG$7,-'Pt 2 Premium and Claims'!AG$13,'Pt 2 Premium and Claims'!AG$14)</f>
        <v>0</v>
      </c>
      <c r="AH5" s="78"/>
      <c r="AI5" s="78"/>
      <c r="AJ5" s="78"/>
      <c r="AK5" s="79"/>
      <c r="AL5" s="76">
        <f>SUM('Pt 2 Premium and Claims'!AL$5,'Pt 2 Premium and Claims'!AL$6,-'Pt 2 Premium and Claims'!AL$7,-'Pt 2 Premium and Claims'!AL$13,'Pt 2 Premium and Claims'!AL$14)</f>
        <v>0</v>
      </c>
      <c r="AM5" s="77">
        <f>SUM('Pt 2 Premium and Claims'!AM$5,'Pt 2 Premium and Claims'!AM$6,-'Pt 2 Premium and Claims'!AM$7,-'Pt 2 Premium and Claims'!AM$13,'Pt 2 Premium and Claims'!AM$14)</f>
        <v>0</v>
      </c>
      <c r="AN5" s="77">
        <f>SUM('Pt 2 Premium and Claims'!AN$5,'Pt 2 Premium and Claims'!AN$6,-'Pt 2 Premium and Claims'!AN$7,-'Pt 2 Premium and Claims'!AN$13,'Pt 2 Premium and Claims'!AN$14)</f>
        <v>0</v>
      </c>
      <c r="AO5" s="77">
        <f>SUM('Pt 2 Premium and Claims'!AO$5,'Pt 2 Premium and Claims'!AO$6,-'Pt 2 Premium and Claims'!AO$7,-'Pt 2 Premium and Claims'!AO$13,'Pt 2 Premium and Claims'!AO$14)</f>
        <v>0</v>
      </c>
      <c r="AP5" s="77">
        <f>SUM('Pt 2 Premium and Claims'!AP$5,'Pt 2 Premium and Claims'!AP$6,-'Pt 2 Premium and Claims'!AP$7,-'Pt 2 Premium and Claims'!AP$13,'Pt 2 Premium and Claims'!AP$14)</f>
        <v>0</v>
      </c>
      <c r="AQ5" s="76">
        <f>SUM('Pt 2 Premium and Claims'!AQ$5,'Pt 2 Premium and Claims'!AQ$6,-'Pt 2 Premium and Claims'!AQ$7,-'Pt 2 Premium and Claims'!AQ$13,'Pt 2 Premium and Claims'!AQ$14)</f>
        <v>0</v>
      </c>
      <c r="AR5" s="80">
        <f>SUM('Pt 2 Premium and Claims'!AR$5,'Pt 2 Premium and Claims'!AR$6,-'Pt 2 Premium and Claims'!AR$7,-'Pt 2 Premium and Claims'!AR$13,'Pt 2 Premium and Claims'!AR$14)</f>
        <v>0</v>
      </c>
      <c r="AS5" s="80">
        <f>SUM('Pt 2 Premium and Claims'!AS$5,'Pt 2 Premium and Claims'!AS$6,-'Pt 2 Premium and Claims'!AS$7,-'Pt 2 Premium and Claims'!AS$13,'Pt 2 Premium and Claims'!AS$14)</f>
        <v>0</v>
      </c>
      <c r="AT5" s="81"/>
      <c r="AU5" s="101"/>
    </row>
    <row r="6" spans="2:47" x14ac:dyDescent="0.25">
      <c r="B6" s="240" t="s">
        <v>192</v>
      </c>
      <c r="C6" s="40" t="s">
        <v>12</v>
      </c>
      <c r="D6" s="82"/>
      <c r="E6" s="83"/>
      <c r="F6" s="83"/>
      <c r="G6" s="84"/>
      <c r="H6" s="84"/>
      <c r="I6" s="82"/>
      <c r="J6" s="83"/>
      <c r="K6" s="83"/>
      <c r="L6" s="84"/>
      <c r="M6" s="84"/>
      <c r="N6" s="82"/>
      <c r="O6" s="83"/>
      <c r="P6" s="83"/>
      <c r="Q6" s="84"/>
      <c r="R6" s="84"/>
      <c r="S6" s="82"/>
      <c r="T6" s="83"/>
      <c r="U6" s="83"/>
      <c r="V6" s="82"/>
      <c r="W6" s="83"/>
      <c r="X6" s="83"/>
      <c r="Y6" s="82"/>
      <c r="Z6" s="83"/>
      <c r="AA6" s="83"/>
      <c r="AB6" s="82"/>
      <c r="AC6" s="85"/>
      <c r="AD6" s="85"/>
      <c r="AE6" s="85"/>
      <c r="AF6" s="85"/>
      <c r="AG6" s="82"/>
      <c r="AH6" s="85"/>
      <c r="AI6" s="85"/>
      <c r="AJ6" s="85"/>
      <c r="AK6" s="85"/>
      <c r="AL6" s="82"/>
      <c r="AM6" s="83"/>
      <c r="AN6" s="83"/>
      <c r="AO6" s="84"/>
      <c r="AP6" s="84"/>
      <c r="AQ6" s="82"/>
      <c r="AR6" s="86"/>
      <c r="AS6" s="86"/>
      <c r="AT6" s="87"/>
      <c r="AU6" s="93"/>
    </row>
    <row r="7" spans="2:47" x14ac:dyDescent="0.25">
      <c r="B7" s="240" t="s">
        <v>193</v>
      </c>
      <c r="C7" s="40" t="s">
        <v>13</v>
      </c>
      <c r="D7" s="82"/>
      <c r="E7" s="83"/>
      <c r="F7" s="83"/>
      <c r="G7" s="83"/>
      <c r="H7" s="83"/>
      <c r="I7" s="82"/>
      <c r="J7" s="83"/>
      <c r="K7" s="83"/>
      <c r="L7" s="83"/>
      <c r="M7" s="83"/>
      <c r="N7" s="82"/>
      <c r="O7" s="83"/>
      <c r="P7" s="83"/>
      <c r="Q7" s="83"/>
      <c r="R7" s="83"/>
      <c r="S7" s="82"/>
      <c r="T7" s="83"/>
      <c r="U7" s="83"/>
      <c r="V7" s="82"/>
      <c r="W7" s="83"/>
      <c r="X7" s="83"/>
      <c r="Y7" s="82"/>
      <c r="Z7" s="83"/>
      <c r="AA7" s="83"/>
      <c r="AB7" s="82"/>
      <c r="AC7" s="85"/>
      <c r="AD7" s="85"/>
      <c r="AE7" s="85"/>
      <c r="AF7" s="85"/>
      <c r="AG7" s="82"/>
      <c r="AH7" s="85"/>
      <c r="AI7" s="85"/>
      <c r="AJ7" s="85"/>
      <c r="AK7" s="85"/>
      <c r="AL7" s="82"/>
      <c r="AM7" s="83"/>
      <c r="AN7" s="83"/>
      <c r="AO7" s="83"/>
      <c r="AP7" s="83"/>
      <c r="AQ7" s="82"/>
      <c r="AR7" s="86"/>
      <c r="AS7" s="86"/>
      <c r="AT7" s="87"/>
      <c r="AU7" s="93"/>
    </row>
    <row r="8" spans="2:47" ht="25" x14ac:dyDescent="0.25">
      <c r="B8" s="240" t="s">
        <v>194</v>
      </c>
      <c r="C8" s="40" t="s">
        <v>55</v>
      </c>
      <c r="D8" s="82"/>
      <c r="E8" s="88"/>
      <c r="F8" s="89"/>
      <c r="G8" s="89"/>
      <c r="H8" s="89"/>
      <c r="I8" s="82"/>
      <c r="J8" s="88"/>
      <c r="K8" s="89"/>
      <c r="L8" s="89"/>
      <c r="M8" s="89"/>
      <c r="N8" s="82"/>
      <c r="O8" s="88"/>
      <c r="P8" s="89"/>
      <c r="Q8" s="89"/>
      <c r="R8" s="89"/>
      <c r="S8" s="82"/>
      <c r="T8" s="89"/>
      <c r="U8" s="89"/>
      <c r="V8" s="82"/>
      <c r="W8" s="89"/>
      <c r="X8" s="89"/>
      <c r="Y8" s="82"/>
      <c r="Z8" s="89"/>
      <c r="AA8" s="89"/>
      <c r="AB8" s="82"/>
      <c r="AC8" s="85"/>
      <c r="AD8" s="85"/>
      <c r="AE8" s="85"/>
      <c r="AF8" s="91"/>
      <c r="AG8" s="82"/>
      <c r="AH8" s="85"/>
      <c r="AI8" s="85"/>
      <c r="AJ8" s="85"/>
      <c r="AK8" s="91"/>
      <c r="AL8" s="82"/>
      <c r="AM8" s="88"/>
      <c r="AN8" s="89"/>
      <c r="AO8" s="89"/>
      <c r="AP8" s="89"/>
      <c r="AQ8" s="82"/>
      <c r="AR8" s="86"/>
      <c r="AS8" s="86"/>
      <c r="AT8" s="87"/>
      <c r="AU8" s="93"/>
    </row>
    <row r="9" spans="2:47" x14ac:dyDescent="0.25">
      <c r="B9" s="240" t="s">
        <v>195</v>
      </c>
      <c r="C9" s="40" t="s">
        <v>56</v>
      </c>
      <c r="D9" s="82"/>
      <c r="E9" s="92"/>
      <c r="F9" s="85"/>
      <c r="G9" s="85"/>
      <c r="H9" s="85"/>
      <c r="I9" s="82"/>
      <c r="J9" s="92"/>
      <c r="K9" s="85"/>
      <c r="L9" s="85"/>
      <c r="M9" s="85"/>
      <c r="N9" s="82"/>
      <c r="O9" s="92"/>
      <c r="P9" s="85"/>
      <c r="Q9" s="85"/>
      <c r="R9" s="85"/>
      <c r="S9" s="82"/>
      <c r="T9" s="85"/>
      <c r="U9" s="85"/>
      <c r="V9" s="82"/>
      <c r="W9" s="85"/>
      <c r="X9" s="85"/>
      <c r="Y9" s="82"/>
      <c r="Z9" s="85"/>
      <c r="AA9" s="85"/>
      <c r="AB9" s="82"/>
      <c r="AC9" s="85"/>
      <c r="AD9" s="85"/>
      <c r="AE9" s="85"/>
      <c r="AF9" s="91"/>
      <c r="AG9" s="82"/>
      <c r="AH9" s="85"/>
      <c r="AI9" s="85"/>
      <c r="AJ9" s="85"/>
      <c r="AK9" s="91"/>
      <c r="AL9" s="82"/>
      <c r="AM9" s="92"/>
      <c r="AN9" s="85"/>
      <c r="AO9" s="85"/>
      <c r="AP9" s="85"/>
      <c r="AQ9" s="82"/>
      <c r="AR9" s="86"/>
      <c r="AS9" s="86"/>
      <c r="AT9" s="87"/>
      <c r="AU9" s="93"/>
    </row>
    <row r="10" spans="2:47" x14ac:dyDescent="0.25">
      <c r="B10" s="240" t="s">
        <v>196</v>
      </c>
      <c r="C10" s="40" t="s">
        <v>52</v>
      </c>
      <c r="D10" s="82"/>
      <c r="E10" s="92"/>
      <c r="F10" s="85"/>
      <c r="G10" s="85"/>
      <c r="H10" s="85"/>
      <c r="I10" s="82"/>
      <c r="J10" s="92"/>
      <c r="K10" s="85"/>
      <c r="L10" s="85"/>
      <c r="M10" s="85"/>
      <c r="N10" s="82"/>
      <c r="O10" s="92"/>
      <c r="P10" s="85"/>
      <c r="Q10" s="85"/>
      <c r="R10" s="85"/>
      <c r="S10" s="82"/>
      <c r="T10" s="85"/>
      <c r="U10" s="85"/>
      <c r="V10" s="82"/>
      <c r="W10" s="85"/>
      <c r="X10" s="85"/>
      <c r="Y10" s="82"/>
      <c r="Z10" s="85"/>
      <c r="AA10" s="85"/>
      <c r="AB10" s="82"/>
      <c r="AC10" s="85"/>
      <c r="AD10" s="85"/>
      <c r="AE10" s="85"/>
      <c r="AF10" s="85"/>
      <c r="AG10" s="82"/>
      <c r="AH10" s="85"/>
      <c r="AI10" s="85"/>
      <c r="AJ10" s="85"/>
      <c r="AK10" s="85"/>
      <c r="AL10" s="82"/>
      <c r="AM10" s="92"/>
      <c r="AN10" s="85"/>
      <c r="AO10" s="85"/>
      <c r="AP10" s="85"/>
      <c r="AQ10" s="82"/>
      <c r="AR10" s="86"/>
      <c r="AS10" s="86"/>
      <c r="AT10" s="87"/>
      <c r="AU10" s="93"/>
    </row>
    <row r="11" spans="2:47" ht="17" thickBot="1" x14ac:dyDescent="0.3">
      <c r="B11" s="241" t="s">
        <v>197</v>
      </c>
      <c r="C11" s="41"/>
      <c r="D11" s="94"/>
      <c r="E11" s="95"/>
      <c r="F11" s="95"/>
      <c r="G11" s="95"/>
      <c r="H11" s="95"/>
      <c r="I11" s="94"/>
      <c r="J11" s="95"/>
      <c r="K11" s="95"/>
      <c r="L11" s="95"/>
      <c r="M11" s="95"/>
      <c r="N11" s="94"/>
      <c r="O11" s="95"/>
      <c r="P11" s="95"/>
      <c r="Q11" s="95"/>
      <c r="R11" s="95"/>
      <c r="S11" s="94"/>
      <c r="T11" s="95"/>
      <c r="U11" s="95"/>
      <c r="V11" s="94"/>
      <c r="W11" s="95"/>
      <c r="X11" s="95"/>
      <c r="Y11" s="94"/>
      <c r="Z11" s="95"/>
      <c r="AA11" s="95"/>
      <c r="AB11" s="94"/>
      <c r="AC11" s="95"/>
      <c r="AD11" s="95"/>
      <c r="AE11" s="95"/>
      <c r="AF11" s="95"/>
      <c r="AG11" s="94"/>
      <c r="AH11" s="95"/>
      <c r="AI11" s="95"/>
      <c r="AJ11" s="95"/>
      <c r="AK11" s="95"/>
      <c r="AL11" s="94"/>
      <c r="AM11" s="95"/>
      <c r="AN11" s="95"/>
      <c r="AO11" s="95"/>
      <c r="AP11" s="95"/>
      <c r="AQ11" s="94"/>
      <c r="AR11" s="96"/>
      <c r="AS11" s="96"/>
      <c r="AT11" s="96"/>
      <c r="AU11" s="248"/>
    </row>
    <row r="12" spans="2:47" ht="13" thickTop="1" x14ac:dyDescent="0.25">
      <c r="B12" s="239" t="s">
        <v>462</v>
      </c>
      <c r="C12" s="39"/>
      <c r="D12" s="76">
        <f>'Pt 2 Premium and Claims'!D$55</f>
        <v>0</v>
      </c>
      <c r="E12" s="77">
        <f>'Pt 2 Premium and Claims'!E$55</f>
        <v>0</v>
      </c>
      <c r="F12" s="77">
        <f>'Pt 2 Premium and Claims'!F$55</f>
        <v>0</v>
      </c>
      <c r="G12" s="77">
        <f>'Pt 2 Premium and Claims'!G$55</f>
        <v>0</v>
      </c>
      <c r="H12" s="77">
        <f>'Pt 2 Premium and Claims'!H$55</f>
        <v>0</v>
      </c>
      <c r="I12" s="76">
        <f>'Pt 2 Premium and Claims'!I$55</f>
        <v>0</v>
      </c>
      <c r="J12" s="77">
        <f>'Pt 2 Premium and Claims'!J$55</f>
        <v>0</v>
      </c>
      <c r="K12" s="77">
        <f>'Pt 2 Premium and Claims'!K$55</f>
        <v>0</v>
      </c>
      <c r="L12" s="77">
        <f>'Pt 2 Premium and Claims'!L$55</f>
        <v>0</v>
      </c>
      <c r="M12" s="77">
        <f>'Pt 2 Premium and Claims'!M$55</f>
        <v>0</v>
      </c>
      <c r="N12" s="76">
        <f>'Pt 2 Premium and Claims'!N$55</f>
        <v>0</v>
      </c>
      <c r="O12" s="77">
        <f>'Pt 2 Premium and Claims'!O$55</f>
        <v>0</v>
      </c>
      <c r="P12" s="77">
        <f>'Pt 2 Premium and Claims'!P$55</f>
        <v>0</v>
      </c>
      <c r="Q12" s="77">
        <f>'Pt 2 Premium and Claims'!Q$55</f>
        <v>0</v>
      </c>
      <c r="R12" s="77">
        <f>'Pt 2 Premium and Claims'!R$55</f>
        <v>0</v>
      </c>
      <c r="S12" s="76">
        <f>'Pt 2 Premium and Claims'!S$55</f>
        <v>0</v>
      </c>
      <c r="T12" s="77">
        <f>'Pt 2 Premium and Claims'!T$55</f>
        <v>0</v>
      </c>
      <c r="U12" s="77">
        <f>'Pt 2 Premium and Claims'!U$55</f>
        <v>0</v>
      </c>
      <c r="V12" s="76">
        <f>'Pt 2 Premium and Claims'!V$55</f>
        <v>0</v>
      </c>
      <c r="W12" s="77">
        <f>'Pt 2 Premium and Claims'!W$55</f>
        <v>0</v>
      </c>
      <c r="X12" s="77">
        <f>'Pt 2 Premium and Claims'!X$55</f>
        <v>0</v>
      </c>
      <c r="Y12" s="76">
        <f>'Pt 2 Premium and Claims'!Y$55</f>
        <v>0</v>
      </c>
      <c r="Z12" s="77">
        <f>'Pt 2 Premium and Claims'!Z$55</f>
        <v>0</v>
      </c>
      <c r="AA12" s="77">
        <f>'Pt 2 Premium and Claims'!AA$55</f>
        <v>0</v>
      </c>
      <c r="AB12" s="76">
        <f>'Pt 2 Premium and Claims'!AB$55</f>
        <v>0</v>
      </c>
      <c r="AC12" s="78"/>
      <c r="AD12" s="78"/>
      <c r="AE12" s="78"/>
      <c r="AF12" s="79"/>
      <c r="AG12" s="76">
        <f>'Pt 2 Premium and Claims'!AG$55</f>
        <v>0</v>
      </c>
      <c r="AH12" s="78"/>
      <c r="AI12" s="78"/>
      <c r="AJ12" s="78"/>
      <c r="AK12" s="79"/>
      <c r="AL12" s="76">
        <f>'Pt 2 Premium and Claims'!AL$55</f>
        <v>0</v>
      </c>
      <c r="AM12" s="77">
        <f>'Pt 2 Premium and Claims'!AM$55</f>
        <v>0</v>
      </c>
      <c r="AN12" s="77">
        <f>'Pt 2 Premium and Claims'!AN$55</f>
        <v>0</v>
      </c>
      <c r="AO12" s="77">
        <f>'Pt 2 Premium and Claims'!AO$55</f>
        <v>0</v>
      </c>
      <c r="AP12" s="77">
        <f>'Pt 2 Premium and Claims'!AP$55</f>
        <v>0</v>
      </c>
      <c r="AQ12" s="76">
        <f>'Pt 2 Premium and Claims'!AQ$55</f>
        <v>0</v>
      </c>
      <c r="AR12" s="80">
        <f>'Pt 2 Premium and Claims'!AR$55</f>
        <v>0</v>
      </c>
      <c r="AS12" s="80">
        <f>'Pt 2 Premium and Claims'!AS$55</f>
        <v>0</v>
      </c>
      <c r="AT12" s="81"/>
      <c r="AU12" s="101"/>
    </row>
    <row r="13" spans="2:47" ht="13" customHeight="1" x14ac:dyDescent="0.25">
      <c r="B13" s="240" t="s">
        <v>198</v>
      </c>
      <c r="C13" s="40" t="s">
        <v>37</v>
      </c>
      <c r="D13" s="82"/>
      <c r="E13" s="83"/>
      <c r="F13" s="83"/>
      <c r="G13" s="88"/>
      <c r="H13" s="89"/>
      <c r="I13" s="82"/>
      <c r="J13" s="83"/>
      <c r="K13" s="83"/>
      <c r="L13" s="88"/>
      <c r="M13" s="89"/>
      <c r="N13" s="82"/>
      <c r="O13" s="83"/>
      <c r="P13" s="83"/>
      <c r="Q13" s="88"/>
      <c r="R13" s="89"/>
      <c r="S13" s="82"/>
      <c r="T13" s="83"/>
      <c r="U13" s="83"/>
      <c r="V13" s="82"/>
      <c r="W13" s="83"/>
      <c r="X13" s="83"/>
      <c r="Y13" s="82"/>
      <c r="Z13" s="83"/>
      <c r="AA13" s="83"/>
      <c r="AB13" s="82"/>
      <c r="AC13" s="85"/>
      <c r="AD13" s="85"/>
      <c r="AE13" s="85"/>
      <c r="AF13" s="85"/>
      <c r="AG13" s="82"/>
      <c r="AH13" s="85"/>
      <c r="AI13" s="85"/>
      <c r="AJ13" s="85"/>
      <c r="AK13" s="85"/>
      <c r="AL13" s="82"/>
      <c r="AM13" s="83"/>
      <c r="AN13" s="83"/>
      <c r="AO13" s="88"/>
      <c r="AP13" s="89"/>
      <c r="AQ13" s="82"/>
      <c r="AR13" s="86"/>
      <c r="AS13" s="86"/>
      <c r="AT13" s="87"/>
      <c r="AU13" s="93"/>
    </row>
    <row r="14" spans="2:47" ht="25" x14ac:dyDescent="0.25">
      <c r="B14" s="240" t="s">
        <v>199</v>
      </c>
      <c r="C14" s="40" t="s">
        <v>6</v>
      </c>
      <c r="D14" s="82"/>
      <c r="E14" s="83"/>
      <c r="F14" s="83"/>
      <c r="G14" s="92"/>
      <c r="H14" s="85"/>
      <c r="I14" s="82"/>
      <c r="J14" s="83"/>
      <c r="K14" s="83"/>
      <c r="L14" s="92"/>
      <c r="M14" s="85"/>
      <c r="N14" s="82"/>
      <c r="O14" s="83"/>
      <c r="P14" s="83"/>
      <c r="Q14" s="92"/>
      <c r="R14" s="85"/>
      <c r="S14" s="82"/>
      <c r="T14" s="83"/>
      <c r="U14" s="83"/>
      <c r="V14" s="82"/>
      <c r="W14" s="83"/>
      <c r="X14" s="83"/>
      <c r="Y14" s="82"/>
      <c r="Z14" s="83"/>
      <c r="AA14" s="83"/>
      <c r="AB14" s="82"/>
      <c r="AC14" s="85"/>
      <c r="AD14" s="85"/>
      <c r="AE14" s="85"/>
      <c r="AF14" s="85"/>
      <c r="AG14" s="82"/>
      <c r="AH14" s="85"/>
      <c r="AI14" s="85"/>
      <c r="AJ14" s="85"/>
      <c r="AK14" s="85"/>
      <c r="AL14" s="82"/>
      <c r="AM14" s="83"/>
      <c r="AN14" s="83"/>
      <c r="AO14" s="92"/>
      <c r="AP14" s="85"/>
      <c r="AQ14" s="82"/>
      <c r="AR14" s="86"/>
      <c r="AS14" s="86"/>
      <c r="AT14" s="87"/>
      <c r="AU14" s="93"/>
    </row>
    <row r="15" spans="2:47" ht="25" x14ac:dyDescent="0.25">
      <c r="B15" s="240" t="s">
        <v>200</v>
      </c>
      <c r="C15" s="40" t="s">
        <v>7</v>
      </c>
      <c r="D15" s="82"/>
      <c r="E15" s="83"/>
      <c r="F15" s="83"/>
      <c r="G15" s="92"/>
      <c r="H15" s="91"/>
      <c r="I15" s="82"/>
      <c r="J15" s="83"/>
      <c r="K15" s="83"/>
      <c r="L15" s="92"/>
      <c r="M15" s="91"/>
      <c r="N15" s="82"/>
      <c r="O15" s="83"/>
      <c r="P15" s="83"/>
      <c r="Q15" s="92"/>
      <c r="R15" s="91"/>
      <c r="S15" s="82"/>
      <c r="T15" s="83"/>
      <c r="U15" s="83"/>
      <c r="V15" s="82"/>
      <c r="W15" s="83"/>
      <c r="X15" s="83"/>
      <c r="Y15" s="82"/>
      <c r="Z15" s="83"/>
      <c r="AA15" s="83"/>
      <c r="AB15" s="82"/>
      <c r="AC15" s="85"/>
      <c r="AD15" s="85"/>
      <c r="AE15" s="85"/>
      <c r="AF15" s="91"/>
      <c r="AG15" s="82"/>
      <c r="AH15" s="85"/>
      <c r="AI15" s="85"/>
      <c r="AJ15" s="85"/>
      <c r="AK15" s="91"/>
      <c r="AL15" s="82"/>
      <c r="AM15" s="83"/>
      <c r="AN15" s="83"/>
      <c r="AO15" s="92"/>
      <c r="AP15" s="91"/>
      <c r="AQ15" s="82"/>
      <c r="AR15" s="86"/>
      <c r="AS15" s="86"/>
      <c r="AT15" s="87"/>
      <c r="AU15" s="93"/>
    </row>
    <row r="16" spans="2:47" ht="13" customHeight="1" x14ac:dyDescent="0.25">
      <c r="B16" s="240" t="s">
        <v>201</v>
      </c>
      <c r="C16" s="40" t="s">
        <v>57</v>
      </c>
      <c r="D16" s="82"/>
      <c r="E16" s="88"/>
      <c r="F16" s="89"/>
      <c r="G16" s="85"/>
      <c r="H16" s="85"/>
      <c r="I16" s="82"/>
      <c r="J16" s="88"/>
      <c r="K16" s="89"/>
      <c r="L16" s="85"/>
      <c r="M16" s="85"/>
      <c r="N16" s="82"/>
      <c r="O16" s="88"/>
      <c r="P16" s="89"/>
      <c r="Q16" s="85"/>
      <c r="R16" s="85"/>
      <c r="S16" s="82"/>
      <c r="T16" s="88"/>
      <c r="U16" s="89"/>
      <c r="V16" s="82"/>
      <c r="W16" s="88"/>
      <c r="X16" s="89"/>
      <c r="Y16" s="82"/>
      <c r="Z16" s="88"/>
      <c r="AA16" s="89"/>
      <c r="AB16" s="82"/>
      <c r="AC16" s="85"/>
      <c r="AD16" s="85"/>
      <c r="AE16" s="85"/>
      <c r="AF16" s="85"/>
      <c r="AG16" s="82"/>
      <c r="AH16" s="85"/>
      <c r="AI16" s="85"/>
      <c r="AJ16" s="85"/>
      <c r="AK16" s="85"/>
      <c r="AL16" s="82"/>
      <c r="AM16" s="88"/>
      <c r="AN16" s="89"/>
      <c r="AO16" s="85"/>
      <c r="AP16" s="85"/>
      <c r="AQ16" s="82"/>
      <c r="AR16" s="86"/>
      <c r="AS16" s="86"/>
      <c r="AT16" s="87"/>
      <c r="AU16" s="93"/>
    </row>
    <row r="17" spans="2:47" x14ac:dyDescent="0.25">
      <c r="B17" s="240" t="s">
        <v>202</v>
      </c>
      <c r="C17" s="40" t="s">
        <v>58</v>
      </c>
      <c r="D17" s="82"/>
      <c r="E17" s="92"/>
      <c r="F17" s="85"/>
      <c r="G17" s="85"/>
      <c r="H17" s="85"/>
      <c r="I17" s="82"/>
      <c r="J17" s="92"/>
      <c r="K17" s="85"/>
      <c r="L17" s="85"/>
      <c r="M17" s="85"/>
      <c r="N17" s="82"/>
      <c r="O17" s="92"/>
      <c r="P17" s="85"/>
      <c r="Q17" s="85"/>
      <c r="R17" s="85"/>
      <c r="S17" s="82"/>
      <c r="T17" s="92"/>
      <c r="U17" s="85"/>
      <c r="V17" s="82"/>
      <c r="W17" s="92"/>
      <c r="X17" s="85"/>
      <c r="Y17" s="82"/>
      <c r="Z17" s="92"/>
      <c r="AA17" s="85"/>
      <c r="AB17" s="82"/>
      <c r="AC17" s="85"/>
      <c r="AD17" s="85"/>
      <c r="AE17" s="85"/>
      <c r="AF17" s="85"/>
      <c r="AG17" s="82"/>
      <c r="AH17" s="85"/>
      <c r="AI17" s="85"/>
      <c r="AJ17" s="85"/>
      <c r="AK17" s="85"/>
      <c r="AL17" s="82"/>
      <c r="AM17" s="92"/>
      <c r="AN17" s="85"/>
      <c r="AO17" s="85"/>
      <c r="AP17" s="85"/>
      <c r="AQ17" s="82"/>
      <c r="AR17" s="86"/>
      <c r="AS17" s="86"/>
      <c r="AT17" s="87"/>
      <c r="AU17" s="93"/>
    </row>
    <row r="18" spans="2:47" x14ac:dyDescent="0.25">
      <c r="B18" s="240" t="s">
        <v>203</v>
      </c>
      <c r="C18" s="40" t="s">
        <v>59</v>
      </c>
      <c r="D18" s="82"/>
      <c r="E18" s="92"/>
      <c r="F18" s="85"/>
      <c r="G18" s="85"/>
      <c r="H18" s="91"/>
      <c r="I18" s="82"/>
      <c r="J18" s="92"/>
      <c r="K18" s="85"/>
      <c r="L18" s="85"/>
      <c r="M18" s="91"/>
      <c r="N18" s="82"/>
      <c r="O18" s="92"/>
      <c r="P18" s="85"/>
      <c r="Q18" s="85"/>
      <c r="R18" s="91"/>
      <c r="S18" s="82"/>
      <c r="T18" s="97"/>
      <c r="U18" s="85"/>
      <c r="V18" s="82"/>
      <c r="W18" s="97"/>
      <c r="X18" s="85"/>
      <c r="Y18" s="82"/>
      <c r="Z18" s="97"/>
      <c r="AA18" s="85"/>
      <c r="AB18" s="82"/>
      <c r="AC18" s="85"/>
      <c r="AD18" s="85"/>
      <c r="AE18" s="85"/>
      <c r="AF18" s="91"/>
      <c r="AG18" s="82"/>
      <c r="AH18" s="85"/>
      <c r="AI18" s="85"/>
      <c r="AJ18" s="85"/>
      <c r="AK18" s="91"/>
      <c r="AL18" s="82"/>
      <c r="AM18" s="92"/>
      <c r="AN18" s="85"/>
      <c r="AO18" s="85"/>
      <c r="AP18" s="91"/>
      <c r="AQ18" s="82"/>
      <c r="AR18" s="86"/>
      <c r="AS18" s="86"/>
      <c r="AT18" s="87"/>
      <c r="AU18" s="93"/>
    </row>
    <row r="19" spans="2:47" x14ac:dyDescent="0.25">
      <c r="B19" s="240" t="s">
        <v>204</v>
      </c>
      <c r="C19" s="40" t="s">
        <v>60</v>
      </c>
      <c r="D19" s="82"/>
      <c r="E19" s="92"/>
      <c r="F19" s="85"/>
      <c r="G19" s="85"/>
      <c r="H19" s="85"/>
      <c r="I19" s="82"/>
      <c r="J19" s="92"/>
      <c r="K19" s="85"/>
      <c r="L19" s="85"/>
      <c r="M19" s="85"/>
      <c r="N19" s="82"/>
      <c r="O19" s="92"/>
      <c r="P19" s="85"/>
      <c r="Q19" s="85"/>
      <c r="R19" s="85"/>
      <c r="S19" s="82"/>
      <c r="T19" s="92"/>
      <c r="U19" s="85"/>
      <c r="V19" s="82"/>
      <c r="W19" s="92"/>
      <c r="X19" s="85"/>
      <c r="Y19" s="82"/>
      <c r="Z19" s="92"/>
      <c r="AA19" s="85"/>
      <c r="AB19" s="82"/>
      <c r="AC19" s="85"/>
      <c r="AD19" s="85"/>
      <c r="AE19" s="85"/>
      <c r="AF19" s="85"/>
      <c r="AG19" s="82"/>
      <c r="AH19" s="85"/>
      <c r="AI19" s="85"/>
      <c r="AJ19" s="85"/>
      <c r="AK19" s="85"/>
      <c r="AL19" s="82"/>
      <c r="AM19" s="92"/>
      <c r="AN19" s="85"/>
      <c r="AO19" s="85"/>
      <c r="AP19" s="85"/>
      <c r="AQ19" s="82"/>
      <c r="AR19" s="86"/>
      <c r="AS19" s="86"/>
      <c r="AT19" s="87"/>
      <c r="AU19" s="93"/>
    </row>
    <row r="20" spans="2:47" x14ac:dyDescent="0.25">
      <c r="B20" s="240" t="s">
        <v>205</v>
      </c>
      <c r="C20" s="40" t="s">
        <v>61</v>
      </c>
      <c r="D20" s="82"/>
      <c r="E20" s="92"/>
      <c r="F20" s="85"/>
      <c r="G20" s="85"/>
      <c r="H20" s="85"/>
      <c r="I20" s="82"/>
      <c r="J20" s="92"/>
      <c r="K20" s="85"/>
      <c r="L20" s="85"/>
      <c r="M20" s="85"/>
      <c r="N20" s="82"/>
      <c r="O20" s="92"/>
      <c r="P20" s="85"/>
      <c r="Q20" s="85"/>
      <c r="R20" s="85"/>
      <c r="S20" s="82"/>
      <c r="T20" s="92"/>
      <c r="U20" s="85"/>
      <c r="V20" s="82"/>
      <c r="W20" s="92"/>
      <c r="X20" s="85"/>
      <c r="Y20" s="82"/>
      <c r="Z20" s="92"/>
      <c r="AA20" s="85"/>
      <c r="AB20" s="82"/>
      <c r="AC20" s="85"/>
      <c r="AD20" s="85"/>
      <c r="AE20" s="85"/>
      <c r="AF20" s="85"/>
      <c r="AG20" s="82"/>
      <c r="AH20" s="85"/>
      <c r="AI20" s="85"/>
      <c r="AJ20" s="85"/>
      <c r="AK20" s="85"/>
      <c r="AL20" s="82"/>
      <c r="AM20" s="92"/>
      <c r="AN20" s="85"/>
      <c r="AO20" s="85"/>
      <c r="AP20" s="85"/>
      <c r="AQ20" s="82"/>
      <c r="AR20" s="86"/>
      <c r="AS20" s="86"/>
      <c r="AT20" s="87"/>
      <c r="AU20" s="93"/>
    </row>
    <row r="21" spans="2:47" x14ac:dyDescent="0.25">
      <c r="B21" s="240" t="s">
        <v>206</v>
      </c>
      <c r="C21" s="40" t="s">
        <v>62</v>
      </c>
      <c r="D21" s="82"/>
      <c r="E21" s="92"/>
      <c r="F21" s="85"/>
      <c r="G21" s="85"/>
      <c r="H21" s="85"/>
      <c r="I21" s="82"/>
      <c r="J21" s="92"/>
      <c r="K21" s="85"/>
      <c r="L21" s="85"/>
      <c r="M21" s="85"/>
      <c r="N21" s="82"/>
      <c r="O21" s="92"/>
      <c r="P21" s="85"/>
      <c r="Q21" s="85"/>
      <c r="R21" s="85"/>
      <c r="S21" s="82"/>
      <c r="T21" s="92"/>
      <c r="U21" s="85"/>
      <c r="V21" s="82"/>
      <c r="W21" s="92"/>
      <c r="X21" s="85"/>
      <c r="Y21" s="82"/>
      <c r="Z21" s="92"/>
      <c r="AA21" s="85"/>
      <c r="AB21" s="82"/>
      <c r="AC21" s="85"/>
      <c r="AD21" s="85"/>
      <c r="AE21" s="85"/>
      <c r="AF21" s="85"/>
      <c r="AG21" s="82"/>
      <c r="AH21" s="85"/>
      <c r="AI21" s="85"/>
      <c r="AJ21" s="85"/>
      <c r="AK21" s="85"/>
      <c r="AL21" s="82"/>
      <c r="AM21" s="92"/>
      <c r="AN21" s="85"/>
      <c r="AO21" s="85"/>
      <c r="AP21" s="85"/>
      <c r="AQ21" s="82"/>
      <c r="AR21" s="86"/>
      <c r="AS21" s="86"/>
      <c r="AT21" s="87"/>
      <c r="AU21" s="93"/>
    </row>
    <row r="22" spans="2:47" ht="25" x14ac:dyDescent="0.25">
      <c r="B22" s="240" t="s">
        <v>463</v>
      </c>
      <c r="C22" s="40" t="s">
        <v>28</v>
      </c>
      <c r="D22" s="98">
        <f>'Pt 2 Premium and Claims'!D$56</f>
        <v>0</v>
      </c>
      <c r="E22" s="99">
        <f>'Pt 2 Premium and Claims'!E$56</f>
        <v>0</v>
      </c>
      <c r="F22" s="99">
        <f>'Pt 2 Premium and Claims'!F$56</f>
        <v>0</v>
      </c>
      <c r="G22" s="99">
        <f>'Pt 2 Premium and Claims'!G$56</f>
        <v>0</v>
      </c>
      <c r="H22" s="99">
        <f>'Pt 2 Premium and Claims'!H$56</f>
        <v>0</v>
      </c>
      <c r="I22" s="98">
        <f>'Pt 2 Premium and Claims'!I$56</f>
        <v>0</v>
      </c>
      <c r="J22" s="99">
        <f>'Pt 2 Premium and Claims'!J$56</f>
        <v>0</v>
      </c>
      <c r="K22" s="99">
        <f>'Pt 2 Premium and Claims'!K$56</f>
        <v>0</v>
      </c>
      <c r="L22" s="99">
        <f>'Pt 2 Premium and Claims'!L$56</f>
        <v>0</v>
      </c>
      <c r="M22" s="99">
        <f>'Pt 2 Premium and Claims'!M$56</f>
        <v>0</v>
      </c>
      <c r="N22" s="98">
        <f>'Pt 2 Premium and Claims'!N$56</f>
        <v>0</v>
      </c>
      <c r="O22" s="99">
        <f>'Pt 2 Premium and Claims'!O$56</f>
        <v>0</v>
      </c>
      <c r="P22" s="99">
        <f>'Pt 2 Premium and Claims'!P$56</f>
        <v>0</v>
      </c>
      <c r="Q22" s="99">
        <f>'Pt 2 Premium and Claims'!Q$56</f>
        <v>0</v>
      </c>
      <c r="R22" s="99">
        <f>'Pt 2 Premium and Claims'!R$56</f>
        <v>0</v>
      </c>
      <c r="S22" s="98">
        <f>'Pt 2 Premium and Claims'!S$56</f>
        <v>0</v>
      </c>
      <c r="T22" s="99">
        <f>'Pt 2 Premium and Claims'!T$56</f>
        <v>0</v>
      </c>
      <c r="U22" s="99">
        <f>'Pt 2 Premium and Claims'!U$56</f>
        <v>0</v>
      </c>
      <c r="V22" s="98">
        <f>'Pt 2 Premium and Claims'!V$56</f>
        <v>0</v>
      </c>
      <c r="W22" s="99">
        <f>'Pt 2 Premium and Claims'!W$56</f>
        <v>0</v>
      </c>
      <c r="X22" s="99">
        <f>'Pt 2 Premium and Claims'!X$56</f>
        <v>0</v>
      </c>
      <c r="Y22" s="98">
        <f>'Pt 2 Premium and Claims'!Y$56</f>
        <v>0</v>
      </c>
      <c r="Z22" s="99">
        <f>'Pt 2 Premium and Claims'!Z$56</f>
        <v>0</v>
      </c>
      <c r="AA22" s="99">
        <f>'Pt 2 Premium and Claims'!AA$56</f>
        <v>0</v>
      </c>
      <c r="AB22" s="98">
        <f>'Pt 2 Premium and Claims'!AB$56</f>
        <v>0</v>
      </c>
      <c r="AC22" s="85"/>
      <c r="AD22" s="85"/>
      <c r="AE22" s="85"/>
      <c r="AF22" s="85"/>
      <c r="AG22" s="98">
        <f>'Pt 2 Premium and Claims'!AG$56</f>
        <v>0</v>
      </c>
      <c r="AH22" s="85"/>
      <c r="AI22" s="85"/>
      <c r="AJ22" s="85"/>
      <c r="AK22" s="85"/>
      <c r="AL22" s="98">
        <f>'Pt 2 Premium and Claims'!AL$56</f>
        <v>0</v>
      </c>
      <c r="AM22" s="99">
        <f>'Pt 2 Premium and Claims'!AM$56</f>
        <v>0</v>
      </c>
      <c r="AN22" s="99">
        <f>'Pt 2 Premium and Claims'!AN$56</f>
        <v>0</v>
      </c>
      <c r="AO22" s="99">
        <f>'Pt 2 Premium and Claims'!AO$56</f>
        <v>0</v>
      </c>
      <c r="AP22" s="99">
        <f>'Pt 2 Premium and Claims'!AP$56</f>
        <v>0</v>
      </c>
      <c r="AQ22" s="98">
        <f>'Pt 2 Premium and Claims'!AQ$56</f>
        <v>0</v>
      </c>
      <c r="AR22" s="100">
        <f>'Pt 2 Premium and Claims'!AR$56</f>
        <v>0</v>
      </c>
      <c r="AS22" s="100">
        <f>'Pt 2 Premium and Claims'!AS$56</f>
        <v>0</v>
      </c>
      <c r="AT22" s="87"/>
      <c r="AU22" s="93"/>
    </row>
    <row r="23" spans="2:47" ht="17" thickBot="1" x14ac:dyDescent="0.3">
      <c r="B23" s="241" t="s">
        <v>207</v>
      </c>
      <c r="C23" s="41"/>
      <c r="D23" s="94"/>
      <c r="E23" s="95"/>
      <c r="F23" s="95"/>
      <c r="G23" s="95"/>
      <c r="H23" s="95"/>
      <c r="I23" s="94"/>
      <c r="J23" s="95"/>
      <c r="K23" s="95"/>
      <c r="L23" s="95"/>
      <c r="M23" s="95"/>
      <c r="N23" s="94"/>
      <c r="O23" s="95"/>
      <c r="P23" s="95"/>
      <c r="Q23" s="95"/>
      <c r="R23" s="95"/>
      <c r="S23" s="94"/>
      <c r="T23" s="95"/>
      <c r="U23" s="95"/>
      <c r="V23" s="94"/>
      <c r="W23" s="95"/>
      <c r="X23" s="95"/>
      <c r="Y23" s="94"/>
      <c r="Z23" s="95"/>
      <c r="AA23" s="95"/>
      <c r="AB23" s="94"/>
      <c r="AC23" s="95"/>
      <c r="AD23" s="95"/>
      <c r="AE23" s="95"/>
      <c r="AF23" s="95"/>
      <c r="AG23" s="94"/>
      <c r="AH23" s="95"/>
      <c r="AI23" s="95"/>
      <c r="AJ23" s="95"/>
      <c r="AK23" s="95"/>
      <c r="AL23" s="94"/>
      <c r="AM23" s="95"/>
      <c r="AN23" s="95"/>
      <c r="AO23" s="95"/>
      <c r="AP23" s="95"/>
      <c r="AQ23" s="94"/>
      <c r="AR23" s="96"/>
      <c r="AS23" s="96"/>
      <c r="AT23" s="96"/>
      <c r="AU23" s="248"/>
    </row>
    <row r="24" spans="2:47" ht="26.5" thickTop="1" x14ac:dyDescent="0.25">
      <c r="B24" s="242" t="s">
        <v>208</v>
      </c>
      <c r="C24" s="39" t="s">
        <v>175</v>
      </c>
      <c r="D24" s="101"/>
      <c r="E24" s="102"/>
      <c r="F24" s="102"/>
      <c r="G24" s="102"/>
      <c r="H24" s="102"/>
      <c r="I24" s="101"/>
      <c r="J24" s="102"/>
      <c r="K24" s="102"/>
      <c r="L24" s="102"/>
      <c r="M24" s="102"/>
      <c r="N24" s="101"/>
      <c r="O24" s="102"/>
      <c r="P24" s="102"/>
      <c r="Q24" s="102"/>
      <c r="R24" s="102"/>
      <c r="S24" s="101"/>
      <c r="T24" s="102"/>
      <c r="U24" s="102"/>
      <c r="V24" s="101"/>
      <c r="W24" s="102"/>
      <c r="X24" s="102"/>
      <c r="Y24" s="101"/>
      <c r="Z24" s="102"/>
      <c r="AA24" s="102"/>
      <c r="AB24" s="101"/>
      <c r="AC24" s="102"/>
      <c r="AD24" s="102"/>
      <c r="AE24" s="102"/>
      <c r="AF24" s="103"/>
      <c r="AG24" s="101"/>
      <c r="AH24" s="102"/>
      <c r="AI24" s="102"/>
      <c r="AJ24" s="102"/>
      <c r="AK24" s="103"/>
      <c r="AL24" s="101"/>
      <c r="AM24" s="102"/>
      <c r="AN24" s="102"/>
      <c r="AO24" s="102"/>
      <c r="AP24" s="102"/>
      <c r="AQ24" s="101"/>
      <c r="AR24" s="81"/>
      <c r="AS24" s="81"/>
      <c r="AT24" s="81"/>
      <c r="AU24" s="101"/>
    </row>
    <row r="25" spans="2:47" x14ac:dyDescent="0.25">
      <c r="B25" s="243" t="s">
        <v>209</v>
      </c>
      <c r="C25" s="40"/>
      <c r="D25" s="82"/>
      <c r="E25" s="83"/>
      <c r="F25" s="83"/>
      <c r="G25" s="83"/>
      <c r="H25" s="83"/>
      <c r="I25" s="82"/>
      <c r="J25" s="83"/>
      <c r="K25" s="83"/>
      <c r="L25" s="83"/>
      <c r="M25" s="83"/>
      <c r="N25" s="82"/>
      <c r="O25" s="83"/>
      <c r="P25" s="83"/>
      <c r="Q25" s="83"/>
      <c r="R25" s="83"/>
      <c r="S25" s="82"/>
      <c r="T25" s="83"/>
      <c r="U25" s="83"/>
      <c r="V25" s="82"/>
      <c r="W25" s="83"/>
      <c r="X25" s="83"/>
      <c r="Y25" s="82"/>
      <c r="Z25" s="83"/>
      <c r="AA25" s="83"/>
      <c r="AB25" s="82"/>
      <c r="AC25" s="85"/>
      <c r="AD25" s="85"/>
      <c r="AE25" s="85"/>
      <c r="AF25" s="91"/>
      <c r="AG25" s="82"/>
      <c r="AH25" s="85"/>
      <c r="AI25" s="85"/>
      <c r="AJ25" s="85"/>
      <c r="AK25" s="91"/>
      <c r="AL25" s="82"/>
      <c r="AM25" s="83"/>
      <c r="AN25" s="83"/>
      <c r="AO25" s="83"/>
      <c r="AP25" s="83"/>
      <c r="AQ25" s="82"/>
      <c r="AR25" s="86"/>
      <c r="AS25" s="86"/>
      <c r="AT25" s="86"/>
      <c r="AU25" s="93"/>
    </row>
    <row r="26" spans="2:47" x14ac:dyDescent="0.25">
      <c r="B26" s="243" t="s">
        <v>210</v>
      </c>
      <c r="C26" s="40"/>
      <c r="D26" s="82"/>
      <c r="E26" s="83"/>
      <c r="F26" s="83"/>
      <c r="G26" s="83"/>
      <c r="H26" s="83"/>
      <c r="I26" s="82"/>
      <c r="J26" s="83"/>
      <c r="K26" s="83"/>
      <c r="L26" s="83"/>
      <c r="M26" s="83"/>
      <c r="N26" s="82"/>
      <c r="O26" s="83"/>
      <c r="P26" s="83"/>
      <c r="Q26" s="83"/>
      <c r="R26" s="83"/>
      <c r="S26" s="82"/>
      <c r="T26" s="83"/>
      <c r="U26" s="83"/>
      <c r="V26" s="82"/>
      <c r="W26" s="83"/>
      <c r="X26" s="83"/>
      <c r="Y26" s="82"/>
      <c r="Z26" s="83"/>
      <c r="AA26" s="83"/>
      <c r="AB26" s="82"/>
      <c r="AC26" s="85"/>
      <c r="AD26" s="85"/>
      <c r="AE26" s="85"/>
      <c r="AF26" s="85"/>
      <c r="AG26" s="82"/>
      <c r="AH26" s="85"/>
      <c r="AI26" s="85"/>
      <c r="AJ26" s="85"/>
      <c r="AK26" s="85"/>
      <c r="AL26" s="82"/>
      <c r="AM26" s="83"/>
      <c r="AN26" s="83"/>
      <c r="AO26" s="83"/>
      <c r="AP26" s="83"/>
      <c r="AQ26" s="82"/>
      <c r="AR26" s="86"/>
      <c r="AS26" s="86"/>
      <c r="AT26" s="86"/>
      <c r="AU26" s="93"/>
    </row>
    <row r="27" spans="2:47" x14ac:dyDescent="0.25">
      <c r="B27" s="243" t="s">
        <v>485</v>
      </c>
      <c r="C27" s="40"/>
      <c r="D27" s="82"/>
      <c r="E27" s="83"/>
      <c r="F27" s="83"/>
      <c r="G27" s="83"/>
      <c r="H27" s="83"/>
      <c r="I27" s="82"/>
      <c r="J27" s="83"/>
      <c r="K27" s="83"/>
      <c r="L27" s="83"/>
      <c r="M27" s="83"/>
      <c r="N27" s="82"/>
      <c r="O27" s="83"/>
      <c r="P27" s="83"/>
      <c r="Q27" s="83"/>
      <c r="R27" s="83"/>
      <c r="S27" s="82"/>
      <c r="T27" s="83"/>
      <c r="U27" s="83"/>
      <c r="V27" s="82"/>
      <c r="W27" s="83"/>
      <c r="X27" s="83"/>
      <c r="Y27" s="82"/>
      <c r="Z27" s="83"/>
      <c r="AA27" s="83"/>
      <c r="AB27" s="82"/>
      <c r="AC27" s="85"/>
      <c r="AD27" s="85"/>
      <c r="AE27" s="85"/>
      <c r="AF27" s="85"/>
      <c r="AG27" s="82"/>
      <c r="AH27" s="85"/>
      <c r="AI27" s="85"/>
      <c r="AJ27" s="85"/>
      <c r="AK27" s="85"/>
      <c r="AL27" s="82"/>
      <c r="AM27" s="83"/>
      <c r="AN27" s="83"/>
      <c r="AO27" s="83"/>
      <c r="AP27" s="83"/>
      <c r="AQ27" s="82"/>
      <c r="AR27" s="86"/>
      <c r="AS27" s="86"/>
      <c r="AT27" s="104"/>
      <c r="AU27" s="93"/>
    </row>
    <row r="28" spans="2:47" x14ac:dyDescent="0.25">
      <c r="B28" s="243" t="s">
        <v>442</v>
      </c>
      <c r="C28" s="40"/>
      <c r="D28" s="82"/>
      <c r="E28" s="83"/>
      <c r="F28" s="83"/>
      <c r="G28" s="83"/>
      <c r="H28" s="83"/>
      <c r="I28" s="82"/>
      <c r="J28" s="83"/>
      <c r="K28" s="83"/>
      <c r="L28" s="83"/>
      <c r="M28" s="83"/>
      <c r="N28" s="82"/>
      <c r="O28" s="83"/>
      <c r="P28" s="83"/>
      <c r="Q28" s="83"/>
      <c r="R28" s="83"/>
      <c r="S28" s="82"/>
      <c r="T28" s="83"/>
      <c r="U28" s="83"/>
      <c r="V28" s="82"/>
      <c r="W28" s="83"/>
      <c r="X28" s="83"/>
      <c r="Y28" s="82"/>
      <c r="Z28" s="83"/>
      <c r="AA28" s="83"/>
      <c r="AB28" s="82"/>
      <c r="AC28" s="85"/>
      <c r="AD28" s="85"/>
      <c r="AE28" s="85"/>
      <c r="AF28" s="85"/>
      <c r="AG28" s="82"/>
      <c r="AH28" s="85"/>
      <c r="AI28" s="85"/>
      <c r="AJ28" s="85"/>
      <c r="AK28" s="85"/>
      <c r="AL28" s="82"/>
      <c r="AM28" s="83"/>
      <c r="AN28" s="83"/>
      <c r="AO28" s="83"/>
      <c r="AP28" s="83"/>
      <c r="AQ28" s="82"/>
      <c r="AR28" s="86"/>
      <c r="AS28" s="86"/>
      <c r="AT28" s="86"/>
      <c r="AU28" s="93"/>
    </row>
    <row r="29" spans="2:47" ht="26" x14ac:dyDescent="0.25">
      <c r="B29" s="244" t="s">
        <v>211</v>
      </c>
      <c r="C29" s="40" t="s">
        <v>174</v>
      </c>
      <c r="D29" s="90"/>
      <c r="E29" s="88"/>
      <c r="F29" s="88"/>
      <c r="G29" s="88"/>
      <c r="H29" s="88"/>
      <c r="I29" s="90"/>
      <c r="J29" s="88"/>
      <c r="K29" s="88"/>
      <c r="L29" s="88"/>
      <c r="M29" s="88"/>
      <c r="N29" s="90"/>
      <c r="O29" s="88"/>
      <c r="P29" s="88"/>
      <c r="Q29" s="88"/>
      <c r="R29" s="88"/>
      <c r="S29" s="90"/>
      <c r="T29" s="88"/>
      <c r="U29" s="88"/>
      <c r="V29" s="90"/>
      <c r="W29" s="88"/>
      <c r="X29" s="88"/>
      <c r="Y29" s="90"/>
      <c r="Z29" s="88"/>
      <c r="AA29" s="88"/>
      <c r="AB29" s="90"/>
      <c r="AC29" s="85"/>
      <c r="AD29" s="85"/>
      <c r="AE29" s="85"/>
      <c r="AF29" s="85"/>
      <c r="AG29" s="90"/>
      <c r="AH29" s="85"/>
      <c r="AI29" s="85"/>
      <c r="AJ29" s="85"/>
      <c r="AK29" s="85"/>
      <c r="AL29" s="90"/>
      <c r="AM29" s="88"/>
      <c r="AN29" s="88"/>
      <c r="AO29" s="88"/>
      <c r="AP29" s="88"/>
      <c r="AQ29" s="90"/>
      <c r="AR29" s="104"/>
      <c r="AS29" s="104"/>
      <c r="AT29" s="104"/>
      <c r="AU29" s="93"/>
    </row>
    <row r="30" spans="2:47" x14ac:dyDescent="0.25">
      <c r="B30" s="243" t="s">
        <v>212</v>
      </c>
      <c r="C30" s="40"/>
      <c r="D30" s="82"/>
      <c r="E30" s="83"/>
      <c r="F30" s="83"/>
      <c r="G30" s="83"/>
      <c r="H30" s="83"/>
      <c r="I30" s="82"/>
      <c r="J30" s="83"/>
      <c r="K30" s="83"/>
      <c r="L30" s="83"/>
      <c r="M30" s="83"/>
      <c r="N30" s="82"/>
      <c r="O30" s="83"/>
      <c r="P30" s="83"/>
      <c r="Q30" s="83"/>
      <c r="R30" s="83"/>
      <c r="S30" s="82"/>
      <c r="T30" s="83"/>
      <c r="U30" s="83"/>
      <c r="V30" s="82"/>
      <c r="W30" s="83"/>
      <c r="X30" s="83"/>
      <c r="Y30" s="82"/>
      <c r="Z30" s="83"/>
      <c r="AA30" s="83"/>
      <c r="AB30" s="82"/>
      <c r="AC30" s="85"/>
      <c r="AD30" s="85"/>
      <c r="AE30" s="85"/>
      <c r="AF30" s="85"/>
      <c r="AG30" s="82"/>
      <c r="AH30" s="85"/>
      <c r="AI30" s="85"/>
      <c r="AJ30" s="85"/>
      <c r="AK30" s="85"/>
      <c r="AL30" s="82"/>
      <c r="AM30" s="83"/>
      <c r="AN30" s="83"/>
      <c r="AO30" s="83"/>
      <c r="AP30" s="83"/>
      <c r="AQ30" s="82"/>
      <c r="AR30" s="86"/>
      <c r="AS30" s="86"/>
      <c r="AT30" s="86"/>
      <c r="AU30" s="93"/>
    </row>
    <row r="31" spans="2:47" x14ac:dyDescent="0.25">
      <c r="B31" s="243" t="s">
        <v>213</v>
      </c>
      <c r="C31" s="40"/>
      <c r="D31" s="82"/>
      <c r="E31" s="83"/>
      <c r="F31" s="83"/>
      <c r="G31" s="83"/>
      <c r="H31" s="83"/>
      <c r="I31" s="82"/>
      <c r="J31" s="83"/>
      <c r="K31" s="83"/>
      <c r="L31" s="83"/>
      <c r="M31" s="83"/>
      <c r="N31" s="82"/>
      <c r="O31" s="83"/>
      <c r="P31" s="83"/>
      <c r="Q31" s="83"/>
      <c r="R31" s="83"/>
      <c r="S31" s="82"/>
      <c r="T31" s="83"/>
      <c r="U31" s="83"/>
      <c r="V31" s="82"/>
      <c r="W31" s="83"/>
      <c r="X31" s="83"/>
      <c r="Y31" s="82"/>
      <c r="Z31" s="83"/>
      <c r="AA31" s="83"/>
      <c r="AB31" s="82"/>
      <c r="AC31" s="85"/>
      <c r="AD31" s="85"/>
      <c r="AE31" s="85"/>
      <c r="AF31" s="85"/>
      <c r="AG31" s="82"/>
      <c r="AH31" s="85"/>
      <c r="AI31" s="85"/>
      <c r="AJ31" s="85"/>
      <c r="AK31" s="85"/>
      <c r="AL31" s="82"/>
      <c r="AM31" s="83"/>
      <c r="AN31" s="83"/>
      <c r="AO31" s="83"/>
      <c r="AP31" s="83"/>
      <c r="AQ31" s="82"/>
      <c r="AR31" s="86"/>
      <c r="AS31" s="86"/>
      <c r="AT31" s="86"/>
      <c r="AU31" s="93"/>
    </row>
    <row r="32" spans="2:47" ht="13.75" customHeight="1" x14ac:dyDescent="0.25">
      <c r="B32" s="243" t="s">
        <v>214</v>
      </c>
      <c r="C32" s="40" t="s">
        <v>65</v>
      </c>
      <c r="D32" s="82"/>
      <c r="E32" s="83"/>
      <c r="F32" s="83"/>
      <c r="G32" s="83"/>
      <c r="H32" s="83"/>
      <c r="I32" s="82"/>
      <c r="J32" s="83"/>
      <c r="K32" s="83"/>
      <c r="L32" s="83"/>
      <c r="M32" s="83"/>
      <c r="N32" s="82"/>
      <c r="O32" s="83"/>
      <c r="P32" s="83"/>
      <c r="Q32" s="83"/>
      <c r="R32" s="83"/>
      <c r="S32" s="82"/>
      <c r="T32" s="83"/>
      <c r="U32" s="83"/>
      <c r="V32" s="82"/>
      <c r="W32" s="83"/>
      <c r="X32" s="83"/>
      <c r="Y32" s="82"/>
      <c r="Z32" s="83"/>
      <c r="AA32" s="83"/>
      <c r="AB32" s="82"/>
      <c r="AC32" s="85"/>
      <c r="AD32" s="85"/>
      <c r="AE32" s="85"/>
      <c r="AF32" s="85"/>
      <c r="AG32" s="82"/>
      <c r="AH32" s="85"/>
      <c r="AI32" s="85"/>
      <c r="AJ32" s="85"/>
      <c r="AK32" s="85"/>
      <c r="AL32" s="82"/>
      <c r="AM32" s="83"/>
      <c r="AN32" s="83"/>
      <c r="AO32" s="83"/>
      <c r="AP32" s="83"/>
      <c r="AQ32" s="82"/>
      <c r="AR32" s="86"/>
      <c r="AS32" s="86"/>
      <c r="AT32" s="86"/>
      <c r="AU32" s="93"/>
    </row>
    <row r="33" spans="2:47" ht="13" x14ac:dyDescent="0.25">
      <c r="B33" s="244" t="s">
        <v>215</v>
      </c>
      <c r="C33" s="40" t="s">
        <v>14</v>
      </c>
      <c r="D33" s="90"/>
      <c r="E33" s="88"/>
      <c r="F33" s="88"/>
      <c r="G33" s="88"/>
      <c r="H33" s="88"/>
      <c r="I33" s="90"/>
      <c r="J33" s="88"/>
      <c r="K33" s="88"/>
      <c r="L33" s="88"/>
      <c r="M33" s="88"/>
      <c r="N33" s="90"/>
      <c r="O33" s="88"/>
      <c r="P33" s="88"/>
      <c r="Q33" s="88"/>
      <c r="R33" s="88"/>
      <c r="S33" s="90"/>
      <c r="T33" s="88"/>
      <c r="U33" s="88"/>
      <c r="V33" s="90"/>
      <c r="W33" s="88"/>
      <c r="X33" s="88"/>
      <c r="Y33" s="90"/>
      <c r="Z33" s="88"/>
      <c r="AA33" s="88"/>
      <c r="AB33" s="90"/>
      <c r="AC33" s="85"/>
      <c r="AD33" s="85"/>
      <c r="AE33" s="85"/>
      <c r="AF33" s="85"/>
      <c r="AG33" s="90"/>
      <c r="AH33" s="85"/>
      <c r="AI33" s="85"/>
      <c r="AJ33" s="85"/>
      <c r="AK33" s="85"/>
      <c r="AL33" s="90"/>
      <c r="AM33" s="88"/>
      <c r="AN33" s="88"/>
      <c r="AO33" s="88"/>
      <c r="AP33" s="88"/>
      <c r="AQ33" s="90"/>
      <c r="AR33" s="104"/>
      <c r="AS33" s="104"/>
      <c r="AT33" s="104"/>
      <c r="AU33" s="93"/>
    </row>
    <row r="34" spans="2:47" x14ac:dyDescent="0.25">
      <c r="B34" s="243" t="s">
        <v>216</v>
      </c>
      <c r="C34" s="40"/>
      <c r="D34" s="82"/>
      <c r="E34" s="83"/>
      <c r="F34" s="83"/>
      <c r="G34" s="83"/>
      <c r="H34" s="83"/>
      <c r="I34" s="82"/>
      <c r="J34" s="83"/>
      <c r="K34" s="83"/>
      <c r="L34" s="83"/>
      <c r="M34" s="83"/>
      <c r="N34" s="82"/>
      <c r="O34" s="83"/>
      <c r="P34" s="83"/>
      <c r="Q34" s="83"/>
      <c r="R34" s="83"/>
      <c r="S34" s="82"/>
      <c r="T34" s="83"/>
      <c r="U34" s="83"/>
      <c r="V34" s="82"/>
      <c r="W34" s="83"/>
      <c r="X34" s="83"/>
      <c r="Y34" s="82"/>
      <c r="Z34" s="83"/>
      <c r="AA34" s="83"/>
      <c r="AB34" s="82"/>
      <c r="AC34" s="85"/>
      <c r="AD34" s="85"/>
      <c r="AE34" s="85"/>
      <c r="AF34" s="85"/>
      <c r="AG34" s="82"/>
      <c r="AH34" s="85"/>
      <c r="AI34" s="85"/>
      <c r="AJ34" s="85"/>
      <c r="AK34" s="85"/>
      <c r="AL34" s="82"/>
      <c r="AM34" s="83"/>
      <c r="AN34" s="83"/>
      <c r="AO34" s="83"/>
      <c r="AP34" s="83"/>
      <c r="AQ34" s="93"/>
      <c r="AR34" s="86"/>
      <c r="AS34" s="86"/>
      <c r="AT34" s="86"/>
      <c r="AU34" s="93"/>
    </row>
    <row r="35" spans="2:47" x14ac:dyDescent="0.25">
      <c r="B35" s="243" t="s">
        <v>217</v>
      </c>
      <c r="C35" s="40"/>
      <c r="D35" s="82"/>
      <c r="E35" s="83"/>
      <c r="F35" s="83"/>
      <c r="G35" s="83"/>
      <c r="H35" s="83"/>
      <c r="I35" s="82"/>
      <c r="J35" s="83"/>
      <c r="K35" s="83"/>
      <c r="L35" s="83"/>
      <c r="M35" s="83"/>
      <c r="N35" s="82"/>
      <c r="O35" s="83"/>
      <c r="P35" s="83"/>
      <c r="Q35" s="83"/>
      <c r="R35" s="83"/>
      <c r="S35" s="82"/>
      <c r="T35" s="83"/>
      <c r="U35" s="83"/>
      <c r="V35" s="82"/>
      <c r="W35" s="83"/>
      <c r="X35" s="83"/>
      <c r="Y35" s="82"/>
      <c r="Z35" s="83"/>
      <c r="AA35" s="83"/>
      <c r="AB35" s="82"/>
      <c r="AC35" s="85"/>
      <c r="AD35" s="85"/>
      <c r="AE35" s="85"/>
      <c r="AF35" s="85"/>
      <c r="AG35" s="82"/>
      <c r="AH35" s="85"/>
      <c r="AI35" s="85"/>
      <c r="AJ35" s="85"/>
      <c r="AK35" s="85"/>
      <c r="AL35" s="82"/>
      <c r="AM35" s="83"/>
      <c r="AN35" s="83"/>
      <c r="AO35" s="83"/>
      <c r="AP35" s="83"/>
      <c r="AQ35" s="82"/>
      <c r="AR35" s="86"/>
      <c r="AS35" s="86"/>
      <c r="AT35" s="86"/>
      <c r="AU35" s="93"/>
    </row>
    <row r="36" spans="2:47" ht="17" thickBot="1" x14ac:dyDescent="0.3">
      <c r="B36" s="241" t="s">
        <v>218</v>
      </c>
      <c r="C36" s="41"/>
      <c r="D36" s="94"/>
      <c r="E36" s="95"/>
      <c r="F36" s="95"/>
      <c r="G36" s="95"/>
      <c r="H36" s="95"/>
      <c r="I36" s="94"/>
      <c r="J36" s="95"/>
      <c r="K36" s="95"/>
      <c r="L36" s="95"/>
      <c r="M36" s="95"/>
      <c r="N36" s="94"/>
      <c r="O36" s="95"/>
      <c r="P36" s="95"/>
      <c r="Q36" s="95"/>
      <c r="R36" s="95"/>
      <c r="S36" s="94"/>
      <c r="T36" s="95"/>
      <c r="U36" s="95"/>
      <c r="V36" s="94"/>
      <c r="W36" s="95"/>
      <c r="X36" s="95"/>
      <c r="Y36" s="94"/>
      <c r="Z36" s="95"/>
      <c r="AA36" s="95"/>
      <c r="AB36" s="94"/>
      <c r="AC36" s="95"/>
      <c r="AD36" s="95"/>
      <c r="AE36" s="95"/>
      <c r="AF36" s="95"/>
      <c r="AG36" s="94"/>
      <c r="AH36" s="95"/>
      <c r="AI36" s="95"/>
      <c r="AJ36" s="95"/>
      <c r="AK36" s="95"/>
      <c r="AL36" s="94"/>
      <c r="AM36" s="95"/>
      <c r="AN36" s="95"/>
      <c r="AO36" s="95"/>
      <c r="AP36" s="95"/>
      <c r="AQ36" s="94"/>
      <c r="AR36" s="96"/>
      <c r="AS36" s="96"/>
      <c r="AT36" s="96"/>
      <c r="AU36" s="248"/>
    </row>
    <row r="37" spans="2:47" ht="13" thickTop="1" x14ac:dyDescent="0.25">
      <c r="B37" s="245" t="s">
        <v>219</v>
      </c>
      <c r="C37" s="39" t="s">
        <v>15</v>
      </c>
      <c r="D37" s="105"/>
      <c r="E37" s="106"/>
      <c r="F37" s="106"/>
      <c r="G37" s="106"/>
      <c r="H37" s="106"/>
      <c r="I37" s="105"/>
      <c r="J37" s="106"/>
      <c r="K37" s="106"/>
      <c r="L37" s="106"/>
      <c r="M37" s="106"/>
      <c r="N37" s="105"/>
      <c r="O37" s="106"/>
      <c r="P37" s="106"/>
      <c r="Q37" s="106"/>
      <c r="R37" s="106"/>
      <c r="S37" s="105"/>
      <c r="T37" s="106"/>
      <c r="U37" s="106"/>
      <c r="V37" s="105"/>
      <c r="W37" s="106"/>
      <c r="X37" s="106"/>
      <c r="Y37" s="105"/>
      <c r="Z37" s="106"/>
      <c r="AA37" s="106"/>
      <c r="AB37" s="105"/>
      <c r="AC37" s="78"/>
      <c r="AD37" s="78"/>
      <c r="AE37" s="78"/>
      <c r="AF37" s="79"/>
      <c r="AG37" s="105"/>
      <c r="AH37" s="78"/>
      <c r="AI37" s="78"/>
      <c r="AJ37" s="78"/>
      <c r="AK37" s="79"/>
      <c r="AL37" s="105"/>
      <c r="AM37" s="106"/>
      <c r="AN37" s="106"/>
      <c r="AO37" s="106"/>
      <c r="AP37" s="106"/>
      <c r="AQ37" s="105"/>
      <c r="AR37" s="107"/>
      <c r="AS37" s="107"/>
      <c r="AT37" s="107"/>
      <c r="AU37" s="101"/>
    </row>
    <row r="38" spans="2:47" x14ac:dyDescent="0.25">
      <c r="B38" s="240" t="s">
        <v>220</v>
      </c>
      <c r="C38" s="40" t="s">
        <v>16</v>
      </c>
      <c r="D38" s="82"/>
      <c r="E38" s="83"/>
      <c r="F38" s="83"/>
      <c r="G38" s="83"/>
      <c r="H38" s="83"/>
      <c r="I38" s="82"/>
      <c r="J38" s="83"/>
      <c r="K38" s="83"/>
      <c r="L38" s="83"/>
      <c r="M38" s="83"/>
      <c r="N38" s="82"/>
      <c r="O38" s="83"/>
      <c r="P38" s="83"/>
      <c r="Q38" s="83"/>
      <c r="R38" s="83"/>
      <c r="S38" s="82"/>
      <c r="T38" s="83"/>
      <c r="U38" s="83"/>
      <c r="V38" s="82"/>
      <c r="W38" s="83"/>
      <c r="X38" s="83"/>
      <c r="Y38" s="82"/>
      <c r="Z38" s="83"/>
      <c r="AA38" s="83"/>
      <c r="AB38" s="82"/>
      <c r="AC38" s="85"/>
      <c r="AD38" s="85"/>
      <c r="AE38" s="85"/>
      <c r="AF38" s="85"/>
      <c r="AG38" s="82"/>
      <c r="AH38" s="85"/>
      <c r="AI38" s="85"/>
      <c r="AJ38" s="85"/>
      <c r="AK38" s="85"/>
      <c r="AL38" s="82"/>
      <c r="AM38" s="83"/>
      <c r="AN38" s="83"/>
      <c r="AO38" s="83"/>
      <c r="AP38" s="83"/>
      <c r="AQ38" s="82"/>
      <c r="AR38" s="86"/>
      <c r="AS38" s="86"/>
      <c r="AT38" s="86"/>
      <c r="AU38" s="93"/>
    </row>
    <row r="39" spans="2:47" x14ac:dyDescent="0.25">
      <c r="B39" s="243" t="s">
        <v>221</v>
      </c>
      <c r="C39" s="40" t="s">
        <v>17</v>
      </c>
      <c r="D39" s="82"/>
      <c r="E39" s="83"/>
      <c r="F39" s="83"/>
      <c r="G39" s="83"/>
      <c r="H39" s="83"/>
      <c r="I39" s="82"/>
      <c r="J39" s="83"/>
      <c r="K39" s="83"/>
      <c r="L39" s="83"/>
      <c r="M39" s="83"/>
      <c r="N39" s="82"/>
      <c r="O39" s="83"/>
      <c r="P39" s="83"/>
      <c r="Q39" s="83"/>
      <c r="R39" s="83"/>
      <c r="S39" s="82"/>
      <c r="T39" s="83"/>
      <c r="U39" s="83"/>
      <c r="V39" s="82"/>
      <c r="W39" s="83"/>
      <c r="X39" s="83"/>
      <c r="Y39" s="82"/>
      <c r="Z39" s="83"/>
      <c r="AA39" s="83"/>
      <c r="AB39" s="82"/>
      <c r="AC39" s="85"/>
      <c r="AD39" s="85"/>
      <c r="AE39" s="85"/>
      <c r="AF39" s="85"/>
      <c r="AG39" s="82"/>
      <c r="AH39" s="85"/>
      <c r="AI39" s="85"/>
      <c r="AJ39" s="85"/>
      <c r="AK39" s="85"/>
      <c r="AL39" s="82"/>
      <c r="AM39" s="83"/>
      <c r="AN39" s="83"/>
      <c r="AO39" s="83"/>
      <c r="AP39" s="83"/>
      <c r="AQ39" s="82"/>
      <c r="AR39" s="86"/>
      <c r="AS39" s="86"/>
      <c r="AT39" s="86"/>
      <c r="AU39" s="93"/>
    </row>
    <row r="40" spans="2:47" x14ac:dyDescent="0.25">
      <c r="B40" s="243" t="s">
        <v>222</v>
      </c>
      <c r="C40" s="40" t="s">
        <v>38</v>
      </c>
      <c r="D40" s="82"/>
      <c r="E40" s="83"/>
      <c r="F40" s="83"/>
      <c r="G40" s="83"/>
      <c r="H40" s="83"/>
      <c r="I40" s="82"/>
      <c r="J40" s="83"/>
      <c r="K40" s="83"/>
      <c r="L40" s="83"/>
      <c r="M40" s="83"/>
      <c r="N40" s="82"/>
      <c r="O40" s="83"/>
      <c r="P40" s="83"/>
      <c r="Q40" s="83"/>
      <c r="R40" s="83"/>
      <c r="S40" s="82"/>
      <c r="T40" s="83"/>
      <c r="U40" s="83"/>
      <c r="V40" s="82"/>
      <c r="W40" s="83"/>
      <c r="X40" s="83"/>
      <c r="Y40" s="82"/>
      <c r="Z40" s="83"/>
      <c r="AA40" s="83"/>
      <c r="AB40" s="82"/>
      <c r="AC40" s="85"/>
      <c r="AD40" s="85"/>
      <c r="AE40" s="85"/>
      <c r="AF40" s="85"/>
      <c r="AG40" s="82"/>
      <c r="AH40" s="85"/>
      <c r="AI40" s="85"/>
      <c r="AJ40" s="85"/>
      <c r="AK40" s="85"/>
      <c r="AL40" s="82"/>
      <c r="AM40" s="83"/>
      <c r="AN40" s="83"/>
      <c r="AO40" s="83"/>
      <c r="AP40" s="83"/>
      <c r="AQ40" s="82"/>
      <c r="AR40" s="86"/>
      <c r="AS40" s="86"/>
      <c r="AT40" s="86"/>
      <c r="AU40" s="93"/>
    </row>
    <row r="41" spans="2:47" ht="13.75" customHeight="1" x14ac:dyDescent="0.25">
      <c r="B41" s="243" t="s">
        <v>223</v>
      </c>
      <c r="C41" s="40" t="s">
        <v>104</v>
      </c>
      <c r="D41" s="82"/>
      <c r="E41" s="83"/>
      <c r="F41" s="83"/>
      <c r="G41" s="83"/>
      <c r="H41" s="83"/>
      <c r="I41" s="82"/>
      <c r="J41" s="83"/>
      <c r="K41" s="83"/>
      <c r="L41" s="83"/>
      <c r="M41" s="83"/>
      <c r="N41" s="82"/>
      <c r="O41" s="83"/>
      <c r="P41" s="83"/>
      <c r="Q41" s="83"/>
      <c r="R41" s="83"/>
      <c r="S41" s="82"/>
      <c r="T41" s="83"/>
      <c r="U41" s="83"/>
      <c r="V41" s="82"/>
      <c r="W41" s="83"/>
      <c r="X41" s="83"/>
      <c r="Y41" s="82"/>
      <c r="Z41" s="83"/>
      <c r="AA41" s="83"/>
      <c r="AB41" s="82"/>
      <c r="AC41" s="85"/>
      <c r="AD41" s="85"/>
      <c r="AE41" s="85"/>
      <c r="AF41" s="85"/>
      <c r="AG41" s="82"/>
      <c r="AH41" s="85"/>
      <c r="AI41" s="85"/>
      <c r="AJ41" s="85"/>
      <c r="AK41" s="85"/>
      <c r="AL41" s="82"/>
      <c r="AM41" s="83"/>
      <c r="AN41" s="83"/>
      <c r="AO41" s="83"/>
      <c r="AP41" s="83"/>
      <c r="AQ41" s="82"/>
      <c r="AR41" s="86"/>
      <c r="AS41" s="86"/>
      <c r="AT41" s="86"/>
      <c r="AU41" s="93"/>
    </row>
    <row r="42" spans="2:47" ht="13.75" customHeight="1" x14ac:dyDescent="0.25">
      <c r="B42" s="243" t="s">
        <v>411</v>
      </c>
      <c r="C42" s="40"/>
      <c r="D42" s="98">
        <f t="shared" ref="D42:AB42" si="0">SUM(D37:D41)</f>
        <v>0</v>
      </c>
      <c r="E42" s="99">
        <f t="shared" si="0"/>
        <v>0</v>
      </c>
      <c r="F42" s="99">
        <f t="shared" si="0"/>
        <v>0</v>
      </c>
      <c r="G42" s="99">
        <f t="shared" si="0"/>
        <v>0</v>
      </c>
      <c r="H42" s="99">
        <f t="shared" si="0"/>
        <v>0</v>
      </c>
      <c r="I42" s="98">
        <f t="shared" si="0"/>
        <v>0</v>
      </c>
      <c r="J42" s="99">
        <f t="shared" si="0"/>
        <v>0</v>
      </c>
      <c r="K42" s="99">
        <f t="shared" si="0"/>
        <v>0</v>
      </c>
      <c r="L42" s="99">
        <f t="shared" si="0"/>
        <v>0</v>
      </c>
      <c r="M42" s="99">
        <f t="shared" si="0"/>
        <v>0</v>
      </c>
      <c r="N42" s="98">
        <f t="shared" si="0"/>
        <v>0</v>
      </c>
      <c r="O42" s="99">
        <f t="shared" si="0"/>
        <v>0</v>
      </c>
      <c r="P42" s="99">
        <f t="shared" si="0"/>
        <v>0</v>
      </c>
      <c r="Q42" s="99">
        <f t="shared" si="0"/>
        <v>0</v>
      </c>
      <c r="R42" s="99">
        <f t="shared" si="0"/>
        <v>0</v>
      </c>
      <c r="S42" s="98">
        <f t="shared" si="0"/>
        <v>0</v>
      </c>
      <c r="T42" s="99">
        <f t="shared" si="0"/>
        <v>0</v>
      </c>
      <c r="U42" s="99">
        <f t="shared" si="0"/>
        <v>0</v>
      </c>
      <c r="V42" s="98">
        <f t="shared" si="0"/>
        <v>0</v>
      </c>
      <c r="W42" s="99">
        <f t="shared" si="0"/>
        <v>0</v>
      </c>
      <c r="X42" s="99">
        <f t="shared" si="0"/>
        <v>0</v>
      </c>
      <c r="Y42" s="98">
        <f t="shared" si="0"/>
        <v>0</v>
      </c>
      <c r="Z42" s="99">
        <f t="shared" si="0"/>
        <v>0</v>
      </c>
      <c r="AA42" s="99">
        <f t="shared" si="0"/>
        <v>0</v>
      </c>
      <c r="AB42" s="98">
        <f t="shared" si="0"/>
        <v>0</v>
      </c>
      <c r="AC42" s="85"/>
      <c r="AD42" s="85"/>
      <c r="AE42" s="85"/>
      <c r="AF42" s="85"/>
      <c r="AG42" s="98">
        <f>SUM(AG37:AG41)</f>
        <v>0</v>
      </c>
      <c r="AH42" s="85"/>
      <c r="AI42" s="85"/>
      <c r="AJ42" s="85"/>
      <c r="AK42" s="85"/>
      <c r="AL42" s="98">
        <f t="shared" ref="AL42:AS42" si="1">SUM(AL37:AL41)</f>
        <v>0</v>
      </c>
      <c r="AM42" s="99">
        <f t="shared" si="1"/>
        <v>0</v>
      </c>
      <c r="AN42" s="99">
        <f t="shared" si="1"/>
        <v>0</v>
      </c>
      <c r="AO42" s="99">
        <f t="shared" si="1"/>
        <v>0</v>
      </c>
      <c r="AP42" s="99">
        <f t="shared" si="1"/>
        <v>0</v>
      </c>
      <c r="AQ42" s="98">
        <f t="shared" si="1"/>
        <v>0</v>
      </c>
      <c r="AR42" s="100">
        <f t="shared" si="1"/>
        <v>0</v>
      </c>
      <c r="AS42" s="100">
        <f t="shared" si="1"/>
        <v>0</v>
      </c>
      <c r="AT42" s="100">
        <f>SUM(AT37:AT41)</f>
        <v>0</v>
      </c>
      <c r="AU42" s="93"/>
    </row>
    <row r="43" spans="2:47" ht="17" thickBot="1" x14ac:dyDescent="0.3">
      <c r="B43" s="241" t="s">
        <v>224</v>
      </c>
      <c r="C43" s="41"/>
      <c r="D43" s="94"/>
      <c r="E43" s="95"/>
      <c r="F43" s="95"/>
      <c r="G43" s="95"/>
      <c r="H43" s="95"/>
      <c r="I43" s="94"/>
      <c r="J43" s="95"/>
      <c r="K43" s="95"/>
      <c r="L43" s="95"/>
      <c r="M43" s="95"/>
      <c r="N43" s="94"/>
      <c r="O43" s="95"/>
      <c r="P43" s="95"/>
      <c r="Q43" s="95"/>
      <c r="R43" s="95"/>
      <c r="S43" s="94"/>
      <c r="T43" s="95"/>
      <c r="U43" s="95"/>
      <c r="V43" s="94"/>
      <c r="W43" s="95"/>
      <c r="X43" s="95"/>
      <c r="Y43" s="94"/>
      <c r="Z43" s="95"/>
      <c r="AA43" s="95"/>
      <c r="AB43" s="94"/>
      <c r="AC43" s="95"/>
      <c r="AD43" s="95"/>
      <c r="AE43" s="95"/>
      <c r="AF43" s="95"/>
      <c r="AG43" s="94"/>
      <c r="AH43" s="95"/>
      <c r="AI43" s="95"/>
      <c r="AJ43" s="95"/>
      <c r="AK43" s="95"/>
      <c r="AL43" s="94"/>
      <c r="AM43" s="95"/>
      <c r="AN43" s="95"/>
      <c r="AO43" s="95"/>
      <c r="AP43" s="95"/>
      <c r="AQ43" s="94"/>
      <c r="AR43" s="96"/>
      <c r="AS43" s="96"/>
      <c r="AT43" s="96"/>
      <c r="AU43" s="248"/>
    </row>
    <row r="44" spans="2:47" ht="13" customHeight="1" thickTop="1" x14ac:dyDescent="0.25">
      <c r="B44" s="245" t="s">
        <v>225</v>
      </c>
      <c r="C44" s="39" t="s">
        <v>18</v>
      </c>
      <c r="D44" s="105"/>
      <c r="E44" s="106"/>
      <c r="F44" s="106"/>
      <c r="G44" s="106"/>
      <c r="H44" s="106"/>
      <c r="I44" s="105"/>
      <c r="J44" s="106"/>
      <c r="K44" s="106"/>
      <c r="L44" s="106"/>
      <c r="M44" s="106"/>
      <c r="N44" s="105"/>
      <c r="O44" s="106"/>
      <c r="P44" s="106"/>
      <c r="Q44" s="106"/>
      <c r="R44" s="106"/>
      <c r="S44" s="105"/>
      <c r="T44" s="106"/>
      <c r="U44" s="106"/>
      <c r="V44" s="105"/>
      <c r="W44" s="106"/>
      <c r="X44" s="106"/>
      <c r="Y44" s="105"/>
      <c r="Z44" s="106"/>
      <c r="AA44" s="106"/>
      <c r="AB44" s="105"/>
      <c r="AC44" s="78"/>
      <c r="AD44" s="78"/>
      <c r="AE44" s="78"/>
      <c r="AF44" s="79"/>
      <c r="AG44" s="105"/>
      <c r="AH44" s="78"/>
      <c r="AI44" s="78"/>
      <c r="AJ44" s="78"/>
      <c r="AK44" s="79"/>
      <c r="AL44" s="105"/>
      <c r="AM44" s="106"/>
      <c r="AN44" s="106"/>
      <c r="AO44" s="106"/>
      <c r="AP44" s="106"/>
      <c r="AQ44" s="105"/>
      <c r="AR44" s="107"/>
      <c r="AS44" s="107"/>
      <c r="AT44" s="107"/>
      <c r="AU44" s="101"/>
    </row>
    <row r="45" spans="2:47" x14ac:dyDescent="0.25">
      <c r="B45" s="246" t="s">
        <v>226</v>
      </c>
      <c r="C45" s="40" t="s">
        <v>19</v>
      </c>
      <c r="D45" s="82"/>
      <c r="E45" s="83"/>
      <c r="F45" s="83"/>
      <c r="G45" s="83"/>
      <c r="H45" s="83"/>
      <c r="I45" s="82"/>
      <c r="J45" s="83"/>
      <c r="K45" s="83"/>
      <c r="L45" s="83"/>
      <c r="M45" s="83"/>
      <c r="N45" s="82"/>
      <c r="O45" s="83"/>
      <c r="P45" s="83"/>
      <c r="Q45" s="83"/>
      <c r="R45" s="83"/>
      <c r="S45" s="82"/>
      <c r="T45" s="83"/>
      <c r="U45" s="83"/>
      <c r="V45" s="82"/>
      <c r="W45" s="83"/>
      <c r="X45" s="83"/>
      <c r="Y45" s="82"/>
      <c r="Z45" s="83"/>
      <c r="AA45" s="83"/>
      <c r="AB45" s="82"/>
      <c r="AC45" s="85"/>
      <c r="AD45" s="85"/>
      <c r="AE45" s="85"/>
      <c r="AF45" s="85"/>
      <c r="AG45" s="82"/>
      <c r="AH45" s="85"/>
      <c r="AI45" s="85"/>
      <c r="AJ45" s="85"/>
      <c r="AK45" s="85"/>
      <c r="AL45" s="82"/>
      <c r="AM45" s="83"/>
      <c r="AN45" s="83"/>
      <c r="AO45" s="83"/>
      <c r="AP45" s="83"/>
      <c r="AQ45" s="82"/>
      <c r="AR45" s="86"/>
      <c r="AS45" s="86"/>
      <c r="AT45" s="86"/>
      <c r="AU45" s="93"/>
    </row>
    <row r="46" spans="2:47" x14ac:dyDescent="0.25">
      <c r="B46" s="246" t="s">
        <v>227</v>
      </c>
      <c r="C46" s="40" t="s">
        <v>20</v>
      </c>
      <c r="D46" s="82"/>
      <c r="E46" s="83"/>
      <c r="F46" s="83"/>
      <c r="G46" s="83"/>
      <c r="H46" s="83"/>
      <c r="I46" s="82"/>
      <c r="J46" s="83"/>
      <c r="K46" s="83"/>
      <c r="L46" s="83"/>
      <c r="M46" s="83"/>
      <c r="N46" s="82"/>
      <c r="O46" s="83"/>
      <c r="P46" s="83"/>
      <c r="Q46" s="83"/>
      <c r="R46" s="83"/>
      <c r="S46" s="82"/>
      <c r="T46" s="83"/>
      <c r="U46" s="83"/>
      <c r="V46" s="82"/>
      <c r="W46" s="83"/>
      <c r="X46" s="83"/>
      <c r="Y46" s="82"/>
      <c r="Z46" s="83"/>
      <c r="AA46" s="83"/>
      <c r="AB46" s="82"/>
      <c r="AC46" s="85"/>
      <c r="AD46" s="85"/>
      <c r="AE46" s="85"/>
      <c r="AF46" s="85"/>
      <c r="AG46" s="82"/>
      <c r="AH46" s="85"/>
      <c r="AI46" s="85"/>
      <c r="AJ46" s="85"/>
      <c r="AK46" s="85"/>
      <c r="AL46" s="82"/>
      <c r="AM46" s="83"/>
      <c r="AN46" s="83"/>
      <c r="AO46" s="83"/>
      <c r="AP46" s="83"/>
      <c r="AQ46" s="82"/>
      <c r="AR46" s="86"/>
      <c r="AS46" s="86"/>
      <c r="AT46" s="86"/>
      <c r="AU46" s="93"/>
    </row>
    <row r="47" spans="2:47" x14ac:dyDescent="0.25">
      <c r="B47" s="246" t="s">
        <v>228</v>
      </c>
      <c r="C47" s="40" t="s">
        <v>21</v>
      </c>
      <c r="D47" s="82"/>
      <c r="E47" s="83"/>
      <c r="F47" s="83"/>
      <c r="G47" s="83"/>
      <c r="H47" s="83"/>
      <c r="I47" s="82"/>
      <c r="J47" s="83"/>
      <c r="K47" s="83"/>
      <c r="L47" s="83"/>
      <c r="M47" s="83"/>
      <c r="N47" s="82"/>
      <c r="O47" s="83"/>
      <c r="P47" s="83"/>
      <c r="Q47" s="83"/>
      <c r="R47" s="83"/>
      <c r="S47" s="82"/>
      <c r="T47" s="83"/>
      <c r="U47" s="83"/>
      <c r="V47" s="82"/>
      <c r="W47" s="83"/>
      <c r="X47" s="83"/>
      <c r="Y47" s="82"/>
      <c r="Z47" s="83"/>
      <c r="AA47" s="83"/>
      <c r="AB47" s="82"/>
      <c r="AC47" s="85"/>
      <c r="AD47" s="85"/>
      <c r="AE47" s="85"/>
      <c r="AF47" s="85"/>
      <c r="AG47" s="82"/>
      <c r="AH47" s="85"/>
      <c r="AI47" s="85"/>
      <c r="AJ47" s="85"/>
      <c r="AK47" s="85"/>
      <c r="AL47" s="82"/>
      <c r="AM47" s="83"/>
      <c r="AN47" s="83"/>
      <c r="AO47" s="83"/>
      <c r="AP47" s="83"/>
      <c r="AQ47" s="82"/>
      <c r="AR47" s="86"/>
      <c r="AS47" s="86"/>
      <c r="AT47" s="86"/>
      <c r="AU47" s="93"/>
    </row>
    <row r="48" spans="2:47" ht="13" x14ac:dyDescent="0.25">
      <c r="B48" s="247" t="s">
        <v>229</v>
      </c>
      <c r="C48" s="40"/>
      <c r="D48" s="90"/>
      <c r="E48" s="88"/>
      <c r="F48" s="88"/>
      <c r="G48" s="88"/>
      <c r="H48" s="88"/>
      <c r="I48" s="90"/>
      <c r="J48" s="88"/>
      <c r="K48" s="88"/>
      <c r="L48" s="88"/>
      <c r="M48" s="88"/>
      <c r="N48" s="90"/>
      <c r="O48" s="88"/>
      <c r="P48" s="88"/>
      <c r="Q48" s="88"/>
      <c r="R48" s="88"/>
      <c r="S48" s="90"/>
      <c r="T48" s="88"/>
      <c r="U48" s="88"/>
      <c r="V48" s="90"/>
      <c r="W48" s="88"/>
      <c r="X48" s="88"/>
      <c r="Y48" s="90"/>
      <c r="Z48" s="88"/>
      <c r="AA48" s="88"/>
      <c r="AB48" s="90"/>
      <c r="AC48" s="85"/>
      <c r="AD48" s="85"/>
      <c r="AE48" s="85"/>
      <c r="AF48" s="85"/>
      <c r="AG48" s="90"/>
      <c r="AH48" s="85"/>
      <c r="AI48" s="85"/>
      <c r="AJ48" s="85"/>
      <c r="AK48" s="85"/>
      <c r="AL48" s="90"/>
      <c r="AM48" s="88"/>
      <c r="AN48" s="88"/>
      <c r="AO48" s="88"/>
      <c r="AP48" s="88"/>
      <c r="AQ48" s="90"/>
      <c r="AR48" s="104"/>
      <c r="AS48" s="104"/>
      <c r="AT48" s="104"/>
      <c r="AU48" s="93"/>
    </row>
    <row r="49" spans="2:47" x14ac:dyDescent="0.25">
      <c r="B49" s="240" t="s">
        <v>437</v>
      </c>
      <c r="C49" s="40"/>
      <c r="D49" s="82"/>
      <c r="E49" s="83"/>
      <c r="F49" s="83"/>
      <c r="G49" s="83"/>
      <c r="H49" s="83"/>
      <c r="I49" s="82"/>
      <c r="J49" s="83"/>
      <c r="K49" s="83"/>
      <c r="L49" s="83"/>
      <c r="M49" s="83"/>
      <c r="N49" s="82"/>
      <c r="O49" s="83"/>
      <c r="P49" s="83"/>
      <c r="Q49" s="83"/>
      <c r="R49" s="83"/>
      <c r="S49" s="82"/>
      <c r="T49" s="83"/>
      <c r="U49" s="83"/>
      <c r="V49" s="82"/>
      <c r="W49" s="83"/>
      <c r="X49" s="83"/>
      <c r="Y49" s="82"/>
      <c r="Z49" s="83"/>
      <c r="AA49" s="83"/>
      <c r="AB49" s="82"/>
      <c r="AC49" s="85"/>
      <c r="AD49" s="85"/>
      <c r="AE49" s="85"/>
      <c r="AF49" s="85"/>
      <c r="AG49" s="82"/>
      <c r="AH49" s="85"/>
      <c r="AI49" s="85"/>
      <c r="AJ49" s="85"/>
      <c r="AK49" s="85"/>
      <c r="AL49" s="82"/>
      <c r="AM49" s="83"/>
      <c r="AN49" s="83"/>
      <c r="AO49" s="83"/>
      <c r="AP49" s="83"/>
      <c r="AQ49" s="82"/>
      <c r="AR49" s="86"/>
      <c r="AS49" s="86"/>
      <c r="AT49" s="86"/>
      <c r="AU49" s="93"/>
    </row>
    <row r="50" spans="2:47" x14ac:dyDescent="0.25">
      <c r="B50" s="240" t="s">
        <v>230</v>
      </c>
      <c r="C50" s="40"/>
      <c r="D50" s="82"/>
      <c r="E50" s="83"/>
      <c r="F50" s="83"/>
      <c r="G50" s="83"/>
      <c r="H50" s="83"/>
      <c r="I50" s="82"/>
      <c r="J50" s="83"/>
      <c r="K50" s="83"/>
      <c r="L50" s="83"/>
      <c r="M50" s="83"/>
      <c r="N50" s="82"/>
      <c r="O50" s="83"/>
      <c r="P50" s="83"/>
      <c r="Q50" s="83"/>
      <c r="R50" s="83"/>
      <c r="S50" s="82"/>
      <c r="T50" s="83"/>
      <c r="U50" s="83"/>
      <c r="V50" s="82"/>
      <c r="W50" s="83"/>
      <c r="X50" s="83"/>
      <c r="Y50" s="82"/>
      <c r="Z50" s="83"/>
      <c r="AA50" s="83"/>
      <c r="AB50" s="82"/>
      <c r="AC50" s="85"/>
      <c r="AD50" s="85"/>
      <c r="AE50" s="85"/>
      <c r="AF50" s="85"/>
      <c r="AG50" s="82"/>
      <c r="AH50" s="85"/>
      <c r="AI50" s="85"/>
      <c r="AJ50" s="85"/>
      <c r="AK50" s="85"/>
      <c r="AL50" s="82"/>
      <c r="AM50" s="83"/>
      <c r="AN50" s="83"/>
      <c r="AO50" s="83"/>
      <c r="AP50" s="83"/>
      <c r="AQ50" s="82"/>
      <c r="AR50" s="86"/>
      <c r="AS50" s="86"/>
      <c r="AT50" s="86"/>
      <c r="AU50" s="93"/>
    </row>
    <row r="51" spans="2:47" x14ac:dyDescent="0.25">
      <c r="B51" s="240" t="s">
        <v>441</v>
      </c>
      <c r="C51" s="40"/>
      <c r="D51" s="82"/>
      <c r="E51" s="83"/>
      <c r="F51" s="83"/>
      <c r="G51" s="83"/>
      <c r="H51" s="83"/>
      <c r="I51" s="82"/>
      <c r="J51" s="83"/>
      <c r="K51" s="83"/>
      <c r="L51" s="83"/>
      <c r="M51" s="83"/>
      <c r="N51" s="82"/>
      <c r="O51" s="83"/>
      <c r="P51" s="83"/>
      <c r="Q51" s="83"/>
      <c r="R51" s="83"/>
      <c r="S51" s="82"/>
      <c r="T51" s="83"/>
      <c r="U51" s="83"/>
      <c r="V51" s="82"/>
      <c r="W51" s="83"/>
      <c r="X51" s="83"/>
      <c r="Y51" s="82"/>
      <c r="Z51" s="83"/>
      <c r="AA51" s="83"/>
      <c r="AB51" s="82"/>
      <c r="AC51" s="85"/>
      <c r="AD51" s="85"/>
      <c r="AE51" s="85"/>
      <c r="AF51" s="85"/>
      <c r="AG51" s="82"/>
      <c r="AH51" s="85"/>
      <c r="AI51" s="85"/>
      <c r="AJ51" s="85"/>
      <c r="AK51" s="85"/>
      <c r="AL51" s="82"/>
      <c r="AM51" s="83"/>
      <c r="AN51" s="83"/>
      <c r="AO51" s="83"/>
      <c r="AP51" s="83"/>
      <c r="AQ51" s="82"/>
      <c r="AR51" s="86"/>
      <c r="AS51" s="86"/>
      <c r="AT51" s="86"/>
      <c r="AU51" s="93"/>
    </row>
    <row r="52" spans="2:47" x14ac:dyDescent="0.25">
      <c r="B52" s="240" t="s">
        <v>231</v>
      </c>
      <c r="C52" s="40"/>
      <c r="D52" s="82"/>
      <c r="E52" s="83"/>
      <c r="F52" s="83"/>
      <c r="G52" s="83"/>
      <c r="H52" s="83"/>
      <c r="I52" s="82"/>
      <c r="J52" s="83"/>
      <c r="K52" s="83"/>
      <c r="L52" s="83"/>
      <c r="M52" s="83"/>
      <c r="N52" s="82"/>
      <c r="O52" s="83"/>
      <c r="P52" s="83"/>
      <c r="Q52" s="83"/>
      <c r="R52" s="83"/>
      <c r="S52" s="82"/>
      <c r="T52" s="83"/>
      <c r="U52" s="83"/>
      <c r="V52" s="82"/>
      <c r="W52" s="83"/>
      <c r="X52" s="83"/>
      <c r="Y52" s="82"/>
      <c r="Z52" s="83"/>
      <c r="AA52" s="83"/>
      <c r="AB52" s="82"/>
      <c r="AC52" s="85"/>
      <c r="AD52" s="85"/>
      <c r="AE52" s="85"/>
      <c r="AF52" s="85"/>
      <c r="AG52" s="82"/>
      <c r="AH52" s="85"/>
      <c r="AI52" s="85"/>
      <c r="AJ52" s="85"/>
      <c r="AK52" s="85"/>
      <c r="AL52" s="82"/>
      <c r="AM52" s="83"/>
      <c r="AN52" s="83"/>
      <c r="AO52" s="83"/>
      <c r="AP52" s="83"/>
      <c r="AQ52" s="82"/>
      <c r="AR52" s="86"/>
      <c r="AS52" s="86"/>
      <c r="AT52" s="86"/>
      <c r="AU52" s="93"/>
    </row>
    <row r="53" spans="2:47" ht="25" x14ac:dyDescent="0.25">
      <c r="B53" s="240" t="s">
        <v>232</v>
      </c>
      <c r="C53" s="40" t="s">
        <v>70</v>
      </c>
      <c r="D53" s="82"/>
      <c r="E53" s="83"/>
      <c r="F53" s="83"/>
      <c r="G53" s="83"/>
      <c r="H53" s="83"/>
      <c r="I53" s="82"/>
      <c r="J53" s="83"/>
      <c r="K53" s="83"/>
      <c r="L53" s="83"/>
      <c r="M53" s="83"/>
      <c r="N53" s="82"/>
      <c r="O53" s="83"/>
      <c r="P53" s="83"/>
      <c r="Q53" s="83"/>
      <c r="R53" s="83"/>
      <c r="S53" s="82"/>
      <c r="T53" s="83"/>
      <c r="U53" s="83"/>
      <c r="V53" s="82"/>
      <c r="W53" s="83"/>
      <c r="X53" s="83"/>
      <c r="Y53" s="82"/>
      <c r="Z53" s="83"/>
      <c r="AA53" s="83"/>
      <c r="AB53" s="82"/>
      <c r="AC53" s="85"/>
      <c r="AD53" s="85"/>
      <c r="AE53" s="85"/>
      <c r="AF53" s="85"/>
      <c r="AG53" s="82"/>
      <c r="AH53" s="85"/>
      <c r="AI53" s="85"/>
      <c r="AJ53" s="85"/>
      <c r="AK53" s="85"/>
      <c r="AL53" s="82"/>
      <c r="AM53" s="83"/>
      <c r="AN53" s="83"/>
      <c r="AO53" s="83"/>
      <c r="AP53" s="83"/>
      <c r="AQ53" s="82"/>
      <c r="AR53" s="86"/>
      <c r="AS53" s="86"/>
      <c r="AT53" s="86"/>
      <c r="AU53" s="93"/>
    </row>
    <row r="54" spans="2:47" ht="16.5" x14ac:dyDescent="0.25">
      <c r="B54" s="241" t="s">
        <v>233</v>
      </c>
      <c r="C54" s="42" t="s">
        <v>22</v>
      </c>
      <c r="D54" s="108"/>
      <c r="E54" s="109"/>
      <c r="F54" s="109"/>
      <c r="G54" s="109"/>
      <c r="H54" s="109"/>
      <c r="I54" s="108"/>
      <c r="J54" s="109"/>
      <c r="K54" s="109"/>
      <c r="L54" s="109"/>
      <c r="M54" s="109"/>
      <c r="N54" s="108"/>
      <c r="O54" s="109"/>
      <c r="P54" s="109"/>
      <c r="Q54" s="109"/>
      <c r="R54" s="109"/>
      <c r="S54" s="108"/>
      <c r="T54" s="109"/>
      <c r="U54" s="109"/>
      <c r="V54" s="108"/>
      <c r="W54" s="109"/>
      <c r="X54" s="109"/>
      <c r="Y54" s="108"/>
      <c r="Z54" s="109"/>
      <c r="AA54" s="109"/>
      <c r="AB54" s="108"/>
      <c r="AC54" s="109"/>
      <c r="AD54" s="109"/>
      <c r="AE54" s="109"/>
      <c r="AF54" s="109"/>
      <c r="AG54" s="108"/>
      <c r="AH54" s="109"/>
      <c r="AI54" s="109"/>
      <c r="AJ54" s="109"/>
      <c r="AK54" s="109"/>
      <c r="AL54" s="108"/>
      <c r="AM54" s="109"/>
      <c r="AN54" s="109"/>
      <c r="AO54" s="109"/>
      <c r="AP54" s="109"/>
      <c r="AQ54" s="108"/>
      <c r="AR54" s="110"/>
      <c r="AS54" s="110"/>
      <c r="AT54" s="111"/>
      <c r="AU54" s="108"/>
    </row>
    <row r="55" spans="2:47" ht="17" thickBot="1" x14ac:dyDescent="0.3">
      <c r="B55" s="241" t="s">
        <v>234</v>
      </c>
      <c r="C55" s="41"/>
      <c r="D55" s="112"/>
      <c r="E55" s="113"/>
      <c r="F55" s="113"/>
      <c r="G55" s="113"/>
      <c r="H55" s="113"/>
      <c r="I55" s="112"/>
      <c r="J55" s="113"/>
      <c r="K55" s="113"/>
      <c r="L55" s="113"/>
      <c r="M55" s="113"/>
      <c r="N55" s="112"/>
      <c r="O55" s="113"/>
      <c r="P55" s="113"/>
      <c r="Q55" s="113"/>
      <c r="R55" s="113"/>
      <c r="S55" s="112"/>
      <c r="T55" s="113"/>
      <c r="U55" s="113"/>
      <c r="V55" s="112"/>
      <c r="W55" s="113"/>
      <c r="X55" s="113"/>
      <c r="Y55" s="112"/>
      <c r="Z55" s="113"/>
      <c r="AA55" s="113"/>
      <c r="AB55" s="112"/>
      <c r="AC55" s="113"/>
      <c r="AD55" s="113"/>
      <c r="AE55" s="113"/>
      <c r="AF55" s="113"/>
      <c r="AG55" s="112"/>
      <c r="AH55" s="113"/>
      <c r="AI55" s="113"/>
      <c r="AJ55" s="113"/>
      <c r="AK55" s="113"/>
      <c r="AL55" s="112"/>
      <c r="AM55" s="113"/>
      <c r="AN55" s="113"/>
      <c r="AO55" s="113"/>
      <c r="AP55" s="113"/>
      <c r="AQ55" s="112"/>
      <c r="AR55" s="114"/>
      <c r="AS55" s="114"/>
      <c r="AT55" s="114"/>
      <c r="AU55" s="112"/>
    </row>
    <row r="56" spans="2:47" ht="13" thickTop="1" x14ac:dyDescent="0.25">
      <c r="B56" s="245" t="s">
        <v>235</v>
      </c>
      <c r="C56" s="39" t="s">
        <v>24</v>
      </c>
      <c r="D56" s="115"/>
      <c r="E56" s="116"/>
      <c r="F56" s="116"/>
      <c r="G56" s="116"/>
      <c r="H56" s="116"/>
      <c r="I56" s="115"/>
      <c r="J56" s="116"/>
      <c r="K56" s="116"/>
      <c r="L56" s="116"/>
      <c r="M56" s="116"/>
      <c r="N56" s="115"/>
      <c r="O56" s="116"/>
      <c r="P56" s="116"/>
      <c r="Q56" s="116"/>
      <c r="R56" s="116"/>
      <c r="S56" s="115"/>
      <c r="T56" s="116"/>
      <c r="U56" s="116"/>
      <c r="V56" s="115"/>
      <c r="W56" s="116"/>
      <c r="X56" s="116"/>
      <c r="Y56" s="115"/>
      <c r="Z56" s="116"/>
      <c r="AA56" s="116"/>
      <c r="AB56" s="115"/>
      <c r="AC56" s="117"/>
      <c r="AD56" s="117"/>
      <c r="AE56" s="117"/>
      <c r="AF56" s="118"/>
      <c r="AG56" s="115"/>
      <c r="AH56" s="117"/>
      <c r="AI56" s="117"/>
      <c r="AJ56" s="117"/>
      <c r="AK56" s="118"/>
      <c r="AL56" s="115"/>
      <c r="AM56" s="116"/>
      <c r="AN56" s="116"/>
      <c r="AO56" s="116"/>
      <c r="AP56" s="116"/>
      <c r="AQ56" s="115"/>
      <c r="AR56" s="119"/>
      <c r="AS56" s="119"/>
      <c r="AT56" s="119"/>
      <c r="AU56" s="249"/>
    </row>
    <row r="57" spans="2:47" x14ac:dyDescent="0.25">
      <c r="B57" s="246" t="s">
        <v>236</v>
      </c>
      <c r="C57" s="40" t="s">
        <v>25</v>
      </c>
      <c r="D57" s="120"/>
      <c r="E57" s="121"/>
      <c r="F57" s="121"/>
      <c r="G57" s="121"/>
      <c r="H57" s="121"/>
      <c r="I57" s="120"/>
      <c r="J57" s="121"/>
      <c r="K57" s="121"/>
      <c r="L57" s="121"/>
      <c r="M57" s="121"/>
      <c r="N57" s="120"/>
      <c r="O57" s="121"/>
      <c r="P57" s="121"/>
      <c r="Q57" s="121"/>
      <c r="R57" s="121"/>
      <c r="S57" s="120"/>
      <c r="T57" s="121"/>
      <c r="U57" s="121"/>
      <c r="V57" s="120"/>
      <c r="W57" s="121"/>
      <c r="X57" s="121"/>
      <c r="Y57" s="120"/>
      <c r="Z57" s="121"/>
      <c r="AA57" s="121"/>
      <c r="AB57" s="120"/>
      <c r="AC57" s="122"/>
      <c r="AD57" s="122"/>
      <c r="AE57" s="122"/>
      <c r="AF57" s="123"/>
      <c r="AG57" s="120"/>
      <c r="AH57" s="122"/>
      <c r="AI57" s="122"/>
      <c r="AJ57" s="122"/>
      <c r="AK57" s="123"/>
      <c r="AL57" s="120"/>
      <c r="AM57" s="121"/>
      <c r="AN57" s="121"/>
      <c r="AO57" s="121"/>
      <c r="AP57" s="121"/>
      <c r="AQ57" s="120"/>
      <c r="AR57" s="124"/>
      <c r="AS57" s="124"/>
      <c r="AT57" s="124"/>
      <c r="AU57" s="250"/>
    </row>
    <row r="58" spans="2:47" x14ac:dyDescent="0.25">
      <c r="B58" s="246" t="s">
        <v>237</v>
      </c>
      <c r="C58" s="40" t="s">
        <v>26</v>
      </c>
      <c r="D58" s="125"/>
      <c r="E58" s="126"/>
      <c r="F58" s="126"/>
      <c r="G58" s="126"/>
      <c r="H58" s="126"/>
      <c r="I58" s="120"/>
      <c r="J58" s="121"/>
      <c r="K58" s="121"/>
      <c r="L58" s="121"/>
      <c r="M58" s="121"/>
      <c r="N58" s="120"/>
      <c r="O58" s="121"/>
      <c r="P58" s="121"/>
      <c r="Q58" s="121"/>
      <c r="R58" s="121"/>
      <c r="S58" s="125"/>
      <c r="T58" s="126"/>
      <c r="U58" s="126"/>
      <c r="V58" s="120"/>
      <c r="W58" s="121"/>
      <c r="X58" s="121"/>
      <c r="Y58" s="120"/>
      <c r="Z58" s="121"/>
      <c r="AA58" s="121"/>
      <c r="AB58" s="120"/>
      <c r="AC58" s="122"/>
      <c r="AD58" s="122"/>
      <c r="AE58" s="122"/>
      <c r="AF58" s="123"/>
      <c r="AG58" s="120"/>
      <c r="AH58" s="122"/>
      <c r="AI58" s="122"/>
      <c r="AJ58" s="122"/>
      <c r="AK58" s="123"/>
      <c r="AL58" s="125"/>
      <c r="AM58" s="126"/>
      <c r="AN58" s="126"/>
      <c r="AO58" s="126"/>
      <c r="AP58" s="126"/>
      <c r="AQ58" s="120"/>
      <c r="AR58" s="124"/>
      <c r="AS58" s="124"/>
      <c r="AT58" s="124"/>
      <c r="AU58" s="250"/>
    </row>
    <row r="59" spans="2:47" x14ac:dyDescent="0.25">
      <c r="B59" s="246" t="s">
        <v>238</v>
      </c>
      <c r="C59" s="40" t="s">
        <v>27</v>
      </c>
      <c r="D59" s="120"/>
      <c r="E59" s="121"/>
      <c r="F59" s="121"/>
      <c r="G59" s="121"/>
      <c r="H59" s="121"/>
      <c r="I59" s="120"/>
      <c r="J59" s="121"/>
      <c r="K59" s="121"/>
      <c r="L59" s="121"/>
      <c r="M59" s="121"/>
      <c r="N59" s="120"/>
      <c r="O59" s="121"/>
      <c r="P59" s="121"/>
      <c r="Q59" s="121"/>
      <c r="R59" s="121"/>
      <c r="S59" s="120"/>
      <c r="T59" s="121"/>
      <c r="U59" s="121"/>
      <c r="V59" s="120"/>
      <c r="W59" s="121"/>
      <c r="X59" s="121"/>
      <c r="Y59" s="120"/>
      <c r="Z59" s="121"/>
      <c r="AA59" s="121"/>
      <c r="AB59" s="120"/>
      <c r="AC59" s="122"/>
      <c r="AD59" s="122"/>
      <c r="AE59" s="122"/>
      <c r="AF59" s="123"/>
      <c r="AG59" s="120"/>
      <c r="AH59" s="122"/>
      <c r="AI59" s="122"/>
      <c r="AJ59" s="122"/>
      <c r="AK59" s="123"/>
      <c r="AL59" s="120"/>
      <c r="AM59" s="121"/>
      <c r="AN59" s="121"/>
      <c r="AO59" s="121"/>
      <c r="AP59" s="121"/>
      <c r="AQ59" s="120"/>
      <c r="AR59" s="124"/>
      <c r="AS59" s="124"/>
      <c r="AT59" s="124"/>
      <c r="AU59" s="250"/>
    </row>
    <row r="60" spans="2:47" x14ac:dyDescent="0.25">
      <c r="B60" s="246" t="s">
        <v>239</v>
      </c>
      <c r="C60" s="40"/>
      <c r="D60" s="127">
        <f t="shared" ref="D60:AA60" si="2">D$59/12</f>
        <v>0</v>
      </c>
      <c r="E60" s="128">
        <f t="shared" si="2"/>
        <v>0</v>
      </c>
      <c r="F60" s="128">
        <f t="shared" si="2"/>
        <v>0</v>
      </c>
      <c r="G60" s="128">
        <f t="shared" si="2"/>
        <v>0</v>
      </c>
      <c r="H60" s="128">
        <f t="shared" si="2"/>
        <v>0</v>
      </c>
      <c r="I60" s="127">
        <f t="shared" si="2"/>
        <v>0</v>
      </c>
      <c r="J60" s="128">
        <f t="shared" si="2"/>
        <v>0</v>
      </c>
      <c r="K60" s="128">
        <f t="shared" si="2"/>
        <v>0</v>
      </c>
      <c r="L60" s="128">
        <f t="shared" si="2"/>
        <v>0</v>
      </c>
      <c r="M60" s="128">
        <f t="shared" si="2"/>
        <v>0</v>
      </c>
      <c r="N60" s="127">
        <f t="shared" si="2"/>
        <v>0</v>
      </c>
      <c r="O60" s="128">
        <f t="shared" si="2"/>
        <v>0</v>
      </c>
      <c r="P60" s="128">
        <f t="shared" si="2"/>
        <v>0</v>
      </c>
      <c r="Q60" s="128">
        <f t="shared" si="2"/>
        <v>0</v>
      </c>
      <c r="R60" s="128">
        <f t="shared" si="2"/>
        <v>0</v>
      </c>
      <c r="S60" s="127">
        <f t="shared" si="2"/>
        <v>0</v>
      </c>
      <c r="T60" s="128">
        <f t="shared" si="2"/>
        <v>0</v>
      </c>
      <c r="U60" s="128">
        <f t="shared" si="2"/>
        <v>0</v>
      </c>
      <c r="V60" s="127">
        <f t="shared" si="2"/>
        <v>0</v>
      </c>
      <c r="W60" s="128">
        <f t="shared" si="2"/>
        <v>0</v>
      </c>
      <c r="X60" s="128">
        <f t="shared" si="2"/>
        <v>0</v>
      </c>
      <c r="Y60" s="127">
        <f t="shared" si="2"/>
        <v>0</v>
      </c>
      <c r="Z60" s="128">
        <f t="shared" si="2"/>
        <v>0</v>
      </c>
      <c r="AA60" s="128">
        <f t="shared" si="2"/>
        <v>0</v>
      </c>
      <c r="AB60" s="127">
        <f>AB$59/12</f>
        <v>0</v>
      </c>
      <c r="AC60" s="129"/>
      <c r="AD60" s="129"/>
      <c r="AE60" s="129"/>
      <c r="AF60" s="130"/>
      <c r="AG60" s="127">
        <f>AG$59/12</f>
        <v>0</v>
      </c>
      <c r="AH60" s="129"/>
      <c r="AI60" s="129"/>
      <c r="AJ60" s="129"/>
      <c r="AK60" s="130"/>
      <c r="AL60" s="127">
        <f t="shared" ref="AL60:AT60" si="3">AL$59/12</f>
        <v>0</v>
      </c>
      <c r="AM60" s="128">
        <f t="shared" si="3"/>
        <v>0</v>
      </c>
      <c r="AN60" s="128">
        <f t="shared" si="3"/>
        <v>0</v>
      </c>
      <c r="AO60" s="128">
        <f t="shared" si="3"/>
        <v>0</v>
      </c>
      <c r="AP60" s="128">
        <f t="shared" si="3"/>
        <v>0</v>
      </c>
      <c r="AQ60" s="127">
        <f t="shared" si="3"/>
        <v>0</v>
      </c>
      <c r="AR60" s="131">
        <f t="shared" si="3"/>
        <v>0</v>
      </c>
      <c r="AS60" s="131">
        <f t="shared" si="3"/>
        <v>0</v>
      </c>
      <c r="AT60" s="131">
        <f t="shared" si="3"/>
        <v>0</v>
      </c>
      <c r="AU60" s="250"/>
    </row>
    <row r="61" spans="2:47" ht="16.5" x14ac:dyDescent="0.25">
      <c r="B61" s="241" t="s">
        <v>240</v>
      </c>
      <c r="C61" s="42" t="s">
        <v>23</v>
      </c>
      <c r="D61" s="132"/>
      <c r="E61" s="133"/>
      <c r="F61" s="133"/>
      <c r="G61" s="133"/>
      <c r="H61" s="133"/>
      <c r="I61" s="132"/>
      <c r="J61" s="133"/>
      <c r="K61" s="133"/>
      <c r="L61" s="133"/>
      <c r="M61" s="133"/>
      <c r="N61" s="132"/>
      <c r="O61" s="133"/>
      <c r="P61" s="133"/>
      <c r="Q61" s="133"/>
      <c r="R61" s="133"/>
      <c r="S61" s="132"/>
      <c r="T61" s="133"/>
      <c r="U61" s="133"/>
      <c r="V61" s="132"/>
      <c r="W61" s="133"/>
      <c r="X61" s="133"/>
      <c r="Y61" s="132"/>
      <c r="Z61" s="133"/>
      <c r="AA61" s="133"/>
      <c r="AB61" s="132"/>
      <c r="AC61" s="133"/>
      <c r="AD61" s="133"/>
      <c r="AE61" s="133"/>
      <c r="AF61" s="133"/>
      <c r="AG61" s="132"/>
      <c r="AH61" s="133"/>
      <c r="AI61" s="133"/>
      <c r="AJ61" s="133"/>
      <c r="AK61" s="133"/>
      <c r="AL61" s="132"/>
      <c r="AM61" s="133"/>
      <c r="AN61" s="133"/>
      <c r="AO61" s="133"/>
      <c r="AP61" s="133"/>
      <c r="AQ61" s="132"/>
      <c r="AR61" s="134"/>
      <c r="AS61" s="134"/>
      <c r="AT61" s="135"/>
      <c r="AU61" s="251"/>
    </row>
    <row r="62" spans="2:47" ht="16.75" customHeight="1" x14ac:dyDescent="0.25">
      <c r="B62" s="241" t="s">
        <v>264</v>
      </c>
      <c r="C62" s="257" t="s">
        <v>39</v>
      </c>
      <c r="D62" s="112"/>
      <c r="E62" s="113"/>
      <c r="F62" s="113"/>
      <c r="G62" s="113"/>
      <c r="H62" s="113"/>
      <c r="I62" s="112"/>
      <c r="J62" s="113"/>
      <c r="K62" s="113"/>
      <c r="L62" s="113"/>
      <c r="M62" s="113"/>
      <c r="N62" s="112"/>
      <c r="O62" s="113"/>
      <c r="P62" s="113"/>
      <c r="Q62" s="113"/>
      <c r="R62" s="113"/>
      <c r="S62" s="112"/>
      <c r="T62" s="113"/>
      <c r="U62" s="113"/>
      <c r="V62" s="112"/>
      <c r="W62" s="113"/>
      <c r="X62" s="113"/>
      <c r="Y62" s="112"/>
      <c r="Z62" s="113"/>
      <c r="AA62" s="113"/>
      <c r="AB62" s="112"/>
      <c r="AC62" s="113"/>
      <c r="AD62" s="113"/>
      <c r="AE62" s="113"/>
      <c r="AF62" s="113"/>
      <c r="AG62" s="112"/>
      <c r="AH62" s="113"/>
      <c r="AI62" s="113"/>
      <c r="AJ62" s="113"/>
      <c r="AK62" s="113"/>
      <c r="AL62" s="112"/>
      <c r="AM62" s="113"/>
      <c r="AN62" s="113"/>
      <c r="AO62" s="113"/>
      <c r="AP62" s="113"/>
      <c r="AQ62" s="112"/>
      <c r="AR62" s="114"/>
      <c r="AS62" s="114"/>
      <c r="AT62" s="114"/>
      <c r="AU62" s="251"/>
    </row>
    <row r="63" spans="2:47" x14ac:dyDescent="0.25">
      <c r="D63" s="3"/>
      <c r="E63" s="3"/>
      <c r="F63" s="14"/>
      <c r="G63" s="3"/>
      <c r="H63" s="3"/>
      <c r="I63" s="3"/>
      <c r="J63" s="3"/>
      <c r="K63" s="14"/>
      <c r="L63" s="3"/>
      <c r="M63" s="3"/>
      <c r="N63" s="3"/>
      <c r="O63" s="3"/>
      <c r="P63" s="14"/>
      <c r="Q63" s="3"/>
      <c r="R63" s="3"/>
      <c r="S63" s="3"/>
      <c r="T63" s="3"/>
      <c r="U63" s="14"/>
      <c r="V63" s="3"/>
      <c r="W63" s="3"/>
      <c r="X63" s="14"/>
      <c r="Y63" s="3"/>
      <c r="Z63" s="3"/>
      <c r="AA63" s="14"/>
      <c r="AB63" s="14"/>
      <c r="AC63" s="3"/>
      <c r="AD63" s="14"/>
      <c r="AE63" s="3"/>
      <c r="AF63" s="3"/>
      <c r="AG63" s="3"/>
      <c r="AH63" s="3"/>
      <c r="AI63" s="14"/>
      <c r="AJ63" s="3"/>
      <c r="AK63" s="3"/>
      <c r="AL63" s="3"/>
      <c r="AM63" s="3"/>
      <c r="AN63" s="14"/>
      <c r="AO63" s="3"/>
      <c r="AP63" s="3"/>
      <c r="AQ63" s="3"/>
      <c r="AR63" s="3"/>
      <c r="AS63" s="3"/>
    </row>
    <row r="64" spans="2:47" x14ac:dyDescent="0.25"/>
    <row r="65" x14ac:dyDescent="0.25"/>
    <row r="186" x14ac:dyDescent="0.25"/>
    <row r="187" x14ac:dyDescent="0.25"/>
  </sheetData>
  <sheetProtection selectLockedCells="1"/>
  <dataConsolidate/>
  <phoneticPr fontId="23" type="noConversion"/>
  <dataValidations count="3">
    <dataValidation allowBlank="1" showInputMessage="1" showErrorMessage="1" prompt="Contains a formula" sqref="AL60:AT60 AL5:AS5 AL12:AS12 AL22:AS22 AG12 AG5 AG22 AG60 D60:AB60 D22:AB22 D12:AB12 D5:AB5" xr:uid="{00000000-0002-0000-0300-000000000000}"/>
    <dataValidation allowBlank="1" showInputMessage="1" showErrorMessage="1" prompt="Accepts input from user" sqref="O6:R7 T6:U7 W6:X7 Z6:AA7 AM6:AP7 AT25:AT26 AT28 AR34:AT35 AT56:AT59 AU61:AU62 V58:AB58 D13:D21 E13:F15 E6:H7 I13:I21 J13:K15 J6:M7 N13:N21 O13:P15 S13:S21 T13:U15 V13:V21 W13:X15 Y13:Y21 Z13:AA15 AG25:AG28 AG30:AG32 AG34:AG35 AL37:AT42 AG44:AG47 AL51:AS53 AB6:AB10 AG6:AG10 AL13:AL21 AM13:AN15 AQ13:AS21 AL25:AS28 AL30:AT32 AL44:AT47 AT51:AT54 AL56:AS57 AL59:AS59 AL34:AP35 AQ35 D6:D10 I6:I10 N6:N10 S6:S10 V6:V10 Y6:Y10 AL6:AL10 AQ6:AS10 AB13:AB21 AG13:AG21 AG56:AG59 AG37:AG42 D37:AB42 D25:AB28 D30:AB32 D34:AB35 D44:AB47 I58:R58 D56:AB57 D59:AB59 D49:AB53 AL49:AT50 AG49:AG53" xr:uid="{00000000-0002-0000-03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L58:AS58 AT4:AU24 AT27 AL29:AT29 AL33:AT33 AL36:AT36 AL43:AT43 AL48:AT48 AT55 AL61:AT62 AQ34 D4:AB4 D61:AB62 D23:AB24 D29:AB29 D33:AB33 D36:AB36 D43:AB43 D48:AB48 D54:AB55 AU25:AU60 AC4:AF62 AH4:AK62" xr:uid="{00000000-0002-0000-03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tabColor rgb="FF7030A0"/>
    <pageSetUpPr fitToPage="1"/>
  </sheetPr>
  <dimension ref="A1:AZ62"/>
  <sheetViews>
    <sheetView zoomScale="80" zoomScaleNormal="80" workbookViewId="0">
      <pane xSplit="2" ySplit="3" topLeftCell="C4" activePane="bottomRight" state="frozen"/>
      <selection activeCell="A42" sqref="A42:XFD42"/>
      <selection pane="topRight" activeCell="A42" sqref="A42:XFD42"/>
      <selection pane="bottomLeft" activeCell="A42" sqref="A42:XFD42"/>
      <selection pane="bottomRight" activeCell="C4" sqref="C4"/>
    </sheetView>
  </sheetViews>
  <sheetFormatPr defaultColWidth="0" defaultRowHeight="12.5" zeroHeight="1" x14ac:dyDescent="0.25"/>
  <cols>
    <col min="1" max="1" width="14.36328125" style="1" hidden="1" customWidth="1"/>
    <col min="2" max="2" width="74.08984375" style="1" customWidth="1"/>
    <col min="3" max="3" width="13.453125" style="1" customWidth="1"/>
    <col min="4" max="18" width="20.453125" style="1" customWidth="1"/>
    <col min="19" max="27" width="20.54296875" style="1" customWidth="1"/>
    <col min="28" max="47" width="20.453125" style="1" customWidth="1"/>
    <col min="48" max="50" width="9.453125" style="1" customWidth="1"/>
    <col min="51" max="52" width="0" style="1" hidden="1" customWidth="1"/>
    <col min="53" max="16384" width="9.453125" style="1" hidden="1"/>
  </cols>
  <sheetData>
    <row r="1" spans="2:47" ht="19.5" thickBot="1" x14ac:dyDescent="0.3">
      <c r="B1" s="53" t="s">
        <v>278</v>
      </c>
    </row>
    <row r="2" spans="2:47" x14ac:dyDescent="0.25"/>
    <row r="3" spans="2:47" ht="84.5" thickBot="1" x14ac:dyDescent="0.3">
      <c r="B3" s="252" t="s">
        <v>279</v>
      </c>
      <c r="C3" s="253" t="s">
        <v>189</v>
      </c>
      <c r="D3" s="254" t="s">
        <v>502</v>
      </c>
      <c r="E3" s="255" t="s">
        <v>516</v>
      </c>
      <c r="F3" s="255" t="s">
        <v>517</v>
      </c>
      <c r="G3" s="255" t="s">
        <v>327</v>
      </c>
      <c r="H3" s="255" t="s">
        <v>328</v>
      </c>
      <c r="I3" s="254" t="s">
        <v>503</v>
      </c>
      <c r="J3" s="255" t="s">
        <v>518</v>
      </c>
      <c r="K3" s="255" t="s">
        <v>519</v>
      </c>
      <c r="L3" s="255" t="s">
        <v>329</v>
      </c>
      <c r="M3" s="255" t="s">
        <v>330</v>
      </c>
      <c r="N3" s="254" t="s">
        <v>504</v>
      </c>
      <c r="O3" s="255" t="s">
        <v>520</v>
      </c>
      <c r="P3" s="255" t="s">
        <v>521</v>
      </c>
      <c r="Q3" s="255" t="s">
        <v>331</v>
      </c>
      <c r="R3" s="255" t="s">
        <v>332</v>
      </c>
      <c r="S3" s="254" t="s">
        <v>505</v>
      </c>
      <c r="T3" s="255" t="s">
        <v>522</v>
      </c>
      <c r="U3" s="255" t="s">
        <v>523</v>
      </c>
      <c r="V3" s="254" t="s">
        <v>506</v>
      </c>
      <c r="W3" s="255" t="s">
        <v>524</v>
      </c>
      <c r="X3" s="255" t="s">
        <v>525</v>
      </c>
      <c r="Y3" s="254" t="s">
        <v>507</v>
      </c>
      <c r="Z3" s="255" t="s">
        <v>526</v>
      </c>
      <c r="AA3" s="255" t="s">
        <v>527</v>
      </c>
      <c r="AB3" s="254" t="s">
        <v>508</v>
      </c>
      <c r="AC3" s="255" t="s">
        <v>528</v>
      </c>
      <c r="AD3" s="255" t="s">
        <v>529</v>
      </c>
      <c r="AE3" s="255" t="s">
        <v>333</v>
      </c>
      <c r="AF3" s="255" t="s">
        <v>334</v>
      </c>
      <c r="AG3" s="254" t="s">
        <v>509</v>
      </c>
      <c r="AH3" s="255" t="s">
        <v>530</v>
      </c>
      <c r="AI3" s="255" t="s">
        <v>531</v>
      </c>
      <c r="AJ3" s="255" t="s">
        <v>335</v>
      </c>
      <c r="AK3" s="255" t="s">
        <v>336</v>
      </c>
      <c r="AL3" s="254" t="s">
        <v>510</v>
      </c>
      <c r="AM3" s="255" t="s">
        <v>532</v>
      </c>
      <c r="AN3" s="255" t="s">
        <v>533</v>
      </c>
      <c r="AO3" s="255" t="s">
        <v>326</v>
      </c>
      <c r="AP3" s="255" t="s">
        <v>337</v>
      </c>
      <c r="AQ3" s="254" t="s">
        <v>511</v>
      </c>
      <c r="AR3" s="256" t="s">
        <v>512</v>
      </c>
      <c r="AS3" s="256" t="s">
        <v>513</v>
      </c>
      <c r="AT3" s="256" t="s">
        <v>514</v>
      </c>
      <c r="AU3" s="254" t="s">
        <v>515</v>
      </c>
    </row>
    <row r="4" spans="2:47" ht="17.5" thickTop="1" thickBot="1" x14ac:dyDescent="0.3">
      <c r="B4" s="38" t="s">
        <v>190</v>
      </c>
      <c r="C4" s="43"/>
      <c r="D4" s="73"/>
      <c r="E4" s="74"/>
      <c r="F4" s="74"/>
      <c r="G4" s="74"/>
      <c r="H4" s="74"/>
      <c r="I4" s="73"/>
      <c r="J4" s="74"/>
      <c r="K4" s="74"/>
      <c r="L4" s="74"/>
      <c r="M4" s="74"/>
      <c r="N4" s="73"/>
      <c r="O4" s="74"/>
      <c r="P4" s="74"/>
      <c r="Q4" s="74"/>
      <c r="R4" s="74"/>
      <c r="S4" s="73"/>
      <c r="T4" s="74"/>
      <c r="U4" s="74"/>
      <c r="V4" s="73"/>
      <c r="W4" s="74"/>
      <c r="X4" s="74"/>
      <c r="Y4" s="73"/>
      <c r="Z4" s="74"/>
      <c r="AA4" s="74"/>
      <c r="AB4" s="73"/>
      <c r="AC4" s="74"/>
      <c r="AD4" s="74"/>
      <c r="AE4" s="74"/>
      <c r="AF4" s="74"/>
      <c r="AG4" s="73"/>
      <c r="AH4" s="74"/>
      <c r="AI4" s="74"/>
      <c r="AJ4" s="74"/>
      <c r="AK4" s="74"/>
      <c r="AL4" s="73"/>
      <c r="AM4" s="74"/>
      <c r="AN4" s="74"/>
      <c r="AO4" s="74"/>
      <c r="AP4" s="74"/>
      <c r="AQ4" s="73"/>
      <c r="AR4" s="75"/>
      <c r="AS4" s="75"/>
      <c r="AT4" s="75"/>
      <c r="AU4" s="73"/>
    </row>
    <row r="5" spans="2:47" ht="13" thickTop="1" x14ac:dyDescent="0.25">
      <c r="B5" s="264" t="s">
        <v>241</v>
      </c>
      <c r="C5" s="39"/>
      <c r="D5" s="105"/>
      <c r="E5" s="106"/>
      <c r="F5" s="106"/>
      <c r="G5" s="136"/>
      <c r="H5" s="136"/>
      <c r="I5" s="105"/>
      <c r="J5" s="106"/>
      <c r="K5" s="106"/>
      <c r="L5" s="136"/>
      <c r="M5" s="136"/>
      <c r="N5" s="105"/>
      <c r="O5" s="106"/>
      <c r="P5" s="106"/>
      <c r="Q5" s="136"/>
      <c r="R5" s="136"/>
      <c r="S5" s="105"/>
      <c r="T5" s="106"/>
      <c r="U5" s="106"/>
      <c r="V5" s="105"/>
      <c r="W5" s="106"/>
      <c r="X5" s="106"/>
      <c r="Y5" s="105"/>
      <c r="Z5" s="106"/>
      <c r="AA5" s="106"/>
      <c r="AB5" s="105"/>
      <c r="AC5" s="78"/>
      <c r="AD5" s="78"/>
      <c r="AE5" s="78"/>
      <c r="AF5" s="78"/>
      <c r="AG5" s="105"/>
      <c r="AH5" s="78"/>
      <c r="AI5" s="78"/>
      <c r="AJ5" s="78"/>
      <c r="AK5" s="78"/>
      <c r="AL5" s="105"/>
      <c r="AM5" s="106"/>
      <c r="AN5" s="106"/>
      <c r="AO5" s="136"/>
      <c r="AP5" s="136"/>
      <c r="AQ5" s="105"/>
      <c r="AR5" s="107"/>
      <c r="AS5" s="107"/>
      <c r="AT5" s="81"/>
      <c r="AU5" s="101"/>
    </row>
    <row r="6" spans="2:47" x14ac:dyDescent="0.25">
      <c r="B6" s="265" t="s">
        <v>242</v>
      </c>
      <c r="C6" s="40" t="s">
        <v>8</v>
      </c>
      <c r="D6" s="82"/>
      <c r="E6" s="83"/>
      <c r="F6" s="83"/>
      <c r="G6" s="84"/>
      <c r="H6" s="84"/>
      <c r="I6" s="82"/>
      <c r="J6" s="83"/>
      <c r="K6" s="83"/>
      <c r="L6" s="84"/>
      <c r="M6" s="84"/>
      <c r="N6" s="82"/>
      <c r="O6" s="83"/>
      <c r="P6" s="83"/>
      <c r="Q6" s="84"/>
      <c r="R6" s="84"/>
      <c r="S6" s="82"/>
      <c r="T6" s="83"/>
      <c r="U6" s="83"/>
      <c r="V6" s="82"/>
      <c r="W6" s="83"/>
      <c r="X6" s="83"/>
      <c r="Y6" s="82"/>
      <c r="Z6" s="83"/>
      <c r="AA6" s="83"/>
      <c r="AB6" s="82"/>
      <c r="AC6" s="92"/>
      <c r="AD6" s="92"/>
      <c r="AE6" s="92"/>
      <c r="AF6" s="92"/>
      <c r="AG6" s="82"/>
      <c r="AH6" s="92"/>
      <c r="AI6" s="92"/>
      <c r="AJ6" s="92"/>
      <c r="AK6" s="92"/>
      <c r="AL6" s="82"/>
      <c r="AM6" s="83"/>
      <c r="AN6" s="83"/>
      <c r="AO6" s="84"/>
      <c r="AP6" s="84"/>
      <c r="AQ6" s="82"/>
      <c r="AR6" s="86"/>
      <c r="AS6" s="86"/>
      <c r="AT6" s="87"/>
      <c r="AU6" s="93"/>
    </row>
    <row r="7" spans="2:47" x14ac:dyDescent="0.25">
      <c r="B7" s="265" t="s">
        <v>243</v>
      </c>
      <c r="C7" s="40" t="s">
        <v>9</v>
      </c>
      <c r="D7" s="82"/>
      <c r="E7" s="83"/>
      <c r="F7" s="83"/>
      <c r="G7" s="84"/>
      <c r="H7" s="84"/>
      <c r="I7" s="82"/>
      <c r="J7" s="83"/>
      <c r="K7" s="83"/>
      <c r="L7" s="84"/>
      <c r="M7" s="84"/>
      <c r="N7" s="82"/>
      <c r="O7" s="83"/>
      <c r="P7" s="83"/>
      <c r="Q7" s="84"/>
      <c r="R7" s="84"/>
      <c r="S7" s="82"/>
      <c r="T7" s="83"/>
      <c r="U7" s="83"/>
      <c r="V7" s="82"/>
      <c r="W7" s="83"/>
      <c r="X7" s="83"/>
      <c r="Y7" s="82"/>
      <c r="Z7" s="83"/>
      <c r="AA7" s="83"/>
      <c r="AB7" s="82"/>
      <c r="AC7" s="92"/>
      <c r="AD7" s="92"/>
      <c r="AE7" s="92"/>
      <c r="AF7" s="92"/>
      <c r="AG7" s="82"/>
      <c r="AH7" s="92"/>
      <c r="AI7" s="92"/>
      <c r="AJ7" s="92"/>
      <c r="AK7" s="92"/>
      <c r="AL7" s="82"/>
      <c r="AM7" s="83"/>
      <c r="AN7" s="83"/>
      <c r="AO7" s="84"/>
      <c r="AP7" s="84"/>
      <c r="AQ7" s="82"/>
      <c r="AR7" s="86"/>
      <c r="AS7" s="86"/>
      <c r="AT7" s="87"/>
      <c r="AU7" s="93"/>
    </row>
    <row r="8" spans="2:47" ht="13" x14ac:dyDescent="0.25">
      <c r="B8" s="266" t="s">
        <v>244</v>
      </c>
      <c r="C8" s="44"/>
      <c r="D8" s="90"/>
      <c r="E8" s="88"/>
      <c r="F8" s="88"/>
      <c r="G8" s="88"/>
      <c r="H8" s="88"/>
      <c r="I8" s="90"/>
      <c r="J8" s="88"/>
      <c r="K8" s="88"/>
      <c r="L8" s="88"/>
      <c r="M8" s="88"/>
      <c r="N8" s="90"/>
      <c r="O8" s="88"/>
      <c r="P8" s="88"/>
      <c r="Q8" s="88"/>
      <c r="R8" s="88"/>
      <c r="S8" s="90"/>
      <c r="T8" s="88"/>
      <c r="U8" s="88"/>
      <c r="V8" s="90"/>
      <c r="W8" s="88"/>
      <c r="X8" s="88"/>
      <c r="Y8" s="90"/>
      <c r="Z8" s="88"/>
      <c r="AA8" s="88"/>
      <c r="AB8" s="90"/>
      <c r="AC8" s="92"/>
      <c r="AD8" s="92"/>
      <c r="AE8" s="92"/>
      <c r="AF8" s="92"/>
      <c r="AG8" s="90"/>
      <c r="AH8" s="92"/>
      <c r="AI8" s="92"/>
      <c r="AJ8" s="92"/>
      <c r="AK8" s="92"/>
      <c r="AL8" s="90"/>
      <c r="AM8" s="88"/>
      <c r="AN8" s="88"/>
      <c r="AO8" s="88"/>
      <c r="AP8" s="88"/>
      <c r="AQ8" s="90"/>
      <c r="AR8" s="104"/>
      <c r="AS8" s="104"/>
      <c r="AT8" s="87"/>
      <c r="AU8" s="93"/>
    </row>
    <row r="9" spans="2:47" ht="13.75" customHeight="1" x14ac:dyDescent="0.25">
      <c r="B9" s="240" t="s">
        <v>99</v>
      </c>
      <c r="C9" s="40" t="s">
        <v>43</v>
      </c>
      <c r="D9" s="82"/>
      <c r="E9" s="92"/>
      <c r="F9" s="92"/>
      <c r="G9" s="92"/>
      <c r="H9" s="92"/>
      <c r="I9" s="82"/>
      <c r="J9" s="92"/>
      <c r="K9" s="92"/>
      <c r="L9" s="92"/>
      <c r="M9" s="92"/>
      <c r="N9" s="82"/>
      <c r="O9" s="92"/>
      <c r="P9" s="92"/>
      <c r="Q9" s="92"/>
      <c r="R9" s="92"/>
      <c r="S9" s="82"/>
      <c r="T9" s="92"/>
      <c r="U9" s="92"/>
      <c r="V9" s="82"/>
      <c r="W9" s="92"/>
      <c r="X9" s="92"/>
      <c r="Y9" s="82"/>
      <c r="Z9" s="92"/>
      <c r="AA9" s="92"/>
      <c r="AB9" s="82"/>
      <c r="AC9" s="92"/>
      <c r="AD9" s="92"/>
      <c r="AE9" s="92"/>
      <c r="AF9" s="92"/>
      <c r="AG9" s="82"/>
      <c r="AH9" s="92"/>
      <c r="AI9" s="92"/>
      <c r="AJ9" s="92"/>
      <c r="AK9" s="92"/>
      <c r="AL9" s="82"/>
      <c r="AM9" s="92"/>
      <c r="AN9" s="92"/>
      <c r="AO9" s="92"/>
      <c r="AP9" s="92"/>
      <c r="AQ9" s="82"/>
      <c r="AR9" s="86"/>
      <c r="AS9" s="86"/>
      <c r="AT9" s="87"/>
      <c r="AU9" s="93"/>
    </row>
    <row r="10" spans="2:47" ht="25" x14ac:dyDescent="0.25">
      <c r="B10" s="240" t="s">
        <v>66</v>
      </c>
      <c r="C10" s="40"/>
      <c r="D10" s="90"/>
      <c r="E10" s="83"/>
      <c r="F10" s="83"/>
      <c r="G10" s="83"/>
      <c r="H10" s="83"/>
      <c r="I10" s="90"/>
      <c r="J10" s="83"/>
      <c r="K10" s="83"/>
      <c r="L10" s="83"/>
      <c r="M10" s="83"/>
      <c r="N10" s="90"/>
      <c r="O10" s="83"/>
      <c r="P10" s="83"/>
      <c r="Q10" s="83"/>
      <c r="R10" s="83"/>
      <c r="S10" s="90"/>
      <c r="T10" s="83"/>
      <c r="U10" s="83"/>
      <c r="V10" s="90"/>
      <c r="W10" s="83"/>
      <c r="X10" s="83"/>
      <c r="Y10" s="90"/>
      <c r="Z10" s="83"/>
      <c r="AA10" s="83"/>
      <c r="AB10" s="90"/>
      <c r="AC10" s="92"/>
      <c r="AD10" s="92"/>
      <c r="AE10" s="92"/>
      <c r="AF10" s="92"/>
      <c r="AG10" s="90"/>
      <c r="AH10" s="92"/>
      <c r="AI10" s="92"/>
      <c r="AJ10" s="92"/>
      <c r="AK10" s="92"/>
      <c r="AL10" s="90"/>
      <c r="AM10" s="83"/>
      <c r="AN10" s="83"/>
      <c r="AO10" s="83"/>
      <c r="AP10" s="83"/>
      <c r="AQ10" s="90"/>
      <c r="AR10" s="104"/>
      <c r="AS10" s="104"/>
      <c r="AT10" s="87"/>
      <c r="AU10" s="93"/>
    </row>
    <row r="11" spans="2:47" x14ac:dyDescent="0.25">
      <c r="B11" s="265" t="s">
        <v>245</v>
      </c>
      <c r="C11" s="40" t="s">
        <v>49</v>
      </c>
      <c r="D11" s="82"/>
      <c r="E11" s="83"/>
      <c r="F11" s="83"/>
      <c r="G11" s="83"/>
      <c r="H11" s="83"/>
      <c r="I11" s="82"/>
      <c r="J11" s="83"/>
      <c r="K11" s="83"/>
      <c r="L11" s="83"/>
      <c r="M11" s="83"/>
      <c r="N11" s="82"/>
      <c r="O11" s="83"/>
      <c r="P11" s="83"/>
      <c r="Q11" s="83"/>
      <c r="R11" s="83"/>
      <c r="S11" s="82"/>
      <c r="T11" s="83"/>
      <c r="U11" s="83"/>
      <c r="V11" s="82"/>
      <c r="W11" s="83"/>
      <c r="X11" s="83"/>
      <c r="Y11" s="82"/>
      <c r="Z11" s="83"/>
      <c r="AA11" s="83"/>
      <c r="AB11" s="82"/>
      <c r="AC11" s="92"/>
      <c r="AD11" s="92"/>
      <c r="AE11" s="92"/>
      <c r="AF11" s="92"/>
      <c r="AG11" s="82"/>
      <c r="AH11" s="92"/>
      <c r="AI11" s="92"/>
      <c r="AJ11" s="92"/>
      <c r="AK11" s="92"/>
      <c r="AL11" s="82"/>
      <c r="AM11" s="83"/>
      <c r="AN11" s="83"/>
      <c r="AO11" s="83"/>
      <c r="AP11" s="83"/>
      <c r="AQ11" s="82"/>
      <c r="AR11" s="86"/>
      <c r="AS11" s="86"/>
      <c r="AT11" s="87"/>
      <c r="AU11" s="93"/>
    </row>
    <row r="12" spans="2:47" x14ac:dyDescent="0.25">
      <c r="B12" s="265" t="s">
        <v>246</v>
      </c>
      <c r="C12" s="40" t="s">
        <v>44</v>
      </c>
      <c r="D12" s="82"/>
      <c r="E12" s="88"/>
      <c r="F12" s="88"/>
      <c r="G12" s="88"/>
      <c r="H12" s="88"/>
      <c r="I12" s="82"/>
      <c r="J12" s="88"/>
      <c r="K12" s="88"/>
      <c r="L12" s="88"/>
      <c r="M12" s="88"/>
      <c r="N12" s="82"/>
      <c r="O12" s="88"/>
      <c r="P12" s="88"/>
      <c r="Q12" s="88"/>
      <c r="R12" s="88"/>
      <c r="S12" s="82"/>
      <c r="T12" s="88"/>
      <c r="U12" s="88"/>
      <c r="V12" s="82"/>
      <c r="W12" s="88"/>
      <c r="X12" s="88"/>
      <c r="Y12" s="82"/>
      <c r="Z12" s="88"/>
      <c r="AA12" s="88"/>
      <c r="AB12" s="82"/>
      <c r="AC12" s="92"/>
      <c r="AD12" s="92"/>
      <c r="AE12" s="92"/>
      <c r="AF12" s="92"/>
      <c r="AG12" s="82"/>
      <c r="AH12" s="92"/>
      <c r="AI12" s="92"/>
      <c r="AJ12" s="92"/>
      <c r="AK12" s="92"/>
      <c r="AL12" s="82"/>
      <c r="AM12" s="88"/>
      <c r="AN12" s="88"/>
      <c r="AO12" s="88"/>
      <c r="AP12" s="88"/>
      <c r="AQ12" s="82"/>
      <c r="AR12" s="86"/>
      <c r="AS12" s="86"/>
      <c r="AT12" s="87"/>
      <c r="AU12" s="93"/>
    </row>
    <row r="13" spans="2:47" x14ac:dyDescent="0.25">
      <c r="B13" s="265" t="s">
        <v>247</v>
      </c>
      <c r="C13" s="40" t="s">
        <v>10</v>
      </c>
      <c r="D13" s="82"/>
      <c r="E13" s="83"/>
      <c r="F13" s="83"/>
      <c r="G13" s="83"/>
      <c r="H13" s="83"/>
      <c r="I13" s="82"/>
      <c r="J13" s="83"/>
      <c r="K13" s="83"/>
      <c r="L13" s="83"/>
      <c r="M13" s="83"/>
      <c r="N13" s="82"/>
      <c r="O13" s="83"/>
      <c r="P13" s="83"/>
      <c r="Q13" s="83"/>
      <c r="R13" s="83"/>
      <c r="S13" s="82"/>
      <c r="T13" s="83"/>
      <c r="U13" s="83"/>
      <c r="V13" s="82"/>
      <c r="W13" s="83"/>
      <c r="X13" s="83"/>
      <c r="Y13" s="82"/>
      <c r="Z13" s="83"/>
      <c r="AA13" s="83"/>
      <c r="AB13" s="82"/>
      <c r="AC13" s="92"/>
      <c r="AD13" s="92"/>
      <c r="AE13" s="92"/>
      <c r="AF13" s="92"/>
      <c r="AG13" s="82"/>
      <c r="AH13" s="92"/>
      <c r="AI13" s="92"/>
      <c r="AJ13" s="92"/>
      <c r="AK13" s="92"/>
      <c r="AL13" s="82"/>
      <c r="AM13" s="83"/>
      <c r="AN13" s="83"/>
      <c r="AO13" s="83"/>
      <c r="AP13" s="83"/>
      <c r="AQ13" s="82"/>
      <c r="AR13" s="86"/>
      <c r="AS13" s="86"/>
      <c r="AT13" s="87"/>
      <c r="AU13" s="93"/>
    </row>
    <row r="14" spans="2:47" x14ac:dyDescent="0.25">
      <c r="B14" s="265" t="s">
        <v>248</v>
      </c>
      <c r="C14" s="40" t="s">
        <v>11</v>
      </c>
      <c r="D14" s="82"/>
      <c r="E14" s="83"/>
      <c r="F14" s="83"/>
      <c r="G14" s="83"/>
      <c r="H14" s="83"/>
      <c r="I14" s="82"/>
      <c r="J14" s="83"/>
      <c r="K14" s="83"/>
      <c r="L14" s="83"/>
      <c r="M14" s="83"/>
      <c r="N14" s="82"/>
      <c r="O14" s="83"/>
      <c r="P14" s="83"/>
      <c r="Q14" s="83"/>
      <c r="R14" s="83"/>
      <c r="S14" s="82"/>
      <c r="T14" s="83"/>
      <c r="U14" s="83"/>
      <c r="V14" s="82"/>
      <c r="W14" s="83"/>
      <c r="X14" s="83"/>
      <c r="Y14" s="82"/>
      <c r="Z14" s="83"/>
      <c r="AA14" s="83"/>
      <c r="AB14" s="82"/>
      <c r="AC14" s="92"/>
      <c r="AD14" s="92"/>
      <c r="AE14" s="92"/>
      <c r="AF14" s="92"/>
      <c r="AG14" s="82"/>
      <c r="AH14" s="92"/>
      <c r="AI14" s="92"/>
      <c r="AJ14" s="92"/>
      <c r="AK14" s="92"/>
      <c r="AL14" s="82"/>
      <c r="AM14" s="83"/>
      <c r="AN14" s="83"/>
      <c r="AO14" s="83"/>
      <c r="AP14" s="83"/>
      <c r="AQ14" s="82"/>
      <c r="AR14" s="86"/>
      <c r="AS14" s="86"/>
      <c r="AT14" s="87"/>
      <c r="AU14" s="93"/>
    </row>
    <row r="15" spans="2:47" x14ac:dyDescent="0.25">
      <c r="B15" s="240" t="s">
        <v>446</v>
      </c>
      <c r="C15" s="40"/>
      <c r="D15" s="82"/>
      <c r="E15" s="83"/>
      <c r="F15" s="83"/>
      <c r="G15" s="83"/>
      <c r="H15" s="83"/>
      <c r="I15" s="90"/>
      <c r="J15" s="88"/>
      <c r="K15" s="88"/>
      <c r="L15" s="88"/>
      <c r="M15" s="88"/>
      <c r="N15" s="90"/>
      <c r="O15" s="88"/>
      <c r="P15" s="88"/>
      <c r="Q15" s="88"/>
      <c r="R15" s="88"/>
      <c r="S15" s="90"/>
      <c r="T15" s="88"/>
      <c r="U15" s="88"/>
      <c r="V15" s="90"/>
      <c r="W15" s="88"/>
      <c r="X15" s="88"/>
      <c r="Y15" s="90"/>
      <c r="Z15" s="88"/>
      <c r="AA15" s="88"/>
      <c r="AB15" s="90"/>
      <c r="AC15" s="92"/>
      <c r="AD15" s="92"/>
      <c r="AE15" s="92"/>
      <c r="AF15" s="92"/>
      <c r="AG15" s="90"/>
      <c r="AH15" s="92"/>
      <c r="AI15" s="92"/>
      <c r="AJ15" s="92"/>
      <c r="AK15" s="92"/>
      <c r="AL15" s="90"/>
      <c r="AM15" s="88"/>
      <c r="AN15" s="88"/>
      <c r="AO15" s="88"/>
      <c r="AP15" s="88"/>
      <c r="AQ15" s="90"/>
      <c r="AR15" s="104"/>
      <c r="AS15" s="104"/>
      <c r="AT15" s="87"/>
      <c r="AU15" s="93"/>
    </row>
    <row r="16" spans="2:47" ht="25" x14ac:dyDescent="0.25">
      <c r="B16" s="240" t="s">
        <v>379</v>
      </c>
      <c r="C16" s="40"/>
      <c r="D16" s="82"/>
      <c r="E16" s="83"/>
      <c r="F16" s="83"/>
      <c r="G16" s="83"/>
      <c r="H16" s="83"/>
      <c r="I16" s="82"/>
      <c r="J16" s="83"/>
      <c r="K16" s="83"/>
      <c r="L16" s="83"/>
      <c r="M16" s="83"/>
      <c r="N16" s="93"/>
      <c r="O16" s="92"/>
      <c r="P16" s="92"/>
      <c r="Q16" s="92"/>
      <c r="R16" s="92"/>
      <c r="S16" s="93"/>
      <c r="T16" s="92"/>
      <c r="U16" s="92"/>
      <c r="V16" s="93"/>
      <c r="W16" s="92"/>
      <c r="X16" s="92"/>
      <c r="Y16" s="93"/>
      <c r="Z16" s="92"/>
      <c r="AA16" s="92"/>
      <c r="AB16" s="93"/>
      <c r="AC16" s="92"/>
      <c r="AD16" s="92"/>
      <c r="AE16" s="92"/>
      <c r="AF16" s="92"/>
      <c r="AG16" s="93"/>
      <c r="AH16" s="92"/>
      <c r="AI16" s="92"/>
      <c r="AJ16" s="92"/>
      <c r="AK16" s="92"/>
      <c r="AL16" s="93"/>
      <c r="AM16" s="92"/>
      <c r="AN16" s="92"/>
      <c r="AO16" s="92"/>
      <c r="AP16" s="92"/>
      <c r="AQ16" s="93"/>
      <c r="AR16" s="87"/>
      <c r="AS16" s="87"/>
      <c r="AT16" s="87"/>
      <c r="AU16" s="93"/>
    </row>
    <row r="17" spans="2:47" x14ac:dyDescent="0.25">
      <c r="B17" s="240" t="s">
        <v>481</v>
      </c>
      <c r="C17" s="40"/>
      <c r="D17" s="82"/>
      <c r="E17" s="83"/>
      <c r="F17" s="83"/>
      <c r="G17" s="83"/>
      <c r="H17" s="83"/>
      <c r="I17" s="82"/>
      <c r="J17" s="83"/>
      <c r="K17" s="83"/>
      <c r="L17" s="83"/>
      <c r="M17" s="83"/>
      <c r="N17" s="93"/>
      <c r="O17" s="92"/>
      <c r="P17" s="92"/>
      <c r="Q17" s="92"/>
      <c r="R17" s="92"/>
      <c r="S17" s="93"/>
      <c r="T17" s="92"/>
      <c r="U17" s="92"/>
      <c r="V17" s="93"/>
      <c r="W17" s="92"/>
      <c r="X17" s="92"/>
      <c r="Y17" s="93"/>
      <c r="Z17" s="92"/>
      <c r="AA17" s="92"/>
      <c r="AB17" s="93"/>
      <c r="AC17" s="92"/>
      <c r="AD17" s="92"/>
      <c r="AE17" s="92"/>
      <c r="AF17" s="92"/>
      <c r="AG17" s="93"/>
      <c r="AH17" s="92"/>
      <c r="AI17" s="92"/>
      <c r="AJ17" s="92"/>
      <c r="AK17" s="92"/>
      <c r="AL17" s="93"/>
      <c r="AM17" s="92"/>
      <c r="AN17" s="92"/>
      <c r="AO17" s="92"/>
      <c r="AP17" s="92"/>
      <c r="AQ17" s="93"/>
      <c r="AR17" s="87"/>
      <c r="AS17" s="87"/>
      <c r="AT17" s="87"/>
      <c r="AU17" s="93"/>
    </row>
    <row r="18" spans="2:47" ht="25" x14ac:dyDescent="0.25">
      <c r="B18" s="240" t="s">
        <v>265</v>
      </c>
      <c r="C18" s="40"/>
      <c r="D18" s="82"/>
      <c r="E18" s="83"/>
      <c r="F18" s="83"/>
      <c r="G18" s="83"/>
      <c r="H18" s="83"/>
      <c r="I18" s="82"/>
      <c r="J18" s="83"/>
      <c r="K18" s="83"/>
      <c r="L18" s="83"/>
      <c r="M18" s="83"/>
      <c r="N18" s="82"/>
      <c r="O18" s="83"/>
      <c r="P18" s="83"/>
      <c r="Q18" s="83"/>
      <c r="R18" s="83"/>
      <c r="S18" s="82"/>
      <c r="T18" s="83"/>
      <c r="U18" s="83"/>
      <c r="V18" s="82"/>
      <c r="W18" s="83"/>
      <c r="X18" s="83"/>
      <c r="Y18" s="82"/>
      <c r="Z18" s="83"/>
      <c r="AA18" s="83"/>
      <c r="AB18" s="82"/>
      <c r="AC18" s="92"/>
      <c r="AD18" s="92"/>
      <c r="AE18" s="92"/>
      <c r="AF18" s="92"/>
      <c r="AG18" s="82"/>
      <c r="AH18" s="92"/>
      <c r="AI18" s="92"/>
      <c r="AJ18" s="92"/>
      <c r="AK18" s="92"/>
      <c r="AL18" s="82"/>
      <c r="AM18" s="83"/>
      <c r="AN18" s="83"/>
      <c r="AO18" s="83"/>
      <c r="AP18" s="83"/>
      <c r="AQ18" s="82"/>
      <c r="AR18" s="86"/>
      <c r="AS18" s="86"/>
      <c r="AT18" s="87"/>
      <c r="AU18" s="93"/>
    </row>
    <row r="19" spans="2:47" ht="25" x14ac:dyDescent="0.25">
      <c r="B19" s="240" t="s">
        <v>266</v>
      </c>
      <c r="C19" s="40"/>
      <c r="D19" s="82"/>
      <c r="E19" s="83"/>
      <c r="F19" s="83"/>
      <c r="G19" s="83"/>
      <c r="H19" s="83"/>
      <c r="I19" s="82"/>
      <c r="J19" s="83"/>
      <c r="K19" s="83"/>
      <c r="L19" s="83"/>
      <c r="M19" s="83"/>
      <c r="N19" s="82"/>
      <c r="O19" s="83"/>
      <c r="P19" s="83"/>
      <c r="Q19" s="83"/>
      <c r="R19" s="83"/>
      <c r="S19" s="82"/>
      <c r="T19" s="83"/>
      <c r="U19" s="83"/>
      <c r="V19" s="82"/>
      <c r="W19" s="83"/>
      <c r="X19" s="83"/>
      <c r="Y19" s="82"/>
      <c r="Z19" s="83"/>
      <c r="AA19" s="83"/>
      <c r="AB19" s="82"/>
      <c r="AC19" s="92"/>
      <c r="AD19" s="92"/>
      <c r="AE19" s="92"/>
      <c r="AF19" s="92"/>
      <c r="AG19" s="82"/>
      <c r="AH19" s="92"/>
      <c r="AI19" s="92"/>
      <c r="AJ19" s="92"/>
      <c r="AK19" s="92"/>
      <c r="AL19" s="82"/>
      <c r="AM19" s="83"/>
      <c r="AN19" s="83"/>
      <c r="AO19" s="83"/>
      <c r="AP19" s="83"/>
      <c r="AQ19" s="82"/>
      <c r="AR19" s="86"/>
      <c r="AS19" s="86"/>
      <c r="AT19" s="87"/>
      <c r="AU19" s="93"/>
    </row>
    <row r="20" spans="2:47" ht="25" x14ac:dyDescent="0.25">
      <c r="B20" s="240" t="s">
        <v>376</v>
      </c>
      <c r="C20" s="40"/>
      <c r="D20" s="82"/>
      <c r="E20" s="83"/>
      <c r="F20" s="83"/>
      <c r="G20" s="83"/>
      <c r="H20" s="83"/>
      <c r="I20" s="90"/>
      <c r="J20" s="88"/>
      <c r="K20" s="88"/>
      <c r="L20" s="88"/>
      <c r="M20" s="88"/>
      <c r="N20" s="90"/>
      <c r="O20" s="88"/>
      <c r="P20" s="88"/>
      <c r="Q20" s="88"/>
      <c r="R20" s="88"/>
      <c r="S20" s="90"/>
      <c r="T20" s="88"/>
      <c r="U20" s="88"/>
      <c r="V20" s="90"/>
      <c r="W20" s="88"/>
      <c r="X20" s="88"/>
      <c r="Y20" s="90"/>
      <c r="Z20" s="88"/>
      <c r="AA20" s="88"/>
      <c r="AB20" s="90"/>
      <c r="AC20" s="92"/>
      <c r="AD20" s="92"/>
      <c r="AE20" s="92"/>
      <c r="AF20" s="92"/>
      <c r="AG20" s="90"/>
      <c r="AH20" s="92"/>
      <c r="AI20" s="92"/>
      <c r="AJ20" s="92"/>
      <c r="AK20" s="92"/>
      <c r="AL20" s="90"/>
      <c r="AM20" s="88"/>
      <c r="AN20" s="88"/>
      <c r="AO20" s="88"/>
      <c r="AP20" s="88"/>
      <c r="AQ20" s="90"/>
      <c r="AR20" s="104"/>
      <c r="AS20" s="104"/>
      <c r="AT20" s="87"/>
      <c r="AU20" s="269"/>
    </row>
    <row r="21" spans="2:47" ht="17" thickBot="1" x14ac:dyDescent="0.4">
      <c r="B21" s="267" t="s">
        <v>197</v>
      </c>
      <c r="C21" s="41"/>
      <c r="D21" s="137"/>
      <c r="E21" s="138"/>
      <c r="F21" s="138"/>
      <c r="G21" s="138"/>
      <c r="H21" s="138"/>
      <c r="I21" s="137"/>
      <c r="J21" s="138"/>
      <c r="K21" s="138"/>
      <c r="L21" s="138"/>
      <c r="M21" s="138"/>
      <c r="N21" s="137"/>
      <c r="O21" s="138"/>
      <c r="P21" s="138"/>
      <c r="Q21" s="138"/>
      <c r="R21" s="138"/>
      <c r="S21" s="137"/>
      <c r="T21" s="138"/>
      <c r="U21" s="138"/>
      <c r="V21" s="137"/>
      <c r="W21" s="138"/>
      <c r="X21" s="138"/>
      <c r="Y21" s="137"/>
      <c r="Z21" s="138"/>
      <c r="AA21" s="138"/>
      <c r="AB21" s="137"/>
      <c r="AC21" s="138"/>
      <c r="AD21" s="138"/>
      <c r="AE21" s="138"/>
      <c r="AF21" s="138"/>
      <c r="AG21" s="137"/>
      <c r="AH21" s="138"/>
      <c r="AI21" s="138"/>
      <c r="AJ21" s="138"/>
      <c r="AK21" s="138"/>
      <c r="AL21" s="137"/>
      <c r="AM21" s="138"/>
      <c r="AN21" s="138"/>
      <c r="AO21" s="138"/>
      <c r="AP21" s="138"/>
      <c r="AQ21" s="137"/>
      <c r="AR21" s="139"/>
      <c r="AS21" s="139"/>
      <c r="AT21" s="139"/>
      <c r="AU21" s="270"/>
    </row>
    <row r="22" spans="2:47" ht="13.5" thickTop="1" x14ac:dyDescent="0.25">
      <c r="B22" s="268" t="s">
        <v>249</v>
      </c>
      <c r="C22" s="39"/>
      <c r="D22" s="101"/>
      <c r="E22" s="102"/>
      <c r="F22" s="102"/>
      <c r="G22" s="102"/>
      <c r="H22" s="102"/>
      <c r="I22" s="101"/>
      <c r="J22" s="102"/>
      <c r="K22" s="102"/>
      <c r="L22" s="102"/>
      <c r="M22" s="102"/>
      <c r="N22" s="101"/>
      <c r="O22" s="102"/>
      <c r="P22" s="102"/>
      <c r="Q22" s="102"/>
      <c r="R22" s="102"/>
      <c r="S22" s="101"/>
      <c r="T22" s="102"/>
      <c r="U22" s="102"/>
      <c r="V22" s="101"/>
      <c r="W22" s="102"/>
      <c r="X22" s="102"/>
      <c r="Y22" s="101"/>
      <c r="Z22" s="102"/>
      <c r="AA22" s="102"/>
      <c r="AB22" s="101"/>
      <c r="AC22" s="78"/>
      <c r="AD22" s="78"/>
      <c r="AE22" s="78"/>
      <c r="AF22" s="78"/>
      <c r="AG22" s="101"/>
      <c r="AH22" s="78"/>
      <c r="AI22" s="78"/>
      <c r="AJ22" s="78"/>
      <c r="AK22" s="78"/>
      <c r="AL22" s="101"/>
      <c r="AM22" s="102"/>
      <c r="AN22" s="102"/>
      <c r="AO22" s="102"/>
      <c r="AP22" s="102"/>
      <c r="AQ22" s="101"/>
      <c r="AR22" s="81"/>
      <c r="AS22" s="81"/>
      <c r="AT22" s="81"/>
      <c r="AU22" s="101"/>
    </row>
    <row r="23" spans="2:47" x14ac:dyDescent="0.25">
      <c r="B23" s="265" t="s">
        <v>102</v>
      </c>
      <c r="C23" s="40"/>
      <c r="D23" s="82"/>
      <c r="E23" s="92"/>
      <c r="F23" s="92"/>
      <c r="G23" s="92"/>
      <c r="H23" s="92"/>
      <c r="I23" s="82"/>
      <c r="J23" s="92"/>
      <c r="K23" s="92"/>
      <c r="L23" s="92"/>
      <c r="M23" s="92"/>
      <c r="N23" s="82"/>
      <c r="O23" s="92"/>
      <c r="P23" s="92"/>
      <c r="Q23" s="92"/>
      <c r="R23" s="92"/>
      <c r="S23" s="82"/>
      <c r="T23" s="92"/>
      <c r="U23" s="92"/>
      <c r="V23" s="82"/>
      <c r="W23" s="92"/>
      <c r="X23" s="92"/>
      <c r="Y23" s="82"/>
      <c r="Z23" s="92"/>
      <c r="AA23" s="92"/>
      <c r="AB23" s="82"/>
      <c r="AC23" s="92"/>
      <c r="AD23" s="92"/>
      <c r="AE23" s="92"/>
      <c r="AF23" s="92"/>
      <c r="AG23" s="82"/>
      <c r="AH23" s="92"/>
      <c r="AI23" s="92"/>
      <c r="AJ23" s="92"/>
      <c r="AK23" s="92"/>
      <c r="AL23" s="82"/>
      <c r="AM23" s="92"/>
      <c r="AN23" s="92"/>
      <c r="AO23" s="92"/>
      <c r="AP23" s="92"/>
      <c r="AQ23" s="82"/>
      <c r="AR23" s="86"/>
      <c r="AS23" s="86"/>
      <c r="AT23" s="87"/>
      <c r="AU23" s="93"/>
    </row>
    <row r="24" spans="2:47" ht="28.5" customHeight="1" x14ac:dyDescent="0.25">
      <c r="B24" s="240" t="s">
        <v>93</v>
      </c>
      <c r="C24" s="40"/>
      <c r="D24" s="90"/>
      <c r="E24" s="83"/>
      <c r="F24" s="83"/>
      <c r="G24" s="83"/>
      <c r="H24" s="83"/>
      <c r="I24" s="90"/>
      <c r="J24" s="83"/>
      <c r="K24" s="83"/>
      <c r="L24" s="83"/>
      <c r="M24" s="83"/>
      <c r="N24" s="90"/>
      <c r="O24" s="83"/>
      <c r="P24" s="83"/>
      <c r="Q24" s="83"/>
      <c r="R24" s="83"/>
      <c r="S24" s="90"/>
      <c r="T24" s="83"/>
      <c r="U24" s="83"/>
      <c r="V24" s="90"/>
      <c r="W24" s="83"/>
      <c r="X24" s="83"/>
      <c r="Y24" s="90"/>
      <c r="Z24" s="83"/>
      <c r="AA24" s="83"/>
      <c r="AB24" s="90"/>
      <c r="AC24" s="92"/>
      <c r="AD24" s="92"/>
      <c r="AE24" s="92"/>
      <c r="AF24" s="92"/>
      <c r="AG24" s="90"/>
      <c r="AH24" s="92"/>
      <c r="AI24" s="92"/>
      <c r="AJ24" s="92"/>
      <c r="AK24" s="92"/>
      <c r="AL24" s="90"/>
      <c r="AM24" s="83"/>
      <c r="AN24" s="83"/>
      <c r="AO24" s="83"/>
      <c r="AP24" s="83"/>
      <c r="AQ24" s="90"/>
      <c r="AR24" s="104"/>
      <c r="AS24" s="104"/>
      <c r="AT24" s="87"/>
      <c r="AU24" s="93"/>
    </row>
    <row r="25" spans="2:47" ht="13" x14ac:dyDescent="0.25">
      <c r="B25" s="266" t="s">
        <v>250</v>
      </c>
      <c r="C25" s="40"/>
      <c r="D25" s="93"/>
      <c r="E25" s="88"/>
      <c r="F25" s="88"/>
      <c r="G25" s="88"/>
      <c r="H25" s="88"/>
      <c r="I25" s="93"/>
      <c r="J25" s="88"/>
      <c r="K25" s="88"/>
      <c r="L25" s="88"/>
      <c r="M25" s="88"/>
      <c r="N25" s="93"/>
      <c r="O25" s="88"/>
      <c r="P25" s="88"/>
      <c r="Q25" s="88"/>
      <c r="R25" s="88"/>
      <c r="S25" s="93"/>
      <c r="T25" s="88"/>
      <c r="U25" s="88"/>
      <c r="V25" s="93"/>
      <c r="W25" s="88"/>
      <c r="X25" s="88"/>
      <c r="Y25" s="93"/>
      <c r="Z25" s="88"/>
      <c r="AA25" s="88"/>
      <c r="AB25" s="93"/>
      <c r="AC25" s="89"/>
      <c r="AD25" s="89"/>
      <c r="AE25" s="89"/>
      <c r="AF25" s="89"/>
      <c r="AG25" s="93"/>
      <c r="AH25" s="89"/>
      <c r="AI25" s="89"/>
      <c r="AJ25" s="89"/>
      <c r="AK25" s="89"/>
      <c r="AL25" s="93"/>
      <c r="AM25" s="88"/>
      <c r="AN25" s="88"/>
      <c r="AO25" s="88"/>
      <c r="AP25" s="88"/>
      <c r="AQ25" s="93"/>
      <c r="AR25" s="87"/>
      <c r="AS25" s="87"/>
      <c r="AT25" s="87"/>
      <c r="AU25" s="93"/>
    </row>
    <row r="26" spans="2:47" ht="13.75" customHeight="1" x14ac:dyDescent="0.25">
      <c r="B26" s="240" t="s">
        <v>90</v>
      </c>
      <c r="C26" s="40" t="s">
        <v>0</v>
      </c>
      <c r="D26" s="82"/>
      <c r="E26" s="92"/>
      <c r="F26" s="92"/>
      <c r="G26" s="92"/>
      <c r="H26" s="92"/>
      <c r="I26" s="82"/>
      <c r="J26" s="92"/>
      <c r="K26" s="92"/>
      <c r="L26" s="92"/>
      <c r="M26" s="92"/>
      <c r="N26" s="82"/>
      <c r="O26" s="92"/>
      <c r="P26" s="92"/>
      <c r="Q26" s="92"/>
      <c r="R26" s="92"/>
      <c r="S26" s="82"/>
      <c r="T26" s="92"/>
      <c r="U26" s="92"/>
      <c r="V26" s="82"/>
      <c r="W26" s="92"/>
      <c r="X26" s="92"/>
      <c r="Y26" s="82"/>
      <c r="Z26" s="92"/>
      <c r="AA26" s="92"/>
      <c r="AB26" s="82"/>
      <c r="AC26" s="92"/>
      <c r="AD26" s="92"/>
      <c r="AE26" s="92"/>
      <c r="AF26" s="92"/>
      <c r="AG26" s="82"/>
      <c r="AH26" s="92"/>
      <c r="AI26" s="92"/>
      <c r="AJ26" s="92"/>
      <c r="AK26" s="92"/>
      <c r="AL26" s="82"/>
      <c r="AM26" s="92"/>
      <c r="AN26" s="92"/>
      <c r="AO26" s="92"/>
      <c r="AP26" s="92"/>
      <c r="AQ26" s="82"/>
      <c r="AR26" s="86"/>
      <c r="AS26" s="86"/>
      <c r="AT26" s="87"/>
      <c r="AU26" s="93"/>
    </row>
    <row r="27" spans="2:47" ht="25" x14ac:dyDescent="0.25">
      <c r="B27" s="240" t="s">
        <v>68</v>
      </c>
      <c r="C27" s="40"/>
      <c r="D27" s="90"/>
      <c r="E27" s="83"/>
      <c r="F27" s="83"/>
      <c r="G27" s="83"/>
      <c r="H27" s="83"/>
      <c r="I27" s="90"/>
      <c r="J27" s="83"/>
      <c r="K27" s="83"/>
      <c r="L27" s="83"/>
      <c r="M27" s="83"/>
      <c r="N27" s="90"/>
      <c r="O27" s="83"/>
      <c r="P27" s="83"/>
      <c r="Q27" s="83"/>
      <c r="R27" s="83"/>
      <c r="S27" s="90"/>
      <c r="T27" s="83"/>
      <c r="U27" s="83"/>
      <c r="V27" s="90"/>
      <c r="W27" s="83"/>
      <c r="X27" s="83"/>
      <c r="Y27" s="90"/>
      <c r="Z27" s="83"/>
      <c r="AA27" s="83"/>
      <c r="AB27" s="90"/>
      <c r="AC27" s="92"/>
      <c r="AD27" s="92"/>
      <c r="AE27" s="92"/>
      <c r="AF27" s="92"/>
      <c r="AG27" s="90"/>
      <c r="AH27" s="92"/>
      <c r="AI27" s="92"/>
      <c r="AJ27" s="92"/>
      <c r="AK27" s="92"/>
      <c r="AL27" s="90"/>
      <c r="AM27" s="83"/>
      <c r="AN27" s="83"/>
      <c r="AO27" s="83"/>
      <c r="AP27" s="83"/>
      <c r="AQ27" s="90"/>
      <c r="AR27" s="104"/>
      <c r="AS27" s="104"/>
      <c r="AT27" s="87"/>
      <c r="AU27" s="93"/>
    </row>
    <row r="28" spans="2:47" x14ac:dyDescent="0.25">
      <c r="B28" s="265" t="s">
        <v>251</v>
      </c>
      <c r="C28" s="40" t="s">
        <v>47</v>
      </c>
      <c r="D28" s="82"/>
      <c r="E28" s="88"/>
      <c r="F28" s="88"/>
      <c r="G28" s="88"/>
      <c r="H28" s="88"/>
      <c r="I28" s="82"/>
      <c r="J28" s="88"/>
      <c r="K28" s="88"/>
      <c r="L28" s="88"/>
      <c r="M28" s="88"/>
      <c r="N28" s="82"/>
      <c r="O28" s="88"/>
      <c r="P28" s="88"/>
      <c r="Q28" s="88"/>
      <c r="R28" s="88"/>
      <c r="S28" s="82"/>
      <c r="T28" s="88"/>
      <c r="U28" s="88"/>
      <c r="V28" s="82"/>
      <c r="W28" s="88"/>
      <c r="X28" s="88"/>
      <c r="Y28" s="82"/>
      <c r="Z28" s="88"/>
      <c r="AA28" s="88"/>
      <c r="AB28" s="82"/>
      <c r="AC28" s="92"/>
      <c r="AD28" s="92"/>
      <c r="AE28" s="92"/>
      <c r="AF28" s="92"/>
      <c r="AG28" s="82"/>
      <c r="AH28" s="92"/>
      <c r="AI28" s="92"/>
      <c r="AJ28" s="92"/>
      <c r="AK28" s="92"/>
      <c r="AL28" s="82"/>
      <c r="AM28" s="88"/>
      <c r="AN28" s="88"/>
      <c r="AO28" s="88"/>
      <c r="AP28" s="88"/>
      <c r="AQ28" s="82"/>
      <c r="AR28" s="86"/>
      <c r="AS28" s="86"/>
      <c r="AT28" s="87"/>
      <c r="AU28" s="93"/>
    </row>
    <row r="29" spans="2:47" ht="13" x14ac:dyDescent="0.25">
      <c r="B29" s="266" t="s">
        <v>252</v>
      </c>
      <c r="C29" s="44"/>
      <c r="D29" s="90"/>
      <c r="E29" s="92"/>
      <c r="F29" s="92"/>
      <c r="G29" s="92"/>
      <c r="H29" s="92"/>
      <c r="I29" s="90"/>
      <c r="J29" s="92"/>
      <c r="K29" s="92"/>
      <c r="L29" s="92"/>
      <c r="M29" s="92"/>
      <c r="N29" s="90"/>
      <c r="O29" s="92"/>
      <c r="P29" s="92"/>
      <c r="Q29" s="92"/>
      <c r="R29" s="92"/>
      <c r="S29" s="90"/>
      <c r="T29" s="92"/>
      <c r="U29" s="92"/>
      <c r="V29" s="90"/>
      <c r="W29" s="92"/>
      <c r="X29" s="92"/>
      <c r="Y29" s="90"/>
      <c r="Z29" s="92"/>
      <c r="AA29" s="92"/>
      <c r="AB29" s="90"/>
      <c r="AC29" s="92"/>
      <c r="AD29" s="92"/>
      <c r="AE29" s="92"/>
      <c r="AF29" s="92"/>
      <c r="AG29" s="90"/>
      <c r="AH29" s="92"/>
      <c r="AI29" s="92"/>
      <c r="AJ29" s="92"/>
      <c r="AK29" s="92"/>
      <c r="AL29" s="90"/>
      <c r="AM29" s="92"/>
      <c r="AN29" s="92"/>
      <c r="AO29" s="92"/>
      <c r="AP29" s="92"/>
      <c r="AQ29" s="90"/>
      <c r="AR29" s="104"/>
      <c r="AS29" s="104"/>
      <c r="AT29" s="87"/>
      <c r="AU29" s="93"/>
    </row>
    <row r="30" spans="2:47" ht="13.75" customHeight="1" x14ac:dyDescent="0.25">
      <c r="B30" s="240" t="s">
        <v>91</v>
      </c>
      <c r="C30" s="40" t="s">
        <v>1</v>
      </c>
      <c r="D30" s="82"/>
      <c r="E30" s="92"/>
      <c r="F30" s="92"/>
      <c r="G30" s="92"/>
      <c r="H30" s="92"/>
      <c r="I30" s="82"/>
      <c r="J30" s="92"/>
      <c r="K30" s="92"/>
      <c r="L30" s="92"/>
      <c r="M30" s="92"/>
      <c r="N30" s="82"/>
      <c r="O30" s="92"/>
      <c r="P30" s="92"/>
      <c r="Q30" s="92"/>
      <c r="R30" s="92"/>
      <c r="S30" s="82"/>
      <c r="T30" s="92"/>
      <c r="U30" s="92"/>
      <c r="V30" s="82"/>
      <c r="W30" s="92"/>
      <c r="X30" s="92"/>
      <c r="Y30" s="82"/>
      <c r="Z30" s="92"/>
      <c r="AA30" s="92"/>
      <c r="AB30" s="82"/>
      <c r="AC30" s="92"/>
      <c r="AD30" s="92"/>
      <c r="AE30" s="92"/>
      <c r="AF30" s="92"/>
      <c r="AG30" s="82"/>
      <c r="AH30" s="92"/>
      <c r="AI30" s="92"/>
      <c r="AJ30" s="92"/>
      <c r="AK30" s="92"/>
      <c r="AL30" s="82"/>
      <c r="AM30" s="92"/>
      <c r="AN30" s="92"/>
      <c r="AO30" s="92"/>
      <c r="AP30" s="92"/>
      <c r="AQ30" s="82"/>
      <c r="AR30" s="86"/>
      <c r="AS30" s="86"/>
      <c r="AT30" s="87"/>
      <c r="AU30" s="93"/>
    </row>
    <row r="31" spans="2:47" ht="25" x14ac:dyDescent="0.25">
      <c r="B31" s="240" t="s">
        <v>67</v>
      </c>
      <c r="C31" s="40"/>
      <c r="D31" s="90"/>
      <c r="E31" s="83"/>
      <c r="F31" s="83"/>
      <c r="G31" s="83"/>
      <c r="H31" s="83"/>
      <c r="I31" s="90"/>
      <c r="J31" s="83"/>
      <c r="K31" s="83"/>
      <c r="L31" s="83"/>
      <c r="M31" s="83"/>
      <c r="N31" s="90"/>
      <c r="O31" s="83"/>
      <c r="P31" s="83"/>
      <c r="Q31" s="83"/>
      <c r="R31" s="83"/>
      <c r="S31" s="90"/>
      <c r="T31" s="83"/>
      <c r="U31" s="83"/>
      <c r="V31" s="90"/>
      <c r="W31" s="83"/>
      <c r="X31" s="83"/>
      <c r="Y31" s="90"/>
      <c r="Z31" s="83"/>
      <c r="AA31" s="83"/>
      <c r="AB31" s="90"/>
      <c r="AC31" s="92"/>
      <c r="AD31" s="92"/>
      <c r="AE31" s="92"/>
      <c r="AF31" s="92"/>
      <c r="AG31" s="90"/>
      <c r="AH31" s="92"/>
      <c r="AI31" s="92"/>
      <c r="AJ31" s="92"/>
      <c r="AK31" s="92"/>
      <c r="AL31" s="90"/>
      <c r="AM31" s="83"/>
      <c r="AN31" s="83"/>
      <c r="AO31" s="83"/>
      <c r="AP31" s="83"/>
      <c r="AQ31" s="90"/>
      <c r="AR31" s="104"/>
      <c r="AS31" s="104"/>
      <c r="AT31" s="87"/>
      <c r="AU31" s="93"/>
    </row>
    <row r="32" spans="2:47" x14ac:dyDescent="0.25">
      <c r="B32" s="265" t="s">
        <v>253</v>
      </c>
      <c r="C32" s="40" t="s">
        <v>48</v>
      </c>
      <c r="D32" s="82"/>
      <c r="E32" s="88"/>
      <c r="F32" s="88"/>
      <c r="G32" s="88"/>
      <c r="H32" s="88"/>
      <c r="I32" s="82"/>
      <c r="J32" s="88"/>
      <c r="K32" s="88"/>
      <c r="L32" s="88"/>
      <c r="M32" s="88"/>
      <c r="N32" s="82"/>
      <c r="O32" s="88"/>
      <c r="P32" s="88"/>
      <c r="Q32" s="88"/>
      <c r="R32" s="88"/>
      <c r="S32" s="82"/>
      <c r="T32" s="88"/>
      <c r="U32" s="88"/>
      <c r="V32" s="82"/>
      <c r="W32" s="88"/>
      <c r="X32" s="88"/>
      <c r="Y32" s="82"/>
      <c r="Z32" s="88"/>
      <c r="AA32" s="88"/>
      <c r="AB32" s="82"/>
      <c r="AC32" s="92"/>
      <c r="AD32" s="92"/>
      <c r="AE32" s="92"/>
      <c r="AF32" s="92"/>
      <c r="AG32" s="82"/>
      <c r="AH32" s="92"/>
      <c r="AI32" s="92"/>
      <c r="AJ32" s="92"/>
      <c r="AK32" s="92"/>
      <c r="AL32" s="82"/>
      <c r="AM32" s="88"/>
      <c r="AN32" s="88"/>
      <c r="AO32" s="88"/>
      <c r="AP32" s="88"/>
      <c r="AQ32" s="82"/>
      <c r="AR32" s="86"/>
      <c r="AS32" s="86"/>
      <c r="AT32" s="87"/>
      <c r="AU32" s="93"/>
    </row>
    <row r="33" spans="2:47" ht="13" x14ac:dyDescent="0.25">
      <c r="B33" s="266" t="s">
        <v>254</v>
      </c>
      <c r="C33" s="44"/>
      <c r="D33" s="90"/>
      <c r="E33" s="92"/>
      <c r="F33" s="92"/>
      <c r="G33" s="92"/>
      <c r="H33" s="92"/>
      <c r="I33" s="90"/>
      <c r="J33" s="92"/>
      <c r="K33" s="92"/>
      <c r="L33" s="92"/>
      <c r="M33" s="92"/>
      <c r="N33" s="90"/>
      <c r="O33" s="92"/>
      <c r="P33" s="92"/>
      <c r="Q33" s="92"/>
      <c r="R33" s="92"/>
      <c r="S33" s="90"/>
      <c r="T33" s="92"/>
      <c r="U33" s="92"/>
      <c r="V33" s="90"/>
      <c r="W33" s="92"/>
      <c r="X33" s="92"/>
      <c r="Y33" s="90"/>
      <c r="Z33" s="92"/>
      <c r="AA33" s="92"/>
      <c r="AB33" s="90"/>
      <c r="AC33" s="92"/>
      <c r="AD33" s="92"/>
      <c r="AE33" s="92"/>
      <c r="AF33" s="92"/>
      <c r="AG33" s="90"/>
      <c r="AH33" s="92"/>
      <c r="AI33" s="92"/>
      <c r="AJ33" s="92"/>
      <c r="AK33" s="92"/>
      <c r="AL33" s="90"/>
      <c r="AM33" s="92"/>
      <c r="AN33" s="92"/>
      <c r="AO33" s="92"/>
      <c r="AP33" s="92"/>
      <c r="AQ33" s="90"/>
      <c r="AR33" s="104"/>
      <c r="AS33" s="104"/>
      <c r="AT33" s="87"/>
      <c r="AU33" s="93"/>
    </row>
    <row r="34" spans="2:47" x14ac:dyDescent="0.25">
      <c r="B34" s="265" t="s">
        <v>71</v>
      </c>
      <c r="C34" s="40" t="s">
        <v>2</v>
      </c>
      <c r="D34" s="82"/>
      <c r="E34" s="92"/>
      <c r="F34" s="92"/>
      <c r="G34" s="92"/>
      <c r="H34" s="92"/>
      <c r="I34" s="82"/>
      <c r="J34" s="92"/>
      <c r="K34" s="92"/>
      <c r="L34" s="92"/>
      <c r="M34" s="92"/>
      <c r="N34" s="82"/>
      <c r="O34" s="92"/>
      <c r="P34" s="92"/>
      <c r="Q34" s="92"/>
      <c r="R34" s="92"/>
      <c r="S34" s="82"/>
      <c r="T34" s="92"/>
      <c r="U34" s="92"/>
      <c r="V34" s="82"/>
      <c r="W34" s="92"/>
      <c r="X34" s="92"/>
      <c r="Y34" s="82"/>
      <c r="Z34" s="92"/>
      <c r="AA34" s="92"/>
      <c r="AB34" s="82"/>
      <c r="AC34" s="92"/>
      <c r="AD34" s="92"/>
      <c r="AE34" s="92"/>
      <c r="AF34" s="92"/>
      <c r="AG34" s="82"/>
      <c r="AH34" s="92"/>
      <c r="AI34" s="92"/>
      <c r="AJ34" s="92"/>
      <c r="AK34" s="92"/>
      <c r="AL34" s="82"/>
      <c r="AM34" s="92"/>
      <c r="AN34" s="92"/>
      <c r="AO34" s="92"/>
      <c r="AP34" s="92"/>
      <c r="AQ34" s="82"/>
      <c r="AR34" s="86"/>
      <c r="AS34" s="86"/>
      <c r="AT34" s="87"/>
      <c r="AU34" s="93"/>
    </row>
    <row r="35" spans="2:47" x14ac:dyDescent="0.25">
      <c r="B35" s="240" t="s">
        <v>72</v>
      </c>
      <c r="C35" s="40"/>
      <c r="D35" s="90"/>
      <c r="E35" s="83"/>
      <c r="F35" s="83"/>
      <c r="G35" s="83"/>
      <c r="H35" s="83"/>
      <c r="I35" s="90"/>
      <c r="J35" s="83"/>
      <c r="K35" s="83"/>
      <c r="L35" s="83"/>
      <c r="M35" s="83"/>
      <c r="N35" s="90"/>
      <c r="O35" s="83"/>
      <c r="P35" s="83"/>
      <c r="Q35" s="83"/>
      <c r="R35" s="83"/>
      <c r="S35" s="90"/>
      <c r="T35" s="83"/>
      <c r="U35" s="83"/>
      <c r="V35" s="90"/>
      <c r="W35" s="83"/>
      <c r="X35" s="83"/>
      <c r="Y35" s="90"/>
      <c r="Z35" s="83"/>
      <c r="AA35" s="83"/>
      <c r="AB35" s="90"/>
      <c r="AC35" s="92"/>
      <c r="AD35" s="92"/>
      <c r="AE35" s="92"/>
      <c r="AF35" s="92"/>
      <c r="AG35" s="90"/>
      <c r="AH35" s="92"/>
      <c r="AI35" s="92"/>
      <c r="AJ35" s="92"/>
      <c r="AK35" s="92"/>
      <c r="AL35" s="90"/>
      <c r="AM35" s="83"/>
      <c r="AN35" s="83"/>
      <c r="AO35" s="83"/>
      <c r="AP35" s="83"/>
      <c r="AQ35" s="90"/>
      <c r="AR35" s="104"/>
      <c r="AS35" s="104"/>
      <c r="AT35" s="87"/>
      <c r="AU35" s="93"/>
    </row>
    <row r="36" spans="2:47" x14ac:dyDescent="0.25">
      <c r="B36" s="265" t="s">
        <v>255</v>
      </c>
      <c r="C36" s="40" t="s">
        <v>3</v>
      </c>
      <c r="D36" s="82"/>
      <c r="E36" s="83"/>
      <c r="F36" s="83"/>
      <c r="G36" s="83"/>
      <c r="H36" s="83"/>
      <c r="I36" s="82"/>
      <c r="J36" s="83"/>
      <c r="K36" s="83"/>
      <c r="L36" s="83"/>
      <c r="M36" s="83"/>
      <c r="N36" s="82"/>
      <c r="O36" s="83"/>
      <c r="P36" s="83"/>
      <c r="Q36" s="83"/>
      <c r="R36" s="83"/>
      <c r="S36" s="82"/>
      <c r="T36" s="83"/>
      <c r="U36" s="83"/>
      <c r="V36" s="82"/>
      <c r="W36" s="83"/>
      <c r="X36" s="83"/>
      <c r="Y36" s="82"/>
      <c r="Z36" s="83"/>
      <c r="AA36" s="83"/>
      <c r="AB36" s="82"/>
      <c r="AC36" s="92"/>
      <c r="AD36" s="92"/>
      <c r="AE36" s="92"/>
      <c r="AF36" s="92"/>
      <c r="AG36" s="82"/>
      <c r="AH36" s="92"/>
      <c r="AI36" s="92"/>
      <c r="AJ36" s="92"/>
      <c r="AK36" s="92"/>
      <c r="AL36" s="82"/>
      <c r="AM36" s="83"/>
      <c r="AN36" s="83"/>
      <c r="AO36" s="83"/>
      <c r="AP36" s="83"/>
      <c r="AQ36" s="82"/>
      <c r="AR36" s="86"/>
      <c r="AS36" s="86"/>
      <c r="AT36" s="87"/>
      <c r="AU36" s="93"/>
    </row>
    <row r="37" spans="2:47" ht="13" x14ac:dyDescent="0.25">
      <c r="B37" s="266" t="s">
        <v>256</v>
      </c>
      <c r="C37" s="40"/>
      <c r="D37" s="90"/>
      <c r="E37" s="88"/>
      <c r="F37" s="88"/>
      <c r="G37" s="88"/>
      <c r="H37" s="88"/>
      <c r="I37" s="90"/>
      <c r="J37" s="88"/>
      <c r="K37" s="88"/>
      <c r="L37" s="88"/>
      <c r="M37" s="88"/>
      <c r="N37" s="90"/>
      <c r="O37" s="88"/>
      <c r="P37" s="88"/>
      <c r="Q37" s="88"/>
      <c r="R37" s="88"/>
      <c r="S37" s="90"/>
      <c r="T37" s="88"/>
      <c r="U37" s="88"/>
      <c r="V37" s="90"/>
      <c r="W37" s="88"/>
      <c r="X37" s="88"/>
      <c r="Y37" s="90"/>
      <c r="Z37" s="88"/>
      <c r="AA37" s="88"/>
      <c r="AB37" s="90"/>
      <c r="AC37" s="92"/>
      <c r="AD37" s="92"/>
      <c r="AE37" s="92"/>
      <c r="AF37" s="92"/>
      <c r="AG37" s="90"/>
      <c r="AH37" s="92"/>
      <c r="AI37" s="92"/>
      <c r="AJ37" s="92"/>
      <c r="AK37" s="92"/>
      <c r="AL37" s="90"/>
      <c r="AM37" s="88"/>
      <c r="AN37" s="88"/>
      <c r="AO37" s="88"/>
      <c r="AP37" s="88"/>
      <c r="AQ37" s="90"/>
      <c r="AR37" s="104"/>
      <c r="AS37" s="104"/>
      <c r="AT37" s="87"/>
      <c r="AU37" s="93"/>
    </row>
    <row r="38" spans="2:47" ht="13.75" customHeight="1" x14ac:dyDescent="0.25">
      <c r="B38" s="240" t="s">
        <v>101</v>
      </c>
      <c r="C38" s="40" t="s">
        <v>40</v>
      </c>
      <c r="D38" s="82"/>
      <c r="E38" s="92"/>
      <c r="F38" s="92"/>
      <c r="G38" s="92"/>
      <c r="H38" s="92"/>
      <c r="I38" s="82"/>
      <c r="J38" s="92"/>
      <c r="K38" s="92"/>
      <c r="L38" s="92"/>
      <c r="M38" s="92"/>
      <c r="N38" s="82"/>
      <c r="O38" s="92"/>
      <c r="P38" s="92"/>
      <c r="Q38" s="92"/>
      <c r="R38" s="92"/>
      <c r="S38" s="82"/>
      <c r="T38" s="92"/>
      <c r="U38" s="92"/>
      <c r="V38" s="82"/>
      <c r="W38" s="92"/>
      <c r="X38" s="92"/>
      <c r="Y38" s="82"/>
      <c r="Z38" s="92"/>
      <c r="AA38" s="92"/>
      <c r="AB38" s="82"/>
      <c r="AC38" s="92"/>
      <c r="AD38" s="92"/>
      <c r="AE38" s="92"/>
      <c r="AF38" s="92"/>
      <c r="AG38" s="82"/>
      <c r="AH38" s="92"/>
      <c r="AI38" s="92"/>
      <c r="AJ38" s="92"/>
      <c r="AK38" s="92"/>
      <c r="AL38" s="82"/>
      <c r="AM38" s="92"/>
      <c r="AN38" s="92"/>
      <c r="AO38" s="92"/>
      <c r="AP38" s="92"/>
      <c r="AQ38" s="82"/>
      <c r="AR38" s="86"/>
      <c r="AS38" s="86"/>
      <c r="AT38" s="87"/>
      <c r="AU38" s="93"/>
    </row>
    <row r="39" spans="2:47" ht="25" x14ac:dyDescent="0.25">
      <c r="B39" s="240" t="s">
        <v>69</v>
      </c>
      <c r="C39" s="40"/>
      <c r="D39" s="90"/>
      <c r="E39" s="83"/>
      <c r="F39" s="83"/>
      <c r="G39" s="83"/>
      <c r="H39" s="83"/>
      <c r="I39" s="90"/>
      <c r="J39" s="83"/>
      <c r="K39" s="83"/>
      <c r="L39" s="83"/>
      <c r="M39" s="83"/>
      <c r="N39" s="90"/>
      <c r="O39" s="83"/>
      <c r="P39" s="83"/>
      <c r="Q39" s="83"/>
      <c r="R39" s="83"/>
      <c r="S39" s="90"/>
      <c r="T39" s="83"/>
      <c r="U39" s="83"/>
      <c r="V39" s="90"/>
      <c r="W39" s="83"/>
      <c r="X39" s="83"/>
      <c r="Y39" s="90"/>
      <c r="Z39" s="83"/>
      <c r="AA39" s="83"/>
      <c r="AB39" s="90"/>
      <c r="AC39" s="92"/>
      <c r="AD39" s="92"/>
      <c r="AE39" s="92"/>
      <c r="AF39" s="92"/>
      <c r="AG39" s="90"/>
      <c r="AH39" s="92"/>
      <c r="AI39" s="92"/>
      <c r="AJ39" s="92"/>
      <c r="AK39" s="92"/>
      <c r="AL39" s="90"/>
      <c r="AM39" s="83"/>
      <c r="AN39" s="83"/>
      <c r="AO39" s="83"/>
      <c r="AP39" s="83"/>
      <c r="AQ39" s="90"/>
      <c r="AR39" s="104"/>
      <c r="AS39" s="104"/>
      <c r="AT39" s="87"/>
      <c r="AU39" s="93"/>
    </row>
    <row r="40" spans="2:47" ht="13" x14ac:dyDescent="0.25">
      <c r="B40" s="266" t="s">
        <v>257</v>
      </c>
      <c r="C40" s="44"/>
      <c r="D40" s="93"/>
      <c r="E40" s="88"/>
      <c r="F40" s="88"/>
      <c r="G40" s="88"/>
      <c r="H40" s="88"/>
      <c r="I40" s="93"/>
      <c r="J40" s="88"/>
      <c r="K40" s="88"/>
      <c r="L40" s="88"/>
      <c r="M40" s="88"/>
      <c r="N40" s="93"/>
      <c r="O40" s="88"/>
      <c r="P40" s="88"/>
      <c r="Q40" s="88"/>
      <c r="R40" s="88"/>
      <c r="S40" s="93"/>
      <c r="T40" s="88"/>
      <c r="U40" s="88"/>
      <c r="V40" s="93"/>
      <c r="W40" s="88"/>
      <c r="X40" s="88"/>
      <c r="Y40" s="93"/>
      <c r="Z40" s="88"/>
      <c r="AA40" s="88"/>
      <c r="AB40" s="93"/>
      <c r="AC40" s="92"/>
      <c r="AD40" s="92"/>
      <c r="AE40" s="92"/>
      <c r="AF40" s="92"/>
      <c r="AG40" s="93"/>
      <c r="AH40" s="92"/>
      <c r="AI40" s="92"/>
      <c r="AJ40" s="92"/>
      <c r="AK40" s="92"/>
      <c r="AL40" s="93"/>
      <c r="AM40" s="88"/>
      <c r="AN40" s="88"/>
      <c r="AO40" s="88"/>
      <c r="AP40" s="88"/>
      <c r="AQ40" s="93"/>
      <c r="AR40" s="87"/>
      <c r="AS40" s="87"/>
      <c r="AT40" s="87"/>
      <c r="AU40" s="93"/>
    </row>
    <row r="41" spans="2:47" x14ac:dyDescent="0.25">
      <c r="B41" s="240" t="s">
        <v>92</v>
      </c>
      <c r="C41" s="40" t="s">
        <v>42</v>
      </c>
      <c r="D41" s="82"/>
      <c r="E41" s="92"/>
      <c r="F41" s="92"/>
      <c r="G41" s="92"/>
      <c r="H41" s="92"/>
      <c r="I41" s="82"/>
      <c r="J41" s="92"/>
      <c r="K41" s="92"/>
      <c r="L41" s="92"/>
      <c r="M41" s="92"/>
      <c r="N41" s="82"/>
      <c r="O41" s="92"/>
      <c r="P41" s="92"/>
      <c r="Q41" s="92"/>
      <c r="R41" s="92"/>
      <c r="S41" s="82"/>
      <c r="T41" s="92"/>
      <c r="U41" s="92"/>
      <c r="V41" s="82"/>
      <c r="W41" s="92"/>
      <c r="X41" s="92"/>
      <c r="Y41" s="82"/>
      <c r="Z41" s="92"/>
      <c r="AA41" s="92"/>
      <c r="AB41" s="82"/>
      <c r="AC41" s="92"/>
      <c r="AD41" s="92"/>
      <c r="AE41" s="92"/>
      <c r="AF41" s="92"/>
      <c r="AG41" s="82"/>
      <c r="AH41" s="92"/>
      <c r="AI41" s="92"/>
      <c r="AJ41" s="92"/>
      <c r="AK41" s="92"/>
      <c r="AL41" s="82"/>
      <c r="AM41" s="92"/>
      <c r="AN41" s="92"/>
      <c r="AO41" s="92"/>
      <c r="AP41" s="92"/>
      <c r="AQ41" s="82"/>
      <c r="AR41" s="86"/>
      <c r="AS41" s="86"/>
      <c r="AT41" s="87"/>
      <c r="AU41" s="93"/>
    </row>
    <row r="42" spans="2:47" x14ac:dyDescent="0.25">
      <c r="B42" s="240" t="s">
        <v>73</v>
      </c>
      <c r="C42" s="40"/>
      <c r="D42" s="90"/>
      <c r="E42" s="83"/>
      <c r="F42" s="83"/>
      <c r="G42" s="83"/>
      <c r="H42" s="83"/>
      <c r="I42" s="90"/>
      <c r="J42" s="83"/>
      <c r="K42" s="83"/>
      <c r="L42" s="83"/>
      <c r="M42" s="83"/>
      <c r="N42" s="90"/>
      <c r="O42" s="83"/>
      <c r="P42" s="83"/>
      <c r="Q42" s="83"/>
      <c r="R42" s="83"/>
      <c r="S42" s="90"/>
      <c r="T42" s="83"/>
      <c r="U42" s="83"/>
      <c r="V42" s="90"/>
      <c r="W42" s="83"/>
      <c r="X42" s="83"/>
      <c r="Y42" s="90"/>
      <c r="Z42" s="83"/>
      <c r="AA42" s="83"/>
      <c r="AB42" s="90"/>
      <c r="AC42" s="92"/>
      <c r="AD42" s="92"/>
      <c r="AE42" s="92"/>
      <c r="AF42" s="92"/>
      <c r="AG42" s="90"/>
      <c r="AH42" s="92"/>
      <c r="AI42" s="92"/>
      <c r="AJ42" s="92"/>
      <c r="AK42" s="92"/>
      <c r="AL42" s="90"/>
      <c r="AM42" s="83"/>
      <c r="AN42" s="83"/>
      <c r="AO42" s="83"/>
      <c r="AP42" s="83"/>
      <c r="AQ42" s="90"/>
      <c r="AR42" s="104"/>
      <c r="AS42" s="104"/>
      <c r="AT42" s="87"/>
      <c r="AU42" s="93"/>
    </row>
    <row r="43" spans="2:47" x14ac:dyDescent="0.25">
      <c r="B43" s="265" t="s">
        <v>258</v>
      </c>
      <c r="C43" s="40" t="s">
        <v>46</v>
      </c>
      <c r="D43" s="82"/>
      <c r="E43" s="88"/>
      <c r="F43" s="88"/>
      <c r="G43" s="88"/>
      <c r="H43" s="88"/>
      <c r="I43" s="82"/>
      <c r="J43" s="88"/>
      <c r="K43" s="88"/>
      <c r="L43" s="88"/>
      <c r="M43" s="88"/>
      <c r="N43" s="82"/>
      <c r="O43" s="88"/>
      <c r="P43" s="88"/>
      <c r="Q43" s="88"/>
      <c r="R43" s="88"/>
      <c r="S43" s="82"/>
      <c r="T43" s="88"/>
      <c r="U43" s="88"/>
      <c r="V43" s="82"/>
      <c r="W43" s="88"/>
      <c r="X43" s="88"/>
      <c r="Y43" s="82"/>
      <c r="Z43" s="88"/>
      <c r="AA43" s="88"/>
      <c r="AB43" s="93"/>
      <c r="AC43" s="92"/>
      <c r="AD43" s="92"/>
      <c r="AE43" s="92"/>
      <c r="AF43" s="92"/>
      <c r="AG43" s="82"/>
      <c r="AH43" s="92"/>
      <c r="AI43" s="92"/>
      <c r="AJ43" s="92"/>
      <c r="AK43" s="92"/>
      <c r="AL43" s="82"/>
      <c r="AM43" s="88"/>
      <c r="AN43" s="88"/>
      <c r="AO43" s="88"/>
      <c r="AP43" s="88"/>
      <c r="AQ43" s="82"/>
      <c r="AR43" s="86"/>
      <c r="AS43" s="86"/>
      <c r="AT43" s="87"/>
      <c r="AU43" s="93"/>
    </row>
    <row r="44" spans="2:47" ht="13" x14ac:dyDescent="0.25">
      <c r="B44" s="266" t="s">
        <v>259</v>
      </c>
      <c r="C44" s="40"/>
      <c r="D44" s="90"/>
      <c r="E44" s="92"/>
      <c r="F44" s="92"/>
      <c r="G44" s="92"/>
      <c r="H44" s="92"/>
      <c r="I44" s="90"/>
      <c r="J44" s="92"/>
      <c r="K44" s="92"/>
      <c r="L44" s="92"/>
      <c r="M44" s="92"/>
      <c r="N44" s="90"/>
      <c r="O44" s="92"/>
      <c r="P44" s="92"/>
      <c r="Q44" s="92"/>
      <c r="R44" s="92"/>
      <c r="S44" s="90"/>
      <c r="T44" s="92"/>
      <c r="U44" s="92"/>
      <c r="V44" s="90"/>
      <c r="W44" s="92"/>
      <c r="X44" s="92"/>
      <c r="Y44" s="90"/>
      <c r="Z44" s="92"/>
      <c r="AA44" s="92"/>
      <c r="AB44" s="93"/>
      <c r="AC44" s="92"/>
      <c r="AD44" s="92"/>
      <c r="AE44" s="92"/>
      <c r="AF44" s="92"/>
      <c r="AG44" s="90"/>
      <c r="AH44" s="92"/>
      <c r="AI44" s="92"/>
      <c r="AJ44" s="92"/>
      <c r="AK44" s="92"/>
      <c r="AL44" s="90"/>
      <c r="AM44" s="92"/>
      <c r="AN44" s="92"/>
      <c r="AO44" s="92"/>
      <c r="AP44" s="92"/>
      <c r="AQ44" s="90"/>
      <c r="AR44" s="104"/>
      <c r="AS44" s="104"/>
      <c r="AT44" s="87"/>
      <c r="AU44" s="93"/>
    </row>
    <row r="45" spans="2:47" x14ac:dyDescent="0.25">
      <c r="B45" s="240" t="s">
        <v>94</v>
      </c>
      <c r="C45" s="40" t="s">
        <v>30</v>
      </c>
      <c r="D45" s="82"/>
      <c r="E45" s="83"/>
      <c r="F45" s="83"/>
      <c r="G45" s="83"/>
      <c r="H45" s="83"/>
      <c r="I45" s="82"/>
      <c r="J45" s="83"/>
      <c r="K45" s="83"/>
      <c r="L45" s="83"/>
      <c r="M45" s="83"/>
      <c r="N45" s="82"/>
      <c r="O45" s="83"/>
      <c r="P45" s="83"/>
      <c r="Q45" s="83"/>
      <c r="R45" s="83"/>
      <c r="S45" s="82"/>
      <c r="T45" s="83"/>
      <c r="U45" s="83"/>
      <c r="V45" s="82"/>
      <c r="W45" s="83"/>
      <c r="X45" s="83"/>
      <c r="Y45" s="82"/>
      <c r="Z45" s="83"/>
      <c r="AA45" s="83"/>
      <c r="AB45" s="82"/>
      <c r="AC45" s="92"/>
      <c r="AD45" s="92"/>
      <c r="AE45" s="92"/>
      <c r="AF45" s="92"/>
      <c r="AG45" s="82"/>
      <c r="AH45" s="92"/>
      <c r="AI45" s="92"/>
      <c r="AJ45" s="92"/>
      <c r="AK45" s="92"/>
      <c r="AL45" s="82"/>
      <c r="AM45" s="83"/>
      <c r="AN45" s="83"/>
      <c r="AO45" s="83"/>
      <c r="AP45" s="83"/>
      <c r="AQ45" s="82"/>
      <c r="AR45" s="86"/>
      <c r="AS45" s="86"/>
      <c r="AT45" s="87"/>
      <c r="AU45" s="93"/>
    </row>
    <row r="46" spans="2:47" x14ac:dyDescent="0.25">
      <c r="B46" s="265" t="s">
        <v>95</v>
      </c>
      <c r="C46" s="40" t="s">
        <v>31</v>
      </c>
      <c r="D46" s="82"/>
      <c r="E46" s="83"/>
      <c r="F46" s="83"/>
      <c r="G46" s="83"/>
      <c r="H46" s="83"/>
      <c r="I46" s="82"/>
      <c r="J46" s="83"/>
      <c r="K46" s="83"/>
      <c r="L46" s="83"/>
      <c r="M46" s="83"/>
      <c r="N46" s="82"/>
      <c r="O46" s="83"/>
      <c r="P46" s="83"/>
      <c r="Q46" s="83"/>
      <c r="R46" s="83"/>
      <c r="S46" s="82"/>
      <c r="T46" s="83"/>
      <c r="U46" s="83"/>
      <c r="V46" s="82"/>
      <c r="W46" s="83"/>
      <c r="X46" s="83"/>
      <c r="Y46" s="82"/>
      <c r="Z46" s="83"/>
      <c r="AA46" s="83"/>
      <c r="AB46" s="82"/>
      <c r="AC46" s="92"/>
      <c r="AD46" s="92"/>
      <c r="AE46" s="92"/>
      <c r="AF46" s="92"/>
      <c r="AG46" s="82"/>
      <c r="AH46" s="92"/>
      <c r="AI46" s="92"/>
      <c r="AJ46" s="92"/>
      <c r="AK46" s="92"/>
      <c r="AL46" s="82"/>
      <c r="AM46" s="83"/>
      <c r="AN46" s="83"/>
      <c r="AO46" s="83"/>
      <c r="AP46" s="83"/>
      <c r="AQ46" s="82"/>
      <c r="AR46" s="86"/>
      <c r="AS46" s="86"/>
      <c r="AT46" s="87"/>
      <c r="AU46" s="93"/>
    </row>
    <row r="47" spans="2:47" x14ac:dyDescent="0.25">
      <c r="B47" s="265" t="s">
        <v>96</v>
      </c>
      <c r="C47" s="40" t="s">
        <v>32</v>
      </c>
      <c r="D47" s="82"/>
      <c r="E47" s="88"/>
      <c r="F47" s="88"/>
      <c r="G47" s="88"/>
      <c r="H47" s="88"/>
      <c r="I47" s="82"/>
      <c r="J47" s="88"/>
      <c r="K47" s="88"/>
      <c r="L47" s="88"/>
      <c r="M47" s="88"/>
      <c r="N47" s="82"/>
      <c r="O47" s="88"/>
      <c r="P47" s="88"/>
      <c r="Q47" s="88"/>
      <c r="R47" s="88"/>
      <c r="S47" s="82"/>
      <c r="T47" s="88"/>
      <c r="U47" s="88"/>
      <c r="V47" s="82"/>
      <c r="W47" s="88"/>
      <c r="X47" s="88"/>
      <c r="Y47" s="82"/>
      <c r="Z47" s="88"/>
      <c r="AA47" s="88"/>
      <c r="AB47" s="82"/>
      <c r="AC47" s="92"/>
      <c r="AD47" s="92"/>
      <c r="AE47" s="92"/>
      <c r="AF47" s="92"/>
      <c r="AG47" s="82"/>
      <c r="AH47" s="92"/>
      <c r="AI47" s="92"/>
      <c r="AJ47" s="92"/>
      <c r="AK47" s="92"/>
      <c r="AL47" s="82"/>
      <c r="AM47" s="88"/>
      <c r="AN47" s="88"/>
      <c r="AO47" s="88"/>
      <c r="AP47" s="88"/>
      <c r="AQ47" s="82"/>
      <c r="AR47" s="86"/>
      <c r="AS47" s="86"/>
      <c r="AT47" s="87"/>
      <c r="AU47" s="93"/>
    </row>
    <row r="48" spans="2:47" ht="13" x14ac:dyDescent="0.25">
      <c r="B48" s="266" t="s">
        <v>260</v>
      </c>
      <c r="C48" s="40"/>
      <c r="D48" s="90"/>
      <c r="E48" s="92"/>
      <c r="F48" s="92"/>
      <c r="G48" s="92"/>
      <c r="H48" s="92"/>
      <c r="I48" s="90"/>
      <c r="J48" s="92"/>
      <c r="K48" s="92"/>
      <c r="L48" s="92"/>
      <c r="M48" s="92"/>
      <c r="N48" s="90"/>
      <c r="O48" s="92"/>
      <c r="P48" s="92"/>
      <c r="Q48" s="92"/>
      <c r="R48" s="92"/>
      <c r="S48" s="90"/>
      <c r="T48" s="92"/>
      <c r="U48" s="92"/>
      <c r="V48" s="90"/>
      <c r="W48" s="92"/>
      <c r="X48" s="92"/>
      <c r="Y48" s="90"/>
      <c r="Z48" s="92"/>
      <c r="AA48" s="92"/>
      <c r="AB48" s="90"/>
      <c r="AC48" s="92"/>
      <c r="AD48" s="92"/>
      <c r="AE48" s="92"/>
      <c r="AF48" s="92"/>
      <c r="AG48" s="90"/>
      <c r="AH48" s="92"/>
      <c r="AI48" s="92"/>
      <c r="AJ48" s="92"/>
      <c r="AK48" s="92"/>
      <c r="AL48" s="90"/>
      <c r="AM48" s="92"/>
      <c r="AN48" s="92"/>
      <c r="AO48" s="92"/>
      <c r="AP48" s="92"/>
      <c r="AQ48" s="90"/>
      <c r="AR48" s="104"/>
      <c r="AS48" s="104"/>
      <c r="AT48" s="87"/>
      <c r="AU48" s="93"/>
    </row>
    <row r="49" spans="2:47" x14ac:dyDescent="0.25">
      <c r="B49" s="265" t="s">
        <v>97</v>
      </c>
      <c r="C49" s="40" t="s">
        <v>33</v>
      </c>
      <c r="D49" s="82"/>
      <c r="E49" s="83"/>
      <c r="F49" s="83"/>
      <c r="G49" s="83"/>
      <c r="H49" s="83"/>
      <c r="I49" s="82"/>
      <c r="J49" s="83"/>
      <c r="K49" s="83"/>
      <c r="L49" s="83"/>
      <c r="M49" s="83"/>
      <c r="N49" s="82"/>
      <c r="O49" s="83"/>
      <c r="P49" s="83"/>
      <c r="Q49" s="83"/>
      <c r="R49" s="83"/>
      <c r="S49" s="82"/>
      <c r="T49" s="83"/>
      <c r="U49" s="83"/>
      <c r="V49" s="82"/>
      <c r="W49" s="83"/>
      <c r="X49" s="83"/>
      <c r="Y49" s="82"/>
      <c r="Z49" s="83"/>
      <c r="AA49" s="83"/>
      <c r="AB49" s="82"/>
      <c r="AC49" s="92"/>
      <c r="AD49" s="92"/>
      <c r="AE49" s="92"/>
      <c r="AF49" s="92"/>
      <c r="AG49" s="82"/>
      <c r="AH49" s="92"/>
      <c r="AI49" s="92"/>
      <c r="AJ49" s="92"/>
      <c r="AK49" s="92"/>
      <c r="AL49" s="82"/>
      <c r="AM49" s="83"/>
      <c r="AN49" s="83"/>
      <c r="AO49" s="83"/>
      <c r="AP49" s="83"/>
      <c r="AQ49" s="82"/>
      <c r="AR49" s="86"/>
      <c r="AS49" s="86"/>
      <c r="AT49" s="87"/>
      <c r="AU49" s="93"/>
    </row>
    <row r="50" spans="2:47" x14ac:dyDescent="0.25">
      <c r="B50" s="265" t="s">
        <v>98</v>
      </c>
      <c r="C50" s="40" t="s">
        <v>34</v>
      </c>
      <c r="D50" s="82"/>
      <c r="E50" s="88"/>
      <c r="F50" s="88"/>
      <c r="G50" s="88"/>
      <c r="H50" s="88"/>
      <c r="I50" s="82"/>
      <c r="J50" s="88"/>
      <c r="K50" s="88"/>
      <c r="L50" s="88"/>
      <c r="M50" s="88"/>
      <c r="N50" s="82"/>
      <c r="O50" s="88"/>
      <c r="P50" s="88"/>
      <c r="Q50" s="88"/>
      <c r="R50" s="88"/>
      <c r="S50" s="82"/>
      <c r="T50" s="88"/>
      <c r="U50" s="88"/>
      <c r="V50" s="82"/>
      <c r="W50" s="88"/>
      <c r="X50" s="88"/>
      <c r="Y50" s="82"/>
      <c r="Z50" s="88"/>
      <c r="AA50" s="88"/>
      <c r="AB50" s="82"/>
      <c r="AC50" s="92"/>
      <c r="AD50" s="92"/>
      <c r="AE50" s="92"/>
      <c r="AF50" s="92"/>
      <c r="AG50" s="82"/>
      <c r="AH50" s="92"/>
      <c r="AI50" s="92"/>
      <c r="AJ50" s="92"/>
      <c r="AK50" s="92"/>
      <c r="AL50" s="82"/>
      <c r="AM50" s="88"/>
      <c r="AN50" s="88"/>
      <c r="AO50" s="88"/>
      <c r="AP50" s="88"/>
      <c r="AQ50" s="82"/>
      <c r="AR50" s="86"/>
      <c r="AS50" s="86"/>
      <c r="AT50" s="87"/>
      <c r="AU50" s="93"/>
    </row>
    <row r="51" spans="2:47" x14ac:dyDescent="0.25">
      <c r="B51" s="265" t="s">
        <v>261</v>
      </c>
      <c r="C51" s="40"/>
      <c r="D51" s="82"/>
      <c r="E51" s="83"/>
      <c r="F51" s="83"/>
      <c r="G51" s="83"/>
      <c r="H51" s="83"/>
      <c r="I51" s="82"/>
      <c r="J51" s="83"/>
      <c r="K51" s="83"/>
      <c r="L51" s="83"/>
      <c r="M51" s="83"/>
      <c r="N51" s="82"/>
      <c r="O51" s="83"/>
      <c r="P51" s="83"/>
      <c r="Q51" s="83"/>
      <c r="R51" s="83"/>
      <c r="S51" s="82"/>
      <c r="T51" s="83"/>
      <c r="U51" s="83"/>
      <c r="V51" s="82"/>
      <c r="W51" s="83"/>
      <c r="X51" s="83"/>
      <c r="Y51" s="82"/>
      <c r="Z51" s="83"/>
      <c r="AA51" s="83"/>
      <c r="AB51" s="82"/>
      <c r="AC51" s="92"/>
      <c r="AD51" s="92"/>
      <c r="AE51" s="92"/>
      <c r="AF51" s="92"/>
      <c r="AG51" s="82"/>
      <c r="AH51" s="92"/>
      <c r="AI51" s="92"/>
      <c r="AJ51" s="92"/>
      <c r="AK51" s="92"/>
      <c r="AL51" s="82"/>
      <c r="AM51" s="83"/>
      <c r="AN51" s="83"/>
      <c r="AO51" s="83"/>
      <c r="AP51" s="83"/>
      <c r="AQ51" s="82"/>
      <c r="AR51" s="86"/>
      <c r="AS51" s="86"/>
      <c r="AT51" s="87"/>
      <c r="AU51" s="93"/>
    </row>
    <row r="52" spans="2:47" x14ac:dyDescent="0.25">
      <c r="B52" s="265" t="s">
        <v>262</v>
      </c>
      <c r="C52" s="40" t="s">
        <v>4</v>
      </c>
      <c r="D52" s="82"/>
      <c r="E52" s="83"/>
      <c r="F52" s="83"/>
      <c r="G52" s="83"/>
      <c r="H52" s="83"/>
      <c r="I52" s="82"/>
      <c r="J52" s="83"/>
      <c r="K52" s="83"/>
      <c r="L52" s="83"/>
      <c r="M52" s="83"/>
      <c r="N52" s="82"/>
      <c r="O52" s="83"/>
      <c r="P52" s="83"/>
      <c r="Q52" s="83"/>
      <c r="R52" s="83"/>
      <c r="S52" s="82"/>
      <c r="T52" s="83"/>
      <c r="U52" s="83"/>
      <c r="V52" s="82"/>
      <c r="W52" s="83"/>
      <c r="X52" s="83"/>
      <c r="Y52" s="82"/>
      <c r="Z52" s="83"/>
      <c r="AA52" s="83"/>
      <c r="AB52" s="82"/>
      <c r="AC52" s="92"/>
      <c r="AD52" s="92"/>
      <c r="AE52" s="92"/>
      <c r="AF52" s="92"/>
      <c r="AG52" s="82"/>
      <c r="AH52" s="92"/>
      <c r="AI52" s="92"/>
      <c r="AJ52" s="92"/>
      <c r="AK52" s="92"/>
      <c r="AL52" s="82"/>
      <c r="AM52" s="83"/>
      <c r="AN52" s="83"/>
      <c r="AO52" s="83"/>
      <c r="AP52" s="83"/>
      <c r="AQ52" s="82"/>
      <c r="AR52" s="86"/>
      <c r="AS52" s="86"/>
      <c r="AT52" s="87"/>
      <c r="AU52" s="93"/>
    </row>
    <row r="53" spans="2:47" x14ac:dyDescent="0.25">
      <c r="B53" s="265" t="s">
        <v>263</v>
      </c>
      <c r="C53" s="40" t="s">
        <v>5</v>
      </c>
      <c r="D53" s="82"/>
      <c r="E53" s="83"/>
      <c r="F53" s="83"/>
      <c r="G53" s="83"/>
      <c r="H53" s="83"/>
      <c r="I53" s="82"/>
      <c r="J53" s="83"/>
      <c r="K53" s="83"/>
      <c r="L53" s="83"/>
      <c r="M53" s="83"/>
      <c r="N53" s="82"/>
      <c r="O53" s="83"/>
      <c r="P53" s="83"/>
      <c r="Q53" s="83"/>
      <c r="R53" s="83"/>
      <c r="S53" s="82"/>
      <c r="T53" s="83"/>
      <c r="U53" s="83"/>
      <c r="V53" s="82"/>
      <c r="W53" s="83"/>
      <c r="X53" s="83"/>
      <c r="Y53" s="82"/>
      <c r="Z53" s="83"/>
      <c r="AA53" s="83"/>
      <c r="AB53" s="82"/>
      <c r="AC53" s="92"/>
      <c r="AD53" s="92"/>
      <c r="AE53" s="92"/>
      <c r="AF53" s="92"/>
      <c r="AG53" s="82"/>
      <c r="AH53" s="92"/>
      <c r="AI53" s="92"/>
      <c r="AJ53" s="92"/>
      <c r="AK53" s="92"/>
      <c r="AL53" s="82"/>
      <c r="AM53" s="83"/>
      <c r="AN53" s="83"/>
      <c r="AO53" s="83"/>
      <c r="AP53" s="83"/>
      <c r="AQ53" s="82"/>
      <c r="AR53" s="86"/>
      <c r="AS53" s="86"/>
      <c r="AT53" s="87"/>
      <c r="AU53" s="93"/>
    </row>
    <row r="54" spans="2:47" x14ac:dyDescent="0.25">
      <c r="B54" s="265" t="s">
        <v>450</v>
      </c>
      <c r="C54" s="216"/>
      <c r="D54" s="217"/>
      <c r="E54" s="213"/>
      <c r="F54" s="213"/>
      <c r="G54" s="213"/>
      <c r="H54" s="213"/>
      <c r="I54" s="217"/>
      <c r="J54" s="213"/>
      <c r="K54" s="213"/>
      <c r="L54" s="213"/>
      <c r="M54" s="213"/>
      <c r="N54" s="217"/>
      <c r="O54" s="213"/>
      <c r="P54" s="213"/>
      <c r="Q54" s="213"/>
      <c r="R54" s="213"/>
      <c r="S54" s="217"/>
      <c r="T54" s="213"/>
      <c r="U54" s="213"/>
      <c r="V54" s="217"/>
      <c r="W54" s="213"/>
      <c r="X54" s="213"/>
      <c r="Y54" s="217"/>
      <c r="Z54" s="213"/>
      <c r="AA54" s="213"/>
      <c r="AB54" s="217"/>
      <c r="AC54" s="92"/>
      <c r="AD54" s="92"/>
      <c r="AE54" s="92"/>
      <c r="AF54" s="92"/>
      <c r="AG54" s="217"/>
      <c r="AH54" s="92"/>
      <c r="AI54" s="92"/>
      <c r="AJ54" s="92"/>
      <c r="AK54" s="92"/>
      <c r="AL54" s="217"/>
      <c r="AM54" s="213"/>
      <c r="AN54" s="213"/>
      <c r="AO54" s="213"/>
      <c r="AP54" s="213"/>
      <c r="AQ54" s="217"/>
      <c r="AR54" s="218"/>
      <c r="AS54" s="218"/>
      <c r="AT54" s="87"/>
      <c r="AU54" s="93"/>
    </row>
    <row r="55" spans="2:47" s="15" customFormat="1" ht="13" x14ac:dyDescent="0.3">
      <c r="B55" s="247" t="s">
        <v>451</v>
      </c>
      <c r="C55" s="54" t="s">
        <v>63</v>
      </c>
      <c r="D55" s="140">
        <f>D23+D26-D28+D30-D32+D34-D36+D38+D41-D43+D45+D46-D47-D49+D50+D51+D52+D53-D54</f>
        <v>0</v>
      </c>
      <c r="E55" s="141">
        <f>E24+E27+E31+E35-E36+E39+E42+E45+E46-E49+E51+E52+E53-E54</f>
        <v>0</v>
      </c>
      <c r="F55" s="141">
        <f>F24+F27+F31+F35-F36+F39+F42+F45+F46-F49+F51+F52+F53-F54</f>
        <v>0</v>
      </c>
      <c r="G55" s="141">
        <f>G24+G27+G31+G35-G36+G39+G42+G45+G46-G49+G51+G52+G53-G54</f>
        <v>0</v>
      </c>
      <c r="H55" s="141">
        <f>H24+H27+H31+H35-H36+H39+H42+H45+H46-H49+H51+H52+H53-H54</f>
        <v>0</v>
      </c>
      <c r="I55" s="140">
        <f>I23+I26-I28+I30-I32+I34-I36+I38+I41-I43+I45+I46-I47-I49+I50+I51+I52+I53-I54</f>
        <v>0</v>
      </c>
      <c r="J55" s="141">
        <f>J24+J27+J31+J35-J36+J39+J42+J45+J46-J49+J51+J52+J53-J54</f>
        <v>0</v>
      </c>
      <c r="K55" s="141">
        <f>K24+K27+K31+K35-K36+K39+K42+K45+K46-K49+K51+K52+K53-K54</f>
        <v>0</v>
      </c>
      <c r="L55" s="141">
        <f>L24+L27+L31+L35-L36+L39+L42+L45+L46-L49+L51+L52+L53-L54</f>
        <v>0</v>
      </c>
      <c r="M55" s="141">
        <f>M24+M27+M31+M35-M36+M39+M42+M45+M46-M49+M51+M52+M53-M54</f>
        <v>0</v>
      </c>
      <c r="N55" s="140">
        <f>N23+N26-N28+N30-N32+N34-N36+N38+N41-N43+N45+N46-N47-N49+N50+N51+N52+N53-N54</f>
        <v>0</v>
      </c>
      <c r="O55" s="141">
        <f>O24+O27+O31+O35-O36+O39+O42+O45+O46-O49+O51+O52+O53-O54</f>
        <v>0</v>
      </c>
      <c r="P55" s="141">
        <f>P24+P27+P31+P35-P36+P39+P42+P45+P46-P49+P51+P52+P53-P54</f>
        <v>0</v>
      </c>
      <c r="Q55" s="141">
        <f>Q24+Q27+Q31+Q35-Q36+Q39+Q42+Q45+Q46-Q49+Q51+Q52+Q53-Q54</f>
        <v>0</v>
      </c>
      <c r="R55" s="141">
        <f>R24+R27+R31+R35-R36+R39+R42+R45+R46-R49+R51+R52+R53-R54</f>
        <v>0</v>
      </c>
      <c r="S55" s="140">
        <f>S23+S26-S28+S30-S32+S34-S36+S38+S41-S43+S45+S46-S47-S49+S50+S51+S52+S53-S54</f>
        <v>0</v>
      </c>
      <c r="T55" s="141">
        <f>T24+T27+T31+T35-T36+T39+T42+T45+T46-T49+T51+T52+T53-T54</f>
        <v>0</v>
      </c>
      <c r="U55" s="141">
        <f>U24+U27+U31+U35-U36+U39+U42+U45+U46-U49+U51+U52+U53-U54</f>
        <v>0</v>
      </c>
      <c r="V55" s="140">
        <f>V23+V26-V28+V30-V32+V34-V36+V38+V41-V43+V45+V46-V47-V49+V50+V51+V52+V53-V54</f>
        <v>0</v>
      </c>
      <c r="W55" s="141">
        <f>W24+W27+W31+W35-W36+W39+W42+W45+W46-W49+W51+W52+W53-W54</f>
        <v>0</v>
      </c>
      <c r="X55" s="141">
        <f>X24+X27+X31+X35-X36+X39+X42+X45+X46-X49+X51+X52+X53-X54</f>
        <v>0</v>
      </c>
      <c r="Y55" s="140">
        <f>Y23+Y26-Y28+Y30-Y32+Y34-Y36+Y38+Y41-Y43+Y45+Y46-Y47-Y49+Y50+Y51+Y52+Y53-Y54</f>
        <v>0</v>
      </c>
      <c r="Z55" s="141">
        <f>Z24+Z27+Z31+Z35-Z36+Z39+Z42+Z45+Z46-Z49+Z51+Z52+Z53-Z54</f>
        <v>0</v>
      </c>
      <c r="AA55" s="141">
        <f>AA24+AA27+AA31+AA35-AA36+AA39+AA42+AA45+AA46-AA49+AA51+AA52+AA53-AA54</f>
        <v>0</v>
      </c>
      <c r="AB55" s="140">
        <f>AB23+AB26-AB28+AB30-AB32+AB34-AB36+AB38+AB41-AB43+AB45+AB46-AB47-AB49+AB50+AB51+AB52+AB53-AB54</f>
        <v>0</v>
      </c>
      <c r="AC55" s="142"/>
      <c r="AD55" s="142"/>
      <c r="AE55" s="142"/>
      <c r="AF55" s="142"/>
      <c r="AG55" s="140">
        <f>AG23+AG26-AG28+AG30-AG32+AG34-AG36+AG38+AG41-AG43+AG45+AG46-AG47-AG49+AG50+AG51+AG52+AG53-AG54</f>
        <v>0</v>
      </c>
      <c r="AH55" s="142"/>
      <c r="AI55" s="142"/>
      <c r="AJ55" s="142"/>
      <c r="AK55" s="142"/>
      <c r="AL55" s="140">
        <f>AL23+AL26-AL28+AL30-AL32+AL34-AL36+AL38+AL41-AL43+AL45+AL46-AL47-AL49+AL50+AL51+AL52+AL53-AL54</f>
        <v>0</v>
      </c>
      <c r="AM55" s="141">
        <f>AM24+AM27+AM31+AM35-AM36+AM39+AM42+AM45+AM46-AM49+AM51+AM52+AM53-AM54</f>
        <v>0</v>
      </c>
      <c r="AN55" s="141">
        <f>AN24+AN27+AN31+AN35-AN36+AN39+AN42+AN45+AN46-AN49+AN51+AN52+AN53-AN54</f>
        <v>0</v>
      </c>
      <c r="AO55" s="141">
        <f>AO24+AO27+AO31+AO35-AO36+AO39+AO42+AO45+AO46-AO49+AO51+AO52+AO53-AO54</f>
        <v>0</v>
      </c>
      <c r="AP55" s="141">
        <f>AP24+AP27+AP31+AP35-AP36+AP39+AP42+AP45+AP46-AP49+AP51+AP52+AP53-AP54</f>
        <v>0</v>
      </c>
      <c r="AQ55" s="140">
        <f>AQ23+AQ26-AQ28+AQ30-AQ32+AQ34-AQ36+AQ38+AQ41-AQ43+AQ45+AQ46-AQ47-AQ49+AQ50+AQ51+AQ52+AQ53-AQ54</f>
        <v>0</v>
      </c>
      <c r="AR55" s="143">
        <f t="shared" ref="AR55:AS55" si="0">AR23+AR26-AR28+AR30-AR32+AR34-AR36+AR38+AR41-AR43+AR45+AR46-AR47-AR49+AR50+AR51+AR52+AR53-AR54</f>
        <v>0</v>
      </c>
      <c r="AS55" s="143">
        <f t="shared" si="0"/>
        <v>0</v>
      </c>
      <c r="AT55" s="144"/>
      <c r="AU55" s="146"/>
    </row>
    <row r="56" spans="2:47" ht="26" x14ac:dyDescent="0.25">
      <c r="B56" s="247" t="s">
        <v>452</v>
      </c>
      <c r="C56" s="45" t="s">
        <v>28</v>
      </c>
      <c r="D56" s="140">
        <f t="shared" ref="D56:M56" si="1">MIN(MAX(0,D57),MAX(0,D58))</f>
        <v>0</v>
      </c>
      <c r="E56" s="141">
        <f t="shared" si="1"/>
        <v>0</v>
      </c>
      <c r="F56" s="141">
        <f t="shared" si="1"/>
        <v>0</v>
      </c>
      <c r="G56" s="141">
        <f t="shared" si="1"/>
        <v>0</v>
      </c>
      <c r="H56" s="141">
        <f t="shared" si="1"/>
        <v>0</v>
      </c>
      <c r="I56" s="140">
        <f t="shared" si="1"/>
        <v>0</v>
      </c>
      <c r="J56" s="141">
        <f t="shared" si="1"/>
        <v>0</v>
      </c>
      <c r="K56" s="141">
        <f t="shared" si="1"/>
        <v>0</v>
      </c>
      <c r="L56" s="141">
        <f t="shared" si="1"/>
        <v>0</v>
      </c>
      <c r="M56" s="141">
        <f t="shared" si="1"/>
        <v>0</v>
      </c>
      <c r="N56" s="140">
        <f t="shared" ref="N56:AS56" si="2">MIN(MAX(0,N57),MAX(0,N58))</f>
        <v>0</v>
      </c>
      <c r="O56" s="141">
        <f t="shared" si="2"/>
        <v>0</v>
      </c>
      <c r="P56" s="141">
        <f t="shared" si="2"/>
        <v>0</v>
      </c>
      <c r="Q56" s="141">
        <f t="shared" si="2"/>
        <v>0</v>
      </c>
      <c r="R56" s="141">
        <f t="shared" si="2"/>
        <v>0</v>
      </c>
      <c r="S56" s="140">
        <f t="shared" si="2"/>
        <v>0</v>
      </c>
      <c r="T56" s="141">
        <f t="shared" si="2"/>
        <v>0</v>
      </c>
      <c r="U56" s="141">
        <f t="shared" si="2"/>
        <v>0</v>
      </c>
      <c r="V56" s="140">
        <f t="shared" si="2"/>
        <v>0</v>
      </c>
      <c r="W56" s="141">
        <f t="shared" si="2"/>
        <v>0</v>
      </c>
      <c r="X56" s="141">
        <f t="shared" si="2"/>
        <v>0</v>
      </c>
      <c r="Y56" s="140">
        <f t="shared" si="2"/>
        <v>0</v>
      </c>
      <c r="Z56" s="141">
        <f t="shared" si="2"/>
        <v>0</v>
      </c>
      <c r="AA56" s="141">
        <f t="shared" si="2"/>
        <v>0</v>
      </c>
      <c r="AB56" s="140">
        <f>MIN(MAX(0,AB57),MAX(0,AB58))</f>
        <v>0</v>
      </c>
      <c r="AC56" s="92"/>
      <c r="AD56" s="92"/>
      <c r="AE56" s="92"/>
      <c r="AF56" s="92"/>
      <c r="AG56" s="140">
        <f>MIN(MAX(0,AG57),MAX(0,AG58))</f>
        <v>0</v>
      </c>
      <c r="AH56" s="92"/>
      <c r="AI56" s="92"/>
      <c r="AJ56" s="92"/>
      <c r="AK56" s="92"/>
      <c r="AL56" s="140">
        <f t="shared" si="2"/>
        <v>0</v>
      </c>
      <c r="AM56" s="141">
        <f t="shared" si="2"/>
        <v>0</v>
      </c>
      <c r="AN56" s="141">
        <f t="shared" si="2"/>
        <v>0</v>
      </c>
      <c r="AO56" s="141">
        <f t="shared" si="2"/>
        <v>0</v>
      </c>
      <c r="AP56" s="141">
        <f t="shared" si="2"/>
        <v>0</v>
      </c>
      <c r="AQ56" s="140">
        <f t="shared" si="2"/>
        <v>0</v>
      </c>
      <c r="AR56" s="143">
        <f t="shared" si="2"/>
        <v>0</v>
      </c>
      <c r="AS56" s="143">
        <f t="shared" si="2"/>
        <v>0</v>
      </c>
      <c r="AT56" s="87"/>
      <c r="AU56" s="93"/>
    </row>
    <row r="57" spans="2:47" ht="13.25" customHeight="1" x14ac:dyDescent="0.25">
      <c r="B57" s="265" t="s">
        <v>453</v>
      </c>
      <c r="C57" s="45" t="s">
        <v>338</v>
      </c>
      <c r="D57" s="82"/>
      <c r="E57" s="83"/>
      <c r="F57" s="83"/>
      <c r="G57" s="83"/>
      <c r="H57" s="83"/>
      <c r="I57" s="82"/>
      <c r="J57" s="83"/>
      <c r="K57" s="83"/>
      <c r="L57" s="83"/>
      <c r="M57" s="83"/>
      <c r="N57" s="82"/>
      <c r="O57" s="83"/>
      <c r="P57" s="83"/>
      <c r="Q57" s="83"/>
      <c r="R57" s="83"/>
      <c r="S57" s="82"/>
      <c r="T57" s="83"/>
      <c r="U57" s="83"/>
      <c r="V57" s="82"/>
      <c r="W57" s="83"/>
      <c r="X57" s="83"/>
      <c r="Y57" s="82"/>
      <c r="Z57" s="83"/>
      <c r="AA57" s="83"/>
      <c r="AB57" s="82"/>
      <c r="AC57" s="92"/>
      <c r="AD57" s="92"/>
      <c r="AE57" s="92"/>
      <c r="AF57" s="92"/>
      <c r="AG57" s="82"/>
      <c r="AH57" s="92"/>
      <c r="AI57" s="92"/>
      <c r="AJ57" s="92"/>
      <c r="AK57" s="92"/>
      <c r="AL57" s="82"/>
      <c r="AM57" s="83"/>
      <c r="AN57" s="83"/>
      <c r="AO57" s="83"/>
      <c r="AP57" s="83"/>
      <c r="AQ57" s="82"/>
      <c r="AR57" s="86"/>
      <c r="AS57" s="86"/>
      <c r="AT57" s="86"/>
      <c r="AU57" s="93"/>
    </row>
    <row r="58" spans="2:47" x14ac:dyDescent="0.25">
      <c r="B58" s="265" t="s">
        <v>454</v>
      </c>
      <c r="C58" s="45" t="s">
        <v>29</v>
      </c>
      <c r="D58" s="82"/>
      <c r="E58" s="83"/>
      <c r="F58" s="83"/>
      <c r="G58" s="83"/>
      <c r="H58" s="83"/>
      <c r="I58" s="82"/>
      <c r="J58" s="83"/>
      <c r="K58" s="83"/>
      <c r="L58" s="83"/>
      <c r="M58" s="83"/>
      <c r="N58" s="82"/>
      <c r="O58" s="83"/>
      <c r="P58" s="83"/>
      <c r="Q58" s="83"/>
      <c r="R58" s="83"/>
      <c r="S58" s="82"/>
      <c r="T58" s="83"/>
      <c r="U58" s="83"/>
      <c r="V58" s="82"/>
      <c r="W58" s="83"/>
      <c r="X58" s="83"/>
      <c r="Y58" s="82"/>
      <c r="Z58" s="83"/>
      <c r="AA58" s="83"/>
      <c r="AB58" s="82"/>
      <c r="AC58" s="92"/>
      <c r="AD58" s="92"/>
      <c r="AE58" s="92"/>
      <c r="AF58" s="92"/>
      <c r="AG58" s="82"/>
      <c r="AH58" s="92"/>
      <c r="AI58" s="92"/>
      <c r="AJ58" s="92"/>
      <c r="AK58" s="92"/>
      <c r="AL58" s="82"/>
      <c r="AM58" s="83"/>
      <c r="AN58" s="83"/>
      <c r="AO58" s="83"/>
      <c r="AP58" s="83"/>
      <c r="AQ58" s="82"/>
      <c r="AR58" s="86"/>
      <c r="AS58" s="86"/>
      <c r="AT58" s="86"/>
      <c r="AU58" s="93"/>
    </row>
    <row r="59" spans="2:47" x14ac:dyDescent="0.25">
      <c r="B59" s="240" t="s">
        <v>455</v>
      </c>
      <c r="C59" s="40"/>
      <c r="D59" s="260"/>
      <c r="E59" s="259"/>
      <c r="F59" s="259"/>
      <c r="G59" s="259"/>
      <c r="H59" s="259"/>
      <c r="I59" s="261"/>
      <c r="J59" s="263"/>
      <c r="K59" s="263"/>
      <c r="L59" s="263"/>
      <c r="M59" s="263"/>
      <c r="N59" s="261"/>
      <c r="O59" s="263"/>
      <c r="P59" s="263"/>
      <c r="Q59" s="263"/>
      <c r="R59" s="263"/>
      <c r="S59" s="261"/>
      <c r="T59" s="263"/>
      <c r="U59" s="263"/>
      <c r="V59" s="261"/>
      <c r="W59" s="263"/>
      <c r="X59" s="263"/>
      <c r="Y59" s="261"/>
      <c r="Z59" s="263"/>
      <c r="AA59" s="263"/>
      <c r="AB59" s="261"/>
      <c r="AC59" s="85"/>
      <c r="AD59" s="85"/>
      <c r="AE59" s="85"/>
      <c r="AF59" s="91"/>
      <c r="AG59" s="261"/>
      <c r="AH59" s="85"/>
      <c r="AI59" s="85"/>
      <c r="AJ59" s="85"/>
      <c r="AK59" s="91"/>
      <c r="AL59" s="261"/>
      <c r="AM59" s="263"/>
      <c r="AN59" s="263"/>
      <c r="AO59" s="263"/>
      <c r="AP59" s="263"/>
      <c r="AQ59" s="261"/>
      <c r="AR59" s="262"/>
      <c r="AS59" s="262"/>
      <c r="AT59" s="262"/>
      <c r="AU59" s="93"/>
    </row>
    <row r="60" spans="2:47" x14ac:dyDescent="0.25"/>
    <row r="61" spans="2:47" ht="13.5" customHeight="1" x14ac:dyDescent="0.25">
      <c r="B61" s="25"/>
    </row>
    <row r="62" spans="2:47" x14ac:dyDescent="0.25"/>
  </sheetData>
  <dataConsolidate link="1"/>
  <dataValidations count="5">
    <dataValidation allowBlank="1" showErrorMessage="1" prompt="Non input cell – does not accept input from user" sqref="AT11:AU12" xr:uid="{00000000-0002-0000-0400-000000000000}"/>
    <dataValidation allowBlank="1" showInputMessage="1" showErrorMessage="1" prompt="Contains a formula" sqref="AL55:AS56 AG55:AG56 D55:AB56" xr:uid="{00000000-0002-0000-04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I15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J43:M44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4:AB4 D8:AB8 I59:AB59" xr:uid="{00000000-0002-0000-0400-000002000000}"/>
    <dataValidation showInputMessage="1" showErrorMessage="1" prompt="Accepts input from user" sqref="D9 D11:D20 E10:H11 J24:M24 E27:H27 E31:H31 E35:H36 E39:H39 E42:H42 E45:H46 E49:H49 E51:H54 D49:D54 D45:D47 D43 D41 D38 D36 D34 D32 D30 D28 D26 D23 I9 J10:M11 J16:M17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AG18:AG20 AG23 AG49:AG54 AG45:AG47 AG43 AG41 AG38 AG36 AG34 AG32 AG30 AG28 AG26 AG9 AG11:AG14 AL5:AS7 AM24:AP24 AM27:AP27 AM31:AP31 AM35:AP36 AM39:AP39 AM42:AP42 AM45:AP46 AM49:AP49 AM51:AP54 AL23 AL49:AL54 AL45:AL47 AL43 AL41 AL38 AL36 AL34 AL32 AL30 AL28 AL26 AL9 AM13:AP14 AM10:AP11 AL11:AL14 AL18:AS20 AQ23:AS23 AQ49:AS54 AQ11:AS14 AQ43:AS43 AQ41:AS41 AQ38:AS38 AQ36:AS36 AQ34:AS34 AQ32:AS32 AQ30:AS30 AQ28:AS28 AQ26:AS26 AQ9:AS9 AQ45:AS47 AL57:AT58 I16:I19 E13:H20 I11:I14 J13:M14 E24:H24 D5:AB7 I57:AB58 J18:AB19" xr:uid="{00000000-0002-0000-0400-000003000000}"/>
    <dataValidation showInputMessage="1" showErrorMessage="1" prompt="Does not accept input from user" sqref="J15:M15 I20:AB20" xr:uid="{00000000-0002-0000-0400-00000400000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7030A0"/>
    <pageSetUpPr autoPageBreaks="0" fitToPage="1"/>
  </sheetPr>
  <dimension ref="A1:AQ57"/>
  <sheetViews>
    <sheetView zoomScale="80" zoomScaleNormal="80" workbookViewId="0">
      <pane xSplit="2" ySplit="3" topLeftCell="C4" activePane="bottomRight" state="frozen"/>
      <selection sqref="A1:XFD1048576"/>
      <selection pane="topRight" sqref="A1:XFD1048576"/>
      <selection pane="bottomLeft" sqref="A1:XFD1048576"/>
      <selection pane="bottomRight" activeCell="C4" sqref="C4"/>
    </sheetView>
  </sheetViews>
  <sheetFormatPr defaultColWidth="0" defaultRowHeight="12.5" x14ac:dyDescent="0.25"/>
  <cols>
    <col min="1" max="1" width="5.90625" style="2" hidden="1" customWidth="1"/>
    <col min="2" max="2" width="72.81640625" style="2" customWidth="1"/>
    <col min="3" max="11" width="19.453125" style="2" customWidth="1"/>
    <col min="12" max="12" width="19.453125" style="1" customWidth="1"/>
    <col min="13" max="38" width="19.453125" style="2" customWidth="1"/>
    <col min="39" max="41" width="9.453125" style="2" customWidth="1"/>
    <col min="42" max="43" width="0" style="2" hidden="1" customWidth="1"/>
    <col min="44" max="16384" width="9.453125" style="2" hidden="1"/>
  </cols>
  <sheetData>
    <row r="1" spans="2:38" ht="19" x14ac:dyDescent="0.25">
      <c r="B1" s="52" t="s">
        <v>340</v>
      </c>
      <c r="E1" s="55"/>
    </row>
    <row r="3" spans="2:38" ht="70" x14ac:dyDescent="0.25">
      <c r="B3" s="252" t="s">
        <v>279</v>
      </c>
      <c r="C3" s="254" t="s">
        <v>282</v>
      </c>
      <c r="D3" s="255" t="s">
        <v>283</v>
      </c>
      <c r="E3" s="255" t="s">
        <v>284</v>
      </c>
      <c r="F3" s="255" t="s">
        <v>285</v>
      </c>
      <c r="G3" s="254" t="s">
        <v>286</v>
      </c>
      <c r="H3" s="255" t="s">
        <v>287</v>
      </c>
      <c r="I3" s="255" t="s">
        <v>288</v>
      </c>
      <c r="J3" s="255" t="s">
        <v>289</v>
      </c>
      <c r="K3" s="254" t="s">
        <v>290</v>
      </c>
      <c r="L3" s="255" t="s">
        <v>291</v>
      </c>
      <c r="M3" s="255" t="s">
        <v>292</v>
      </c>
      <c r="N3" s="255" t="s">
        <v>293</v>
      </c>
      <c r="O3" s="254" t="s">
        <v>294</v>
      </c>
      <c r="P3" s="255" t="s">
        <v>295</v>
      </c>
      <c r="Q3" s="255" t="s">
        <v>296</v>
      </c>
      <c r="R3" s="255" t="s">
        <v>297</v>
      </c>
      <c r="S3" s="254" t="s">
        <v>298</v>
      </c>
      <c r="T3" s="255" t="s">
        <v>299</v>
      </c>
      <c r="U3" s="255" t="s">
        <v>300</v>
      </c>
      <c r="V3" s="255" t="s">
        <v>339</v>
      </c>
      <c r="W3" s="254" t="s">
        <v>301</v>
      </c>
      <c r="X3" s="255" t="s">
        <v>302</v>
      </c>
      <c r="Y3" s="255" t="s">
        <v>303</v>
      </c>
      <c r="Z3" s="255" t="s">
        <v>304</v>
      </c>
      <c r="AA3" s="254" t="s">
        <v>305</v>
      </c>
      <c r="AB3" s="255" t="s">
        <v>306</v>
      </c>
      <c r="AC3" s="255" t="s">
        <v>307</v>
      </c>
      <c r="AD3" s="255" t="s">
        <v>308</v>
      </c>
      <c r="AE3" s="254" t="s">
        <v>309</v>
      </c>
      <c r="AF3" s="255" t="s">
        <v>310</v>
      </c>
      <c r="AG3" s="255" t="s">
        <v>311</v>
      </c>
      <c r="AH3" s="255" t="s">
        <v>312</v>
      </c>
      <c r="AI3" s="254" t="s">
        <v>313</v>
      </c>
      <c r="AJ3" s="255" t="s">
        <v>314</v>
      </c>
      <c r="AK3" s="255" t="s">
        <v>315</v>
      </c>
      <c r="AL3" s="255" t="s">
        <v>316</v>
      </c>
    </row>
    <row r="4" spans="2:38" ht="17" thickBot="1" x14ac:dyDescent="0.4">
      <c r="B4" s="267" t="s">
        <v>270</v>
      </c>
      <c r="C4" s="137"/>
      <c r="D4" s="138"/>
      <c r="E4" s="138"/>
      <c r="F4" s="138"/>
      <c r="G4" s="137"/>
      <c r="H4" s="138"/>
      <c r="I4" s="138"/>
      <c r="J4" s="138"/>
      <c r="K4" s="137"/>
      <c r="L4" s="138"/>
      <c r="M4" s="138"/>
      <c r="N4" s="138"/>
      <c r="O4" s="137"/>
      <c r="P4" s="138"/>
      <c r="Q4" s="138"/>
      <c r="R4" s="138"/>
      <c r="S4" s="137"/>
      <c r="T4" s="138"/>
      <c r="U4" s="138"/>
      <c r="V4" s="138"/>
      <c r="W4" s="137"/>
      <c r="X4" s="138"/>
      <c r="Y4" s="138"/>
      <c r="Z4" s="138"/>
      <c r="AA4" s="137"/>
      <c r="AB4" s="138"/>
      <c r="AC4" s="138"/>
      <c r="AD4" s="138"/>
      <c r="AE4" s="137"/>
      <c r="AF4" s="138"/>
      <c r="AG4" s="138"/>
      <c r="AH4" s="138"/>
      <c r="AI4" s="137"/>
      <c r="AJ4" s="138"/>
      <c r="AK4" s="138"/>
      <c r="AL4" s="273"/>
    </row>
    <row r="5" spans="2:38" ht="13" thickTop="1" x14ac:dyDescent="0.25">
      <c r="B5" s="274" t="s">
        <v>267</v>
      </c>
      <c r="C5" s="105"/>
      <c r="D5" s="106"/>
      <c r="E5" s="102"/>
      <c r="F5" s="102"/>
      <c r="G5" s="105"/>
      <c r="H5" s="106"/>
      <c r="I5" s="102"/>
      <c r="J5" s="102"/>
      <c r="K5" s="105"/>
      <c r="L5" s="106"/>
      <c r="M5" s="102"/>
      <c r="N5" s="102"/>
      <c r="O5" s="105"/>
      <c r="P5" s="106"/>
      <c r="Q5" s="102"/>
      <c r="R5" s="102"/>
      <c r="S5" s="105"/>
      <c r="T5" s="106"/>
      <c r="U5" s="102"/>
      <c r="V5" s="102"/>
      <c r="W5" s="105"/>
      <c r="X5" s="106"/>
      <c r="Y5" s="102"/>
      <c r="Z5" s="102"/>
      <c r="AA5" s="101"/>
      <c r="AB5" s="102"/>
      <c r="AC5" s="102"/>
      <c r="AD5" s="102"/>
      <c r="AE5" s="101"/>
      <c r="AF5" s="102"/>
      <c r="AG5" s="102"/>
      <c r="AH5" s="102"/>
      <c r="AI5" s="105"/>
      <c r="AJ5" s="106"/>
      <c r="AK5" s="102"/>
      <c r="AL5" s="102"/>
    </row>
    <row r="6" spans="2:38" ht="13.25" customHeight="1" x14ac:dyDescent="0.25">
      <c r="B6" s="275" t="s">
        <v>377</v>
      </c>
      <c r="C6" s="82"/>
      <c r="D6" s="83"/>
      <c r="E6" s="99">
        <f>SUM('Pt 1 Summary of Data'!$E$12,'Pt 1 Summary of Data'!$E$22)+SUM('Pt 1 Summary of Data'!$G$12,'Pt 1 Summary of Data'!$G$22)-SUM('Pt 1 Summary of Data'!$H$12,'Pt 1 Summary of Data'!$H$22)</f>
        <v>0</v>
      </c>
      <c r="F6" s="99">
        <f t="shared" ref="F6:F12" si="0">SUM(C6:E6)</f>
        <v>0</v>
      </c>
      <c r="G6" s="82"/>
      <c r="H6" s="83"/>
      <c r="I6" s="99">
        <f>SUM('Pt 1 Summary of Data'!$J$12,'Pt 1 Summary of Data'!$J$22)+SUM('Pt 1 Summary of Data'!$L$12,'Pt 1 Summary of Data'!$L$22)-SUM('Pt 1 Summary of Data'!$M$12,'Pt 1 Summary of Data'!$M$22)</f>
        <v>0</v>
      </c>
      <c r="J6" s="99">
        <f>SUM(G6:I6)</f>
        <v>0</v>
      </c>
      <c r="K6" s="82"/>
      <c r="L6" s="83"/>
      <c r="M6" s="99">
        <f>SUM('Pt 1 Summary of Data'!$O$12,'Pt 1 Summary of Data'!$O$22)+SUM('Pt 1 Summary of Data'!$Q$12,'Pt 1 Summary of Data'!$Q$22)-SUM('Pt 1 Summary of Data'!$R$12,'Pt 1 Summary of Data'!$R$22)</f>
        <v>0</v>
      </c>
      <c r="N6" s="99">
        <f>SUM(K6:M6)</f>
        <v>0</v>
      </c>
      <c r="O6" s="82"/>
      <c r="P6" s="83"/>
      <c r="Q6" s="99">
        <f>SUM('Pt 1 Summary of Data'!T$12,'Pt 1 Summary of Data'!T$22)</f>
        <v>0</v>
      </c>
      <c r="R6" s="99">
        <f>SUM(O6:Q6)</f>
        <v>0</v>
      </c>
      <c r="S6" s="82"/>
      <c r="T6" s="83"/>
      <c r="U6" s="99">
        <f>SUM('Pt 1 Summary of Data'!W$12,'Pt 1 Summary of Data'!W$22)</f>
        <v>0</v>
      </c>
      <c r="V6" s="99">
        <f>SUM(S6:U6)</f>
        <v>0</v>
      </c>
      <c r="W6" s="82"/>
      <c r="X6" s="83"/>
      <c r="Y6" s="99">
        <f>SUM('Pt 1 Summary of Data'!Z$12,'Pt 1 Summary of Data'!Z$22)</f>
        <v>0</v>
      </c>
      <c r="Z6" s="99">
        <f>SUM(W6:Y6)</f>
        <v>0</v>
      </c>
      <c r="AA6" s="93"/>
      <c r="AB6" s="92"/>
      <c r="AC6" s="92"/>
      <c r="AD6" s="92"/>
      <c r="AE6" s="93"/>
      <c r="AF6" s="92"/>
      <c r="AG6" s="92"/>
      <c r="AH6" s="92"/>
      <c r="AI6" s="82"/>
      <c r="AJ6" s="83"/>
      <c r="AK6" s="99">
        <f>SUM('Pt 1 Summary of Data'!AM$12,'Pt 1 Summary of Data'!AM$22)+SUM('Pt 1 Summary of Data'!AO$12,'Pt 1 Summary of Data'!AO$22)-SUM('Pt 1 Summary of Data'!AP$12,'Pt 1 Summary of Data'!AP$22)</f>
        <v>0</v>
      </c>
      <c r="AL6" s="279">
        <f>SUM(AI6:AK6)</f>
        <v>0</v>
      </c>
    </row>
    <row r="7" spans="2:38" x14ac:dyDescent="0.25">
      <c r="B7" s="275" t="s">
        <v>268</v>
      </c>
      <c r="C7" s="82"/>
      <c r="D7" s="83"/>
      <c r="E7" s="99">
        <f>'Pt 1 Summary of Data'!$E$42+'Pt 1 Summary of Data'!$G$42-'Pt 1 Summary of Data'!$H$42</f>
        <v>0</v>
      </c>
      <c r="F7" s="99">
        <f t="shared" si="0"/>
        <v>0</v>
      </c>
      <c r="G7" s="82"/>
      <c r="H7" s="83"/>
      <c r="I7" s="99">
        <f>'Pt 1 Summary of Data'!$J$42+'Pt 1 Summary of Data'!$L$42-'Pt 1 Summary of Data'!$M$42</f>
        <v>0</v>
      </c>
      <c r="J7" s="99">
        <f>SUM(G7:I7)</f>
        <v>0</v>
      </c>
      <c r="K7" s="82"/>
      <c r="L7" s="83"/>
      <c r="M7" s="99">
        <f>'Pt 1 Summary of Data'!$O$42+'Pt 1 Summary of Data'!$Q$42-'Pt 1 Summary of Data'!$R$42</f>
        <v>0</v>
      </c>
      <c r="N7" s="99">
        <f>SUM(K7:M7)</f>
        <v>0</v>
      </c>
      <c r="O7" s="82"/>
      <c r="P7" s="83"/>
      <c r="Q7" s="99">
        <f>'Pt 1 Summary of Data'!$T$42</f>
        <v>0</v>
      </c>
      <c r="R7" s="99">
        <f>SUM(O7:Q7)</f>
        <v>0</v>
      </c>
      <c r="S7" s="82"/>
      <c r="T7" s="83"/>
      <c r="U7" s="99">
        <f>'Pt 1 Summary of Data'!$W$42</f>
        <v>0</v>
      </c>
      <c r="V7" s="99">
        <f>SUM(S7:U7)</f>
        <v>0</v>
      </c>
      <c r="W7" s="82"/>
      <c r="X7" s="83"/>
      <c r="Y7" s="99">
        <f>'Pt 1 Summary of Data'!$Z$42</f>
        <v>0</v>
      </c>
      <c r="Z7" s="99">
        <f>SUM(W7:Y7)</f>
        <v>0</v>
      </c>
      <c r="AA7" s="93"/>
      <c r="AB7" s="92"/>
      <c r="AC7" s="92"/>
      <c r="AD7" s="92"/>
      <c r="AE7" s="93"/>
      <c r="AF7" s="92"/>
      <c r="AG7" s="92"/>
      <c r="AH7" s="92"/>
      <c r="AI7" s="82"/>
      <c r="AJ7" s="83"/>
      <c r="AK7" s="99">
        <f>'Pt 1 Summary of Data'!$AM$42+'Pt 1 Summary of Data'!$AO$42-'Pt 1 Summary of Data'!$AP$42</f>
        <v>0</v>
      </c>
      <c r="AL7" s="279">
        <f>SUM(AI7:AK7)</f>
        <v>0</v>
      </c>
    </row>
    <row r="8" spans="2:38" x14ac:dyDescent="0.25">
      <c r="B8" s="275" t="s">
        <v>444</v>
      </c>
      <c r="C8" s="82"/>
      <c r="D8" s="83"/>
      <c r="E8" s="99">
        <f>'Pt 2 Premium and Claims'!$E$59+'Pt 2 Premium and Claims'!$G$59-'Pt 2 Premium and Claims'!$H$59</f>
        <v>0</v>
      </c>
      <c r="F8" s="99">
        <f t="shared" si="0"/>
        <v>0</v>
      </c>
      <c r="G8" s="90"/>
      <c r="H8" s="92"/>
      <c r="I8" s="92"/>
      <c r="J8" s="92"/>
      <c r="K8" s="90"/>
      <c r="L8" s="88"/>
      <c r="M8" s="88"/>
      <c r="N8" s="88"/>
      <c r="O8" s="90"/>
      <c r="P8" s="88"/>
      <c r="Q8" s="88"/>
      <c r="R8" s="88"/>
      <c r="S8" s="90"/>
      <c r="T8" s="88"/>
      <c r="U8" s="88"/>
      <c r="V8" s="88"/>
      <c r="W8" s="90"/>
      <c r="X8" s="88"/>
      <c r="Y8" s="88"/>
      <c r="Z8" s="88"/>
      <c r="AA8" s="93"/>
      <c r="AB8" s="92"/>
      <c r="AC8" s="92"/>
      <c r="AD8" s="92"/>
      <c r="AE8" s="93"/>
      <c r="AF8" s="92"/>
      <c r="AG8" s="92"/>
      <c r="AH8" s="92"/>
      <c r="AI8" s="93"/>
      <c r="AJ8" s="88"/>
      <c r="AK8" s="88"/>
      <c r="AL8" s="271"/>
    </row>
    <row r="9" spans="2:38" x14ac:dyDescent="0.25">
      <c r="B9" s="275" t="s">
        <v>447</v>
      </c>
      <c r="C9" s="82"/>
      <c r="D9" s="83"/>
      <c r="E9" s="99">
        <f>'Pt 2 Premium and Claims'!$E$15+'Pt 2 Premium and Claims'!$G$15-'Pt 2 Premium and Claims'!$H$15</f>
        <v>0</v>
      </c>
      <c r="F9" s="99">
        <f t="shared" si="0"/>
        <v>0</v>
      </c>
      <c r="G9" s="93"/>
      <c r="H9" s="92"/>
      <c r="I9" s="92"/>
      <c r="J9" s="92"/>
      <c r="K9" s="93"/>
      <c r="L9" s="92"/>
      <c r="M9" s="92"/>
      <c r="N9" s="92"/>
      <c r="O9" s="93"/>
      <c r="P9" s="92"/>
      <c r="Q9" s="92"/>
      <c r="R9" s="92"/>
      <c r="S9" s="93"/>
      <c r="T9" s="92"/>
      <c r="U9" s="92"/>
      <c r="V9" s="92"/>
      <c r="W9" s="93"/>
      <c r="X9" s="92"/>
      <c r="Y9" s="92"/>
      <c r="Z9" s="92"/>
      <c r="AA9" s="93"/>
      <c r="AB9" s="92"/>
      <c r="AC9" s="92"/>
      <c r="AD9" s="92"/>
      <c r="AE9" s="93"/>
      <c r="AF9" s="92"/>
      <c r="AG9" s="92"/>
      <c r="AH9" s="92"/>
      <c r="AI9" s="93"/>
      <c r="AJ9" s="92"/>
      <c r="AK9" s="92"/>
      <c r="AL9" s="92"/>
    </row>
    <row r="10" spans="2:38" ht="25" x14ac:dyDescent="0.25">
      <c r="B10" s="275" t="s">
        <v>380</v>
      </c>
      <c r="C10" s="82"/>
      <c r="D10" s="83"/>
      <c r="E10" s="99">
        <f>'Pt 2 Premium and Claims'!$E$16+'Pt 2 Premium and Claims'!$G$16-'Pt 2 Premium and Claims'!$H$16</f>
        <v>0</v>
      </c>
      <c r="F10" s="99">
        <f t="shared" si="0"/>
        <v>0</v>
      </c>
      <c r="G10" s="82"/>
      <c r="H10" s="83"/>
      <c r="I10" s="99">
        <f>'Pt 2 Premium and Claims'!$J$16+'Pt 2 Premium and Claims'!$L$16-'Pt 2 Premium and Claims'!$M$16</f>
        <v>0</v>
      </c>
      <c r="J10" s="99">
        <f>SUM(G10:I10)</f>
        <v>0</v>
      </c>
      <c r="K10" s="93"/>
      <c r="L10" s="92"/>
      <c r="M10" s="92"/>
      <c r="N10" s="92"/>
      <c r="O10" s="93"/>
      <c r="P10" s="92"/>
      <c r="Q10" s="92"/>
      <c r="R10" s="92"/>
      <c r="S10" s="93"/>
      <c r="T10" s="92"/>
      <c r="U10" s="92"/>
      <c r="V10" s="92"/>
      <c r="W10" s="93"/>
      <c r="X10" s="92"/>
      <c r="Y10" s="92"/>
      <c r="Z10" s="92"/>
      <c r="AA10" s="93"/>
      <c r="AB10" s="92"/>
      <c r="AC10" s="92"/>
      <c r="AD10" s="92"/>
      <c r="AE10" s="93"/>
      <c r="AF10" s="92"/>
      <c r="AG10" s="92"/>
      <c r="AH10" s="92"/>
      <c r="AI10" s="93"/>
      <c r="AJ10" s="92"/>
      <c r="AK10" s="92"/>
      <c r="AL10" s="92"/>
    </row>
    <row r="11" spans="2:38" x14ac:dyDescent="0.25">
      <c r="B11" s="275" t="s">
        <v>482</v>
      </c>
      <c r="C11" s="82"/>
      <c r="D11" s="83"/>
      <c r="E11" s="99">
        <f>'Pt 2 Premium and Claims'!$E$17+'Pt 2 Premium and Claims'!$G$17-'Pt 2 Premium and Claims'!$H$17</f>
        <v>0</v>
      </c>
      <c r="F11" s="99">
        <f t="shared" si="0"/>
        <v>0</v>
      </c>
      <c r="G11" s="82"/>
      <c r="H11" s="83"/>
      <c r="I11" s="99">
        <f>'Pt 2 Premium and Claims'!$J$17+'Pt 2 Premium and Claims'!$L$17-'Pt 2 Premium and Claims'!$M$17</f>
        <v>0</v>
      </c>
      <c r="J11" s="99">
        <f>SUM(G11:I11)</f>
        <v>0</v>
      </c>
      <c r="K11" s="93"/>
      <c r="L11" s="92"/>
      <c r="M11" s="92"/>
      <c r="N11" s="92"/>
      <c r="O11" s="93"/>
      <c r="P11" s="92"/>
      <c r="Q11" s="92"/>
      <c r="R11" s="92"/>
      <c r="S11" s="93"/>
      <c r="T11" s="92"/>
      <c r="U11" s="92"/>
      <c r="V11" s="92"/>
      <c r="W11" s="93"/>
      <c r="X11" s="92"/>
      <c r="Y11" s="92"/>
      <c r="Z11" s="92"/>
      <c r="AA11" s="93"/>
      <c r="AB11" s="92"/>
      <c r="AC11" s="92"/>
      <c r="AD11" s="92"/>
      <c r="AE11" s="93"/>
      <c r="AF11" s="92"/>
      <c r="AG11" s="92"/>
      <c r="AH11" s="92"/>
      <c r="AI11" s="93"/>
      <c r="AJ11" s="92"/>
      <c r="AK11" s="92"/>
      <c r="AL11" s="92"/>
    </row>
    <row r="12" spans="2:38" x14ac:dyDescent="0.25">
      <c r="B12" s="275" t="s">
        <v>465</v>
      </c>
      <c r="C12" s="82"/>
      <c r="D12" s="83"/>
      <c r="E12" s="83"/>
      <c r="F12" s="99">
        <f t="shared" si="0"/>
        <v>0</v>
      </c>
      <c r="G12" s="82"/>
      <c r="H12" s="83"/>
      <c r="I12" s="83"/>
      <c r="J12" s="99">
        <f>SUM(G12:I12)</f>
        <v>0</v>
      </c>
      <c r="K12" s="82"/>
      <c r="L12" s="83"/>
      <c r="M12" s="83"/>
      <c r="N12" s="99">
        <f>SUM(K12:M12)</f>
        <v>0</v>
      </c>
      <c r="O12" s="82"/>
      <c r="P12" s="83"/>
      <c r="Q12" s="83"/>
      <c r="R12" s="99">
        <f>SUM(O12:Q12)</f>
        <v>0</v>
      </c>
      <c r="S12" s="82"/>
      <c r="T12" s="83"/>
      <c r="U12" s="83"/>
      <c r="V12" s="99">
        <f>SUM(S12:U12)</f>
        <v>0</v>
      </c>
      <c r="W12" s="82"/>
      <c r="X12" s="83"/>
      <c r="Y12" s="83"/>
      <c r="Z12" s="99">
        <f>SUM(W12:Y12)</f>
        <v>0</v>
      </c>
      <c r="AA12" s="93"/>
      <c r="AB12" s="92"/>
      <c r="AC12" s="92"/>
      <c r="AD12" s="92"/>
      <c r="AE12" s="93"/>
      <c r="AF12" s="92"/>
      <c r="AG12" s="92"/>
      <c r="AH12" s="92"/>
      <c r="AI12" s="82"/>
      <c r="AJ12" s="83"/>
      <c r="AK12" s="83"/>
      <c r="AL12" s="279">
        <f>SUM(AI12:AK12)</f>
        <v>0</v>
      </c>
    </row>
    <row r="13" spans="2:38" s="47" customFormat="1" ht="13" x14ac:dyDescent="0.3">
      <c r="B13" s="276" t="s">
        <v>466</v>
      </c>
      <c r="C13" s="140">
        <f>SUM(C$6:C$7,C$12)-SUM(C$8:C$11)+IF(AND(OR('Company Information'!$C$12="District of Columbia",'Company Information'!$C$12="Massachusetts",'Company Information'!$C$12="Maine"),SUM($C$6:$F$12,$C$15:$F$16,$C$19:$D$19)&lt;&gt;0),SUM(G$6:G$7,G$12)-SUM(G$10:G$11),0)</f>
        <v>0</v>
      </c>
      <c r="D13" s="141">
        <f>SUM(D$6:D$7,D$12)-SUM(D$8:D$11)+IF(AND(OR('Company Information'!$C$12="District of Columbia",'Company Information'!$C$12="Massachusetts",'Company Information'!$C$12="Maine"),SUM($C$6:$F$12,$C$15:$F$16,$C$19:$D$19)&lt;&gt;0),SUM(H$6:H$7,H$12)-SUM(H$10:H$11),0)</f>
        <v>0</v>
      </c>
      <c r="E13" s="141">
        <f>SUM(E$6:E$7,E$12)-SUM(E$8:E$11)+IF(AND(OR('Company Information'!$C$12="District of Columbia",'Company Information'!$C$12="Massachusetts",'Company Information'!$C$12="Maine"),SUM($C$6:$F$12,$C$15:$F$16,$C$19:$D$19)&lt;&gt;0),SUM(I$6:I$7,I$12)-SUM(I$10:I$11),0)</f>
        <v>0</v>
      </c>
      <c r="F13" s="141">
        <f>IFERROR(SUM(C$13:E$13)+C$17*MAX(0,E$29-C$29)+D$17*MAX(0,E$29-D$29),0)</f>
        <v>0</v>
      </c>
      <c r="G13" s="140">
        <f>SUM(G$6:G$7,G$12)-SUM(G$10:G$11)+IF(AND(OR('Company Information'!$C$12="District of Columbia",'Company Information'!$C$12="Massachusetts",'Company Information'!$C$12="Maine"),SUM($G$6:$J$12,$G$15:$J$16,$G$19:$H$19)&lt;&gt;0),SUM(C$6:C$7,C$12)-SUM(C$8:C$11),0)</f>
        <v>0</v>
      </c>
      <c r="H13" s="141">
        <f>SUM(H$6:H$7,H$12)-SUM(H$10:H$11)+IF(AND(OR('Company Information'!$C$12="District of Columbia",'Company Information'!$C$12="Massachusetts",'Company Information'!$C$12="Maine"),SUM($G$6:$J$12,$G$15:$J$16,$G$19:$H$19)&lt;&gt;0),SUM(D$6:D$7,D$12)-SUM(D$8:D$11),0)</f>
        <v>0</v>
      </c>
      <c r="I13" s="141">
        <f>SUM(I$6:I$7,I$12)-SUM(I$10:I$11)+IF(AND(OR('Company Information'!$C$12="District of Columbia",'Company Information'!$C$12="Massachusetts",'Company Information'!$C$12="Maine"),SUM($G$6:$J$12,$G$15:$J$16,$G$19:$H$19)&lt;&gt;0),SUM(E$6:E$7,E$12)-SUM(E$8:E$11),0)</f>
        <v>0</v>
      </c>
      <c r="J13" s="141">
        <f>IFERROR(SUM(G$13:I$13)+G$17*MAX(0,I$29-G$29)+H$17*MAX(0,I$29-H$29),0)</f>
        <v>0</v>
      </c>
      <c r="K13" s="140">
        <f>SUM(K$6:K$7,K$12)</f>
        <v>0</v>
      </c>
      <c r="L13" s="141">
        <f>SUM(L$6:L$7,L$12)</f>
        <v>0</v>
      </c>
      <c r="M13" s="141">
        <f>SUM(M$6:M$7,M$12)</f>
        <v>0</v>
      </c>
      <c r="N13" s="141">
        <f>SUM(K$13:M$13)+K$17*MAX(0,M$29-K$29)+L$17*MAX(0,M$29-L$29)</f>
        <v>0</v>
      </c>
      <c r="O13" s="140">
        <f>SUM(O$6:O$7,O$12)+IF(AND(OR('Company Information'!$C$12="District of Columbia",'Company Information'!$C$12="Massachusetts",'Company Information'!$C$12="Maine"),SUM($O$6:$R12,$O$15:$R$16,$O$19:$P$19)&lt;&gt;0),SUM(S$6:S$7,S$12),0)</f>
        <v>0</v>
      </c>
      <c r="P13" s="141">
        <f>SUM(P$6:P$7,P$12)+IF(AND(OR('Company Information'!$C$12="District of Columbia",'Company Information'!$C$12="Massachusetts",'Company Information'!$C$12="Maine"),SUM($O$6:$R12,$O$15:$R$16,$O$19:$P$19)&lt;&gt;0),SUM(T$6:T$7,T$12),0)</f>
        <v>0</v>
      </c>
      <c r="Q13" s="141">
        <f>SUM(Q$6:Q$7,Q$12)+IF(AND(OR('Company Information'!$C$12="District of Columbia",'Company Information'!$C$12="Massachusetts",'Company Information'!$C$12="Maine"),SUM($O$6:$R12,$O$15:$R$16,$O$19:$P$19)&lt;&gt;0),SUM(U$6:U$7,U$12),0)</f>
        <v>0</v>
      </c>
      <c r="R13" s="141">
        <f>IFERROR(SUM(R$6:R$7,R$12)+O$17*MAX(0,Q$29-O$29)+P$17*MAX(0,Q$29-P$29)+IF(AND(OR('Company Information'!$C$12="District of Columbia",'Company Information'!$C$12="Massachusetts",'Company Information'!$C$12="Maine"),SUM($O$6:$R$12,$O$15:$R$16,$O$19:$P$19)&lt;&gt;0),SUM(V$6:V$7,V$12),0),0)</f>
        <v>0</v>
      </c>
      <c r="S13" s="140">
        <f>SUM(S$6:S$7,S$12)+IF(AND(OR('Company Information'!$C$12="District of Columbia",'Company Information'!$C$12="Massachusetts",'Company Information'!$C$12="Maine"),SUM($S$6:$V$12,$S$15:$V$16,$S$19:$T$19)&lt;&gt;0),SUM(O$6:O$7,O$12),0)</f>
        <v>0</v>
      </c>
      <c r="T13" s="141">
        <f>SUM(T$6:T$7,T$12)+IF(AND(OR('Company Information'!$C$12="District of Columbia",'Company Information'!$C$12="Massachusetts",'Company Information'!$C$12="Maine"),SUM($S$6:$V$12,$S$15:$V$16,$S$19:$T$19)&lt;&gt;0),SUM(P$6:P$7,P$12),0)</f>
        <v>0</v>
      </c>
      <c r="U13" s="141">
        <f>SUM(U$6:U$7,U$12)+IF(AND(OR('Company Information'!$C$12="District of Columbia",'Company Information'!$C$12="Massachusetts",'Company Information'!$C$12="Maine"),SUM($S$6:$V$12,$S$15:$V$16,$S$19:$T$19)&lt;&gt;0),SUM(Q$6:Q$7,Q$12),0)</f>
        <v>0</v>
      </c>
      <c r="V13" s="141">
        <f>IFERROR(SUM(V$6:V$7,V$12)+S$17*MAX(0,U$29-S$29)+T$17*MAX(0,U$29-T$29)+IF(AND(OR('Company Information'!$C$12="District of Columbia",'Company Information'!$C$12="Massachusetts",'Company Information'!$C$12="Maine"),SUM($S$6:$V$12,$S$15:$V$16,$S$19:$T$19)&lt;&gt;0),SUM(R$6:R$7,R$12),0),0)</f>
        <v>0</v>
      </c>
      <c r="W13" s="140">
        <f>SUM(W$6:W$7,W$12)</f>
        <v>0</v>
      </c>
      <c r="X13" s="141">
        <f>SUM(X$6:X$7,X$12)</f>
        <v>0</v>
      </c>
      <c r="Y13" s="141">
        <f>SUM(Y$6:Y$7,Y$12)</f>
        <v>0</v>
      </c>
      <c r="Z13" s="141">
        <f>SUM(Z$6:Z$7,Z$12)+W$17*MAX(0,Y$29-W$29)+X$17*MAX(0,Y$29-X$29)</f>
        <v>0</v>
      </c>
      <c r="AA13" s="146"/>
      <c r="AB13" s="142"/>
      <c r="AC13" s="142"/>
      <c r="AD13" s="142"/>
      <c r="AE13" s="146"/>
      <c r="AF13" s="142"/>
      <c r="AG13" s="142"/>
      <c r="AH13" s="142"/>
      <c r="AI13" s="140">
        <f>SUM(AI$6:AI$7,AI$12)</f>
        <v>0</v>
      </c>
      <c r="AJ13" s="141">
        <f t="shared" ref="AJ13:AL13" si="1">SUM(AJ$6:AJ$7,AJ$12)</f>
        <v>0</v>
      </c>
      <c r="AK13" s="141">
        <f t="shared" si="1"/>
        <v>0</v>
      </c>
      <c r="AL13" s="272">
        <f t="shared" si="1"/>
        <v>0</v>
      </c>
    </row>
    <row r="14" spans="2:38" ht="17" thickBot="1" x14ac:dyDescent="0.4">
      <c r="B14" s="267" t="s">
        <v>271</v>
      </c>
      <c r="C14" s="137"/>
      <c r="D14" s="138"/>
      <c r="E14" s="138"/>
      <c r="F14" s="138"/>
      <c r="G14" s="137"/>
      <c r="H14" s="138"/>
      <c r="I14" s="138"/>
      <c r="J14" s="138"/>
      <c r="K14" s="137"/>
      <c r="L14" s="138"/>
      <c r="M14" s="138"/>
      <c r="N14" s="138"/>
      <c r="O14" s="137"/>
      <c r="P14" s="138"/>
      <c r="Q14" s="138"/>
      <c r="R14" s="138"/>
      <c r="S14" s="137"/>
      <c r="T14" s="138"/>
      <c r="U14" s="138"/>
      <c r="V14" s="138"/>
      <c r="W14" s="137"/>
      <c r="X14" s="138"/>
      <c r="Y14" s="138"/>
      <c r="Z14" s="138"/>
      <c r="AA14" s="137"/>
      <c r="AB14" s="138"/>
      <c r="AC14" s="138"/>
      <c r="AD14" s="138"/>
      <c r="AE14" s="137"/>
      <c r="AF14" s="138"/>
      <c r="AG14" s="138"/>
      <c r="AH14" s="138"/>
      <c r="AI14" s="137"/>
      <c r="AJ14" s="138"/>
      <c r="AK14" s="138"/>
      <c r="AL14" s="273"/>
    </row>
    <row r="15" spans="2:38" ht="25.5" thickTop="1" x14ac:dyDescent="0.25">
      <c r="B15" s="277" t="s">
        <v>347</v>
      </c>
      <c r="C15" s="105"/>
      <c r="D15" s="106"/>
      <c r="E15" s="77">
        <f>SUM('Pt 1 Summary of Data'!$E$5:$E$7)+SUM('Pt 1 Summary of Data'!$G$5:$G$7)-SUM('Pt 1 Summary of Data'!$H$5:$H$7)-SUM(E$9:E$11)</f>
        <v>0</v>
      </c>
      <c r="F15" s="77">
        <f>SUM(C15:E15)</f>
        <v>0</v>
      </c>
      <c r="G15" s="105"/>
      <c r="H15" s="106"/>
      <c r="I15" s="77">
        <f>SUM('Pt 1 Summary of Data'!$J$5:$J$7)+SUM('Pt 1 Summary of Data'!$L$5:$L$7)-SUM('Pt 1 Summary of Data'!$M$5:$M$7)-SUM(I$10:I$11)</f>
        <v>0</v>
      </c>
      <c r="J15" s="77">
        <f>SUM(G15:I15)</f>
        <v>0</v>
      </c>
      <c r="K15" s="105"/>
      <c r="L15" s="106"/>
      <c r="M15" s="77">
        <f>SUM('Pt 1 Summary of Data'!$O$5:$O$7)+SUM('Pt 1 Summary of Data'!$Q$5:$Q$7)-SUM('Pt 1 Summary of Data'!$R$5:$R$7)</f>
        <v>0</v>
      </c>
      <c r="N15" s="77">
        <f>SUM(K15:M15)</f>
        <v>0</v>
      </c>
      <c r="O15" s="105"/>
      <c r="P15" s="106"/>
      <c r="Q15" s="77">
        <f>SUM('Pt 1 Summary of Data'!T$5:T$7)</f>
        <v>0</v>
      </c>
      <c r="R15" s="77">
        <f>SUM(O15:Q15)</f>
        <v>0</v>
      </c>
      <c r="S15" s="105"/>
      <c r="T15" s="106"/>
      <c r="U15" s="77">
        <f>SUM('Pt 1 Summary of Data'!W$5:W$7)</f>
        <v>0</v>
      </c>
      <c r="V15" s="77">
        <f>SUM(S15:U15)</f>
        <v>0</v>
      </c>
      <c r="W15" s="105"/>
      <c r="X15" s="106"/>
      <c r="Y15" s="77">
        <f>SUM('Pt 1 Summary of Data'!Z$5:Z$7)</f>
        <v>0</v>
      </c>
      <c r="Z15" s="77">
        <f>SUM(W15:Y15)</f>
        <v>0</v>
      </c>
      <c r="AA15" s="101"/>
      <c r="AB15" s="102"/>
      <c r="AC15" s="102"/>
      <c r="AD15" s="102"/>
      <c r="AE15" s="101"/>
      <c r="AF15" s="102"/>
      <c r="AG15" s="102"/>
      <c r="AH15" s="102"/>
      <c r="AI15" s="105"/>
      <c r="AJ15" s="106"/>
      <c r="AK15" s="77">
        <f>SUM('Pt 1 Summary of Data'!AM$5:AM$7)+SUM('Pt 1 Summary of Data'!AO$5:AO$7)-SUM('Pt 1 Summary of Data'!AP$5:AP$7)</f>
        <v>0</v>
      </c>
      <c r="AL15" s="77">
        <f>SUM(AI15:AK15)</f>
        <v>0</v>
      </c>
    </row>
    <row r="16" spans="2:38" x14ac:dyDescent="0.25">
      <c r="B16" s="275" t="s">
        <v>269</v>
      </c>
      <c r="C16" s="82"/>
      <c r="D16" s="83"/>
      <c r="E16" s="99">
        <f>SUM('Pt 1 Summary of Data'!$E$25:$E$28,'Pt 1 Summary of Data'!$E$30,'Pt 1 Summary of Data'!$E$34:$E$35)+SUM('Pt 1 Summary of Data'!$G$25:$G$28,'Pt 1 Summary of Data'!$G$30,'Pt 1 Summary of Data'!$G$34:$G$35)-SUM('Pt 1 Summary of Data'!$H$25:$H$28,'Pt 1 Summary of Data'!$H$30,'Pt 1 Summary of Data'!$H$34:$H$35)+IF('Company Information'!$C$15="No",IF(MAX('Pt 1 Summary of Data'!$E$31:$E$32)=0,MIN('Pt 1 Summary of Data'!$E$31:$E$32),MAX('Pt 1 Summary of Data'!$E$31:$E$32))+IF(MAX('Pt 1 Summary of Data'!$G$31:$G$32)=0,MIN('Pt 1 Summary of Data'!$G$31:$G$32),MAX('Pt 1 Summary of Data'!$G$31:$G$32))-IF(MAX('Pt 1 Summary of Data'!$H$31:$H$32)=0,MIN('Pt 1 Summary of Data'!$H$31:$H$32),MAX('Pt 1 Summary of Data'!$H$31:$H$32)),SUM('Pt 1 Summary of Data'!$E$31:$E$32)+SUM('Pt 1 Summary of Data'!$G$31:$G$32)-SUM('Pt 1 Summary of Data'!$H$31:$H$32))</f>
        <v>0</v>
      </c>
      <c r="F16" s="99">
        <f>SUM(C16:E16)</f>
        <v>0</v>
      </c>
      <c r="G16" s="82"/>
      <c r="H16" s="83"/>
      <c r="I16" s="99">
        <f>SUM('Pt 1 Summary of Data'!$J$25:$J$28,'Pt 1 Summary of Data'!$J$30,'Pt 1 Summary of Data'!$J$34:$J$35)+SUM('Pt 1 Summary of Data'!$L$25:$L$28,'Pt 1 Summary of Data'!$L$30,'Pt 1 Summary of Data'!$L$34:$L$35)-SUM('Pt 1 Summary of Data'!$M$25:$M$28,'Pt 1 Summary of Data'!$M$30,'Pt 1 Summary of Data'!$M$34:$M$35)+IF('Company Information'!$C$15="No",IF(MAX('Pt 1 Summary of Data'!$J$31:$J$32)=0,MIN('Pt 1 Summary of Data'!$J$31:$J$32),MAX('Pt 1 Summary of Data'!$J$31:$J$32))+IF(MAX('Pt 1 Summary of Data'!$L$31:$L$32)=0,MIN('Pt 1 Summary of Data'!$L$31:$L$32),MAX('Pt 1 Summary of Data'!$L$31:$L$32))-IF(MAX('Pt 1 Summary of Data'!$M$31:$M$32)=0,MIN('Pt 1 Summary of Data'!$M$31:$M$32),MAX('Pt 1 Summary of Data'!$M$31:$M$32)),SUM('Pt 1 Summary of Data'!$J$31:$J$32)+SUM('Pt 1 Summary of Data'!$L$31:$L$32)-SUM('Pt 1 Summary of Data'!$M$31:$M$32))</f>
        <v>0</v>
      </c>
      <c r="J16" s="99">
        <f>SUM(G16:I16)</f>
        <v>0</v>
      </c>
      <c r="K16" s="82"/>
      <c r="L16" s="83"/>
      <c r="M16" s="99">
        <f>SUM('Pt 1 Summary of Data'!$O$25:$O$28,'Pt 1 Summary of Data'!$O$30,'Pt 1 Summary of Data'!$O$34:$O$35)+SUM('Pt 1 Summary of Data'!$Q$25:$Q$28,'Pt 1 Summary of Data'!$Q$30,'Pt 1 Summary of Data'!$Q$34:$Q$35)-SUM('Pt 1 Summary of Data'!$R$25:$R$28,'Pt 1 Summary of Data'!$R$30,'Pt 1 Summary of Data'!$R$34:$R$35)+IF('Company Information'!$C$15="No",IF(MAX('Pt 1 Summary of Data'!$O$31:$O$32)=0,MIN('Pt 1 Summary of Data'!$O$31:$O$32),MAX('Pt 1 Summary of Data'!$O$31:$O$32))+IF(MAX('Pt 1 Summary of Data'!$Q$31:$Q$32)=0,MIN('Pt 1 Summary of Data'!$Q$31:$Q$32),MAX('Pt 1 Summary of Data'!$Q$31:$Q$32))-IF(MAX('Pt 1 Summary of Data'!$R$31:$R$32)=0,MIN('Pt 1 Summary of Data'!$R$31:$R$32),MAX('Pt 1 Summary of Data'!$R$31:$R$32)),SUM('Pt 1 Summary of Data'!$O$31:$O$32)+SUM('Pt 1 Summary of Data'!$Q$31:$Q$32)-SUM('Pt 1 Summary of Data'!$R$31:$R$32))</f>
        <v>0</v>
      </c>
      <c r="N16" s="99">
        <f>SUM(K16:M16)</f>
        <v>0</v>
      </c>
      <c r="O16" s="82"/>
      <c r="P16" s="83"/>
      <c r="Q16" s="99">
        <f>SUM('Pt 1 Summary of Data'!T$25:T$28,'Pt 1 Summary of Data'!T$30,'Pt 1 Summary of Data'!T$34:T$35)+IF('Company Information'!$C$15="No",IF(MAX('Pt 1 Summary of Data'!T$31:T$32)=0,MIN('Pt 1 Summary of Data'!T$31:T$32),MAX('Pt 1 Summary of Data'!T$31:T$32)),SUM('Pt 1 Summary of Data'!T$31:T$32))</f>
        <v>0</v>
      </c>
      <c r="R16" s="99">
        <f>SUM(O16:Q16)</f>
        <v>0</v>
      </c>
      <c r="S16" s="82"/>
      <c r="T16" s="83"/>
      <c r="U16" s="99">
        <f>SUM('Pt 1 Summary of Data'!W$25:W$28,'Pt 1 Summary of Data'!W$30,'Pt 1 Summary of Data'!W$34:W$35)+IF('Company Information'!$C$15="No",IF(MAX('Pt 1 Summary of Data'!W$31:W$32)=0,MIN('Pt 1 Summary of Data'!W$31:W$32),MAX('Pt 1 Summary of Data'!W$31:W$32)),SUM('Pt 1 Summary of Data'!W$31:W$32))</f>
        <v>0</v>
      </c>
      <c r="V16" s="99">
        <f>SUM(S16:U16)</f>
        <v>0</v>
      </c>
      <c r="W16" s="82"/>
      <c r="X16" s="83"/>
      <c r="Y16" s="99">
        <f>SUM('Pt 1 Summary of Data'!Z$25:Z$28,'Pt 1 Summary of Data'!Z$30,'Pt 1 Summary of Data'!Z$34:Z$35)+IF('Company Information'!$C$15="No",IF(MAX('Pt 1 Summary of Data'!Z$31:Z$32)=0,MIN('Pt 1 Summary of Data'!Z$31:Z$32),MAX('Pt 1 Summary of Data'!Z$31:Z$32)),SUM('Pt 1 Summary of Data'!Z$31:Z$32))</f>
        <v>0</v>
      </c>
      <c r="Z16" s="99">
        <f>SUM(W16:Y16)</f>
        <v>0</v>
      </c>
      <c r="AA16" s="93"/>
      <c r="AB16" s="92"/>
      <c r="AC16" s="92"/>
      <c r="AD16" s="92"/>
      <c r="AE16" s="93"/>
      <c r="AF16" s="92"/>
      <c r="AG16" s="92"/>
      <c r="AH16" s="92"/>
      <c r="AI16" s="82"/>
      <c r="AJ16" s="83"/>
      <c r="AK16" s="99">
        <f>SUM('Pt 1 Summary of Data'!AM$25:AM$28,'Pt 1 Summary of Data'!AM$30,'Pt 1 Summary of Data'!AM$34:AM$35)+SUM('Pt 1 Summary of Data'!AO$25:AO$28,'Pt 1 Summary of Data'!AO$30,'Pt 1 Summary of Data'!AO$34:AO$35)-SUM('Pt 1 Summary of Data'!AP$25:AP$28,'Pt 1 Summary of Data'!AP$30,'Pt 1 Summary of Data'!AP$34:AP$35)+IF('Company Information'!$C$15="No",IF(MAX('Pt 1 Summary of Data'!AM$31:AM$32)=0,MIN('Pt 1 Summary of Data'!AM$31:AM$32),MAX('Pt 1 Summary of Data'!AM$31:AM$32))+IF(MAX('Pt 1 Summary of Data'!AO$31:AO$32)=0,MIN('Pt 1 Summary of Data'!AO$31:AO$32),MAX('Pt 1 Summary of Data'!AO$31:AO$32))-IF(MAX('Pt 1 Summary of Data'!AP$31:AP$32)=0,MIN('Pt 1 Summary of Data'!AP$31:AP$32),MAX('Pt 1 Summary of Data'!AP$31:AP$32)),SUM('Pt 1 Summary of Data'!AM$31:AM$32)+SUM('Pt 1 Summary of Data'!AO$31:AO$32)-SUM('Pt 1 Summary of Data'!AP$31:AP$32))</f>
        <v>0</v>
      </c>
      <c r="AL16" s="279">
        <f>SUM(AI16:AK16)</f>
        <v>0</v>
      </c>
    </row>
    <row r="17" spans="2:38" s="47" customFormat="1" ht="13" x14ac:dyDescent="0.3">
      <c r="B17" s="276" t="s">
        <v>272</v>
      </c>
      <c r="C17" s="140">
        <f>C$15-C$16+IF(AND(OR('Company Information'!$C$12="District of Columbia",'Company Information'!$C$12="Massachusetts",'Company Information'!$C$12="Maine"),SUM($C$6:$F$12,$C$15:$F$16,$C$19:$D$19)&lt;&gt;0),G$15-G$16,0)</f>
        <v>0</v>
      </c>
      <c r="D17" s="141">
        <f>D$15-D$16+IF(AND(OR('Company Information'!$C$12="District of Columbia",'Company Information'!$C$12="Massachusetts",'Company Information'!$C$12="Maine"),SUM($C$6:$F$12,$C$15:$F$16,$C$19:$D$19)&lt;&gt;0),H$15-H$16,0)</f>
        <v>0</v>
      </c>
      <c r="E17" s="141">
        <f>E$15-E$16+IF(AND(OR('Company Information'!$C$12="District of Columbia",'Company Information'!$C$12="Massachusetts",'Company Information'!$C$12="Maine"),SUM($C$6:$F$12,$C$15:$F$16,$C$19:$D$19)&lt;&gt;0),I$15-I$16,0)</f>
        <v>0</v>
      </c>
      <c r="F17" s="141">
        <f>F$15-F$16+IF(AND(OR('Company Information'!$C$12="District of Columbia",'Company Information'!$C$12="Massachusetts",'Company Information'!$C$12="Maine"),SUM($C$6:$F$12,$C$15:$F$16,$C$19:$D$19)&lt;&gt;0),J$15-J$16,0)</f>
        <v>0</v>
      </c>
      <c r="G17" s="140">
        <f>G$15-G$16+IF(AND(OR('Company Information'!$C$12="District of Columbia",'Company Information'!$C$12="Massachusetts",'Company Information'!$C$12="Maine"),SUM($G$6:$J$12,$G$15:$J$16,$G$19:$H$19)&lt;&gt;0),C$15-C$16,0)</f>
        <v>0</v>
      </c>
      <c r="H17" s="141">
        <f>H$15-H$16+IF(AND(OR('Company Information'!$C$12="District of Columbia",'Company Information'!$C$12="Massachusetts",'Company Information'!$C$12="Maine"),SUM($G$6:$J$12,$G$15:$J$16,$G$19:$H$19)&lt;&gt;0),D$15-D$16,0)</f>
        <v>0</v>
      </c>
      <c r="I17" s="141">
        <f>I$15-I$16+IF(AND(OR('Company Information'!$C$12="District of Columbia",'Company Information'!$C$12="Massachusetts",'Company Information'!$C$12="Maine"),SUM($G$6:$J$12,$G$15:$J$16,$G$19:$H$19)&lt;&gt;0),E$15-E$16,0)</f>
        <v>0</v>
      </c>
      <c r="J17" s="141">
        <f>J$15-J$16+IF(AND(OR('Company Information'!$C$12="District of Columbia",'Company Information'!$C$12="Massachusetts",'Company Information'!$C$12="Maine"),SUM($G$6:$J$12,$G$15:$J$16,$G$19:$H$19)&lt;&gt;0),F$15-F$16,0)</f>
        <v>0</v>
      </c>
      <c r="K17" s="140">
        <f>K$15-K$16</f>
        <v>0</v>
      </c>
      <c r="L17" s="141">
        <f>L$15-L$16</f>
        <v>0</v>
      </c>
      <c r="M17" s="141">
        <f>M$15-M$16</f>
        <v>0</v>
      </c>
      <c r="N17" s="141">
        <f>N$15-N$16</f>
        <v>0</v>
      </c>
      <c r="O17" s="140">
        <f>O$15-O$16+IF(AND(OR('Company Information'!$C$12="District of Columbia",'Company Information'!$C$12="Massachusetts",'Company Information'!$C$12="Maine"),SUM($O$6:$R$12,$O$15:$R$16,$O$19:$P$19)&lt;&gt;0),S$15-S$16,0)</f>
        <v>0</v>
      </c>
      <c r="P17" s="141">
        <f>P$15-P$16+IF(AND(OR('Company Information'!$C$12="District of Columbia",'Company Information'!$C$12="Massachusetts",'Company Information'!$C$12="Maine"),SUM($O$6:$R$12,$O$15:$R$16,$O$19:$P$19)&lt;&gt;0),T$15-T$16,0)</f>
        <v>0</v>
      </c>
      <c r="Q17" s="141">
        <f>Q$15-Q$16+IF(AND(OR('Company Information'!$C$12="District of Columbia",'Company Information'!$C$12="Massachusetts",'Company Information'!$C$12="Maine"),SUM($O$6:$R$12,$O$15:$R$16,$O$19:$P$19)&lt;&gt;0),U$15-U$16,0)</f>
        <v>0</v>
      </c>
      <c r="R17" s="141">
        <f>R$15-R$16+IF(AND(OR('Company Information'!$C$12="District of Columbia",'Company Information'!$C$12="Massachusetts",'Company Information'!$C$12="Maine"),SUM($O$6:$R$12,$O$15:$R$16,$O$19:$P$19)&lt;&gt;0),V$15-V$16,0)</f>
        <v>0</v>
      </c>
      <c r="S17" s="140">
        <f>S$15-S$16+IF(AND(OR('Company Information'!$C$12="District of Columbia",'Company Information'!$C$12="Massachusetts",'Company Information'!$C$12="Maine"),SUM($S$6:$V$12,$S$15:$V$16,$S$19:$T$19)&lt;&gt;0),O$15-O$16,0)</f>
        <v>0</v>
      </c>
      <c r="T17" s="141">
        <f>T$15-T$16+IF(AND(OR('Company Information'!$C$12="District of Columbia",'Company Information'!$C$12="Massachusetts",'Company Information'!$C$12="Maine"),SUM($S$6:$V$12,$S$15:$V$16,$S$19:$T$19)&lt;&gt;0),P$15-P$16,0)</f>
        <v>0</v>
      </c>
      <c r="U17" s="141">
        <f>U$15-U$16+IF(AND(OR('Company Information'!$C$12="District of Columbia",'Company Information'!$C$12="Massachusetts",'Company Information'!$C$12="Maine"),SUM($S$6:$V$12,$S$15:$V$16,$S$19:$T$19)&lt;&gt;0),Q$15-Q$16,0)</f>
        <v>0</v>
      </c>
      <c r="V17" s="141">
        <f>V$15-V$16+IF(AND(OR('Company Information'!$C$12="District of Columbia",'Company Information'!$C$12="Massachusetts",'Company Information'!$C$12="Maine"),SUM($S$6:$V$12,$S$15:$V$16,$S$19:$T$19)&lt;&gt;0),R$15-R$16,0)</f>
        <v>0</v>
      </c>
      <c r="W17" s="140">
        <f>W$15-W$16</f>
        <v>0</v>
      </c>
      <c r="X17" s="141">
        <f>X$15-X$16</f>
        <v>0</v>
      </c>
      <c r="Y17" s="141">
        <f>Y$15-Y$16</f>
        <v>0</v>
      </c>
      <c r="Z17" s="141">
        <f>Z$15-Z$16</f>
        <v>0</v>
      </c>
      <c r="AA17" s="146"/>
      <c r="AB17" s="142"/>
      <c r="AC17" s="142"/>
      <c r="AD17" s="142"/>
      <c r="AE17" s="146"/>
      <c r="AF17" s="142"/>
      <c r="AG17" s="142"/>
      <c r="AH17" s="142"/>
      <c r="AI17" s="140">
        <f>AI$15-AI$16</f>
        <v>0</v>
      </c>
      <c r="AJ17" s="141">
        <f>AJ$15-AJ$16</f>
        <v>0</v>
      </c>
      <c r="AK17" s="141">
        <f>AK$15-AK$16</f>
        <v>0</v>
      </c>
      <c r="AL17" s="272">
        <f>AL$15-AL$16</f>
        <v>0</v>
      </c>
    </row>
    <row r="18" spans="2:38" ht="17" thickBot="1" x14ac:dyDescent="0.4">
      <c r="B18" s="267" t="s">
        <v>412</v>
      </c>
      <c r="C18" s="137"/>
      <c r="D18" s="138"/>
      <c r="E18" s="138"/>
      <c r="F18" s="138"/>
      <c r="G18" s="137"/>
      <c r="H18" s="138"/>
      <c r="I18" s="138"/>
      <c r="J18" s="138"/>
      <c r="K18" s="137"/>
      <c r="L18" s="138"/>
      <c r="M18" s="138"/>
      <c r="N18" s="138"/>
      <c r="O18" s="137"/>
      <c r="P18" s="138"/>
      <c r="Q18" s="138"/>
      <c r="R18" s="138"/>
      <c r="S18" s="137"/>
      <c r="T18" s="138"/>
      <c r="U18" s="138"/>
      <c r="V18" s="138"/>
      <c r="W18" s="137"/>
      <c r="X18" s="138"/>
      <c r="Y18" s="138"/>
      <c r="Z18" s="138"/>
      <c r="AA18" s="137"/>
      <c r="AB18" s="138"/>
      <c r="AC18" s="138"/>
      <c r="AD18" s="138"/>
      <c r="AE18" s="137"/>
      <c r="AF18" s="138"/>
      <c r="AG18" s="138"/>
      <c r="AH18" s="138"/>
      <c r="AI18" s="137"/>
      <c r="AJ18" s="138"/>
      <c r="AK18" s="138"/>
      <c r="AL18" s="273"/>
    </row>
    <row r="19" spans="2:38" ht="13" thickTop="1" x14ac:dyDescent="0.25">
      <c r="B19" s="277" t="s">
        <v>413</v>
      </c>
      <c r="C19" s="115"/>
      <c r="D19" s="116"/>
      <c r="E19" s="147">
        <f>('Pt 1 Summary of Data'!$E$59+'Pt 1 Summary of Data'!$G$59-'Pt 1 Summary of Data'!$H$59)/12+IF(AND(OR('Company Information'!$C$12="District of Columbia",'Company Information'!$C$12="Massachusetts",'Company Information'!$C$12="Maine"),SUM($C$6:$F$12,$C$15:$F$16,$C$19:$D$19)&lt;&gt;0),'Pt 1 Summary of Data'!$J$59+'Pt 1 Summary of Data'!$L$59-'Pt 1 Summary of Data'!$M$59,0)/12</f>
        <v>0</v>
      </c>
      <c r="F19" s="147">
        <f>SUM(C$19:E$19)+IF(AND(OR('Company Information'!$C$12="District of Columbia",'Company Information'!$C$12="Massachusetts",'Company Information'!$C$12="Maine"),SUM($C$6:$F$12,$C$15:$F$16,$C$19:$D$19)&lt;&gt;0),IF($C$19&lt;&gt;$G$19,$G$19,0)+IF($D$19&lt;&gt;$H$19,$H$19,0),0)</f>
        <v>0</v>
      </c>
      <c r="G19" s="115"/>
      <c r="H19" s="116"/>
      <c r="I19" s="147">
        <f>('Pt 1 Summary of Data'!$J$59+'Pt 1 Summary of Data'!$L$59-'Pt 1 Summary of Data'!$M$59)/12+IF(AND(OR('Company Information'!$C$12="District of Columbia",'Company Information'!$C$12="Massachusetts",'Company Information'!$C$12="Maine"),SUM($G$6:$J$12,$G$15:$J$16,$G$19:$H$19)&lt;&gt;0),'Pt 1 Summary of Data'!$E$59+'Pt 1 Summary of Data'!$G$59-'Pt 1 Summary of Data'!$H$59,0)/12</f>
        <v>0</v>
      </c>
      <c r="J19" s="147">
        <f>SUM(G$19:I$19)+IF(AND(OR('Company Information'!$C$12="District of Columbia",'Company Information'!$C$12="Massachusetts",'Company Information'!$C$12="Maine"),SUM($G$6:$J$12,$G$15:$J$16,$G$19:$H$19)&lt;&gt;0),IF($C$19&lt;&gt;$G$19,$C$19,0)+IF($D$19&lt;&gt;$H$19,$D$19,0),0)</f>
        <v>0</v>
      </c>
      <c r="K19" s="115"/>
      <c r="L19" s="116"/>
      <c r="M19" s="147">
        <f>('Pt 1 Summary of Data'!$O$59+'Pt 1 Summary of Data'!$Q$59-'Pt 1 Summary of Data'!$R$59)/12</f>
        <v>0</v>
      </c>
      <c r="N19" s="147">
        <f>SUM(K$19:M$19)</f>
        <v>0</v>
      </c>
      <c r="O19" s="115"/>
      <c r="P19" s="116"/>
      <c r="Q19" s="147">
        <f>'Pt 1 Summary of Data'!T$59/12+IF(AND(OR('Company Information'!$C$12="District of Columbia",'Company Information'!$C$12="Massachusetts",'Company Information'!$C$12="Maine"),SUM($O$6:$R$12,$O$15:$R$16,$O$19:$P$19)&lt;&gt;0),'Pt 1 Summary of Data'!W$59,0)/12</f>
        <v>0</v>
      </c>
      <c r="R19" s="147">
        <f>SUM(O$19:Q$19)+IF(AND(OR('Company Information'!$C$12="District of Columbia",'Company Information'!$C$12="Massachusetts",'Company Information'!$C$12="Maine"),SUM($O$6:$R$12,$O$15:$R$16,$O$19:$P$19)&lt;&gt;0),IF($O$19&lt;&gt;$S$19,$S$19,0)+IF($P$19&lt;&gt;$T$19,$T$19,0),0)</f>
        <v>0</v>
      </c>
      <c r="S19" s="115"/>
      <c r="T19" s="116"/>
      <c r="U19" s="147">
        <f>'Pt 1 Summary of Data'!W$59/12+IF(AND(OR('Company Information'!$C$12="District of Columbia",'Company Information'!$C$12="Massachusetts",'Company Information'!$C$12="Maine"),SUM($S$6:$V$12,$S$15:$V$16,$S$19:$T$19)&lt;&gt;0),'Pt 1 Summary of Data'!T$59,0)/12</f>
        <v>0</v>
      </c>
      <c r="V19" s="147">
        <f>SUM(S$19:U$19)+IF(AND(OR('Company Information'!$C$12="District of Columbia",'Company Information'!$C$12="Massachusetts",'Company Information'!$C$12="Maine"),SUM($S$6:$V$12,$S$15:$V$16,$S$19:$T$19)&lt;&gt;0),IF($O$19&lt;&gt;$S$19,$O$19,0)+IF($P$19&lt;&gt;$T$19,$P$19,0),0)</f>
        <v>0</v>
      </c>
      <c r="W19" s="115"/>
      <c r="X19" s="116"/>
      <c r="Y19" s="147">
        <f>'Pt 1 Summary of Data'!Z$59/12</f>
        <v>0</v>
      </c>
      <c r="Z19" s="147">
        <f>SUM(W$19:Y$19)</f>
        <v>0</v>
      </c>
      <c r="AA19" s="101"/>
      <c r="AB19" s="102"/>
      <c r="AC19" s="102"/>
      <c r="AD19" s="102"/>
      <c r="AE19" s="101"/>
      <c r="AF19" s="102"/>
      <c r="AG19" s="102"/>
      <c r="AH19" s="102"/>
      <c r="AI19" s="115"/>
      <c r="AJ19" s="116"/>
      <c r="AK19" s="147">
        <f>('Pt 1 Summary of Data'!AM$59+'Pt 1 Summary of Data'!AO$59-'Pt 1 Summary of Data'!AP$59)/12</f>
        <v>0</v>
      </c>
      <c r="AL19" s="147">
        <f>SUM(AI19:AK19)</f>
        <v>0</v>
      </c>
    </row>
    <row r="20" spans="2:38" x14ac:dyDescent="0.25">
      <c r="B20" s="275" t="s">
        <v>414</v>
      </c>
      <c r="C20" s="90"/>
      <c r="D20" s="88"/>
      <c r="E20" s="88"/>
      <c r="F20" s="148">
        <f ca="1">IF(OR(F$19&lt;1000,F$19&gt;=75000,AND(C$19&gt;=1000,D$19&gt;=1000,E$19&gt;=1000,C$25&lt;C$29,D$25&lt;D$29,E$25&lt;E$29)),0,VLOOKUP(F$19,'Reference Tables'!$A$4:$B$11,2)+((F$19-VLOOKUP(F$19,'Reference Tables'!$A$4:$B$11,1))*(OFFSET(INDEX('Reference Tables'!$A$4:$A$11,MATCH(F$19,'Reference Tables'!$A$4:$A$11)),1,1)-VLOOKUP(F$19,'Reference Tables'!$A$4:$B$11,2))/(OFFSET(INDEX('Reference Tables'!$A$4:$A$11,MATCH(F$19,'Reference Tables'!$A$4:$A$11)),1,0)-VLOOKUP(F$19,'Reference Tables'!$A$4:$B$11,1))))</f>
        <v>0</v>
      </c>
      <c r="G20" s="90"/>
      <c r="H20" s="88"/>
      <c r="I20" s="88"/>
      <c r="J20" s="149">
        <f ca="1">IF(OR(J$19&lt;1000,J$19&gt;=75000,AND(G$19&gt;=1000,H$19&gt;=1000,I$19&gt;=1000,G$25&lt;G$29,H$25&lt;H$29,I$25&lt;I$29)),0,VLOOKUP(J$19,'Reference Tables'!$A$4:$B$11,2)+((J$19-VLOOKUP(J$19,'Reference Tables'!$A$4:$B$11,1))*(OFFSET(INDEX('Reference Tables'!$A$4:$A$11,MATCH(J$19,'Reference Tables'!$A$4:$A$11)),1,1)-VLOOKUP(J$19,'Reference Tables'!$A$4:$B$11,2))/(OFFSET(INDEX('Reference Tables'!$A$4:$A$11,MATCH(J$19,'Reference Tables'!$A$4:$A$11)),1,0)-VLOOKUP(J$19,'Reference Tables'!$A$4:$B$11,1))))</f>
        <v>0</v>
      </c>
      <c r="K20" s="90"/>
      <c r="L20" s="88"/>
      <c r="M20" s="88"/>
      <c r="N20" s="149">
        <f ca="1">IF(OR(N$19&lt;1000,N$19&gt;=75000,AND(K$19&gt;=1000,L$19&gt;=1000,M$19&gt;=1000,K$25&lt;K$29,L$25&lt;L$29,M$25&lt;M$29)),0,VLOOKUP(N$19,'Reference Tables'!$A$4:$B$11,2)+((N$19-VLOOKUP(N$19,'Reference Tables'!$A$4:$B$11,1))*(OFFSET(INDEX('Reference Tables'!$A$4:$A$11,MATCH(N$19,'Reference Tables'!$A$4:$A$11)),1,1)-VLOOKUP(N$19,'Reference Tables'!$A$4:$B$11,2))/(OFFSET(INDEX('Reference Tables'!$A$4:$A$11,MATCH(N$19,'Reference Tables'!$A$4:$A$11)),1,0)-VLOOKUP(N$19,'Reference Tables'!$A$4:$B$11,1))))</f>
        <v>0</v>
      </c>
      <c r="O20" s="90"/>
      <c r="P20" s="88"/>
      <c r="Q20" s="88"/>
      <c r="R20" s="149">
        <f ca="1">IF(OR(R$19&lt;1000,R$19&gt;=75000,AND(O$19&gt;=1000,P$19&gt;=1000,Q$19&gt;=1000,O$25&lt;O$29,P$25&lt;P$29,Q$25&lt;Q$29)),0,VLOOKUP(R$19,'Reference Tables'!$A$4:$B$11,2)+((R$19-VLOOKUP(R$19,'Reference Tables'!$A$4:$B$11,1))*(OFFSET(INDEX('Reference Tables'!$A$4:$A$11,MATCH(R$19,'Reference Tables'!$A$4:$A$11)),1,1)-VLOOKUP(R$19,'Reference Tables'!$A$4:$B$11,2))/(OFFSET(INDEX('Reference Tables'!$A$4:$A$11,MATCH(R$19,'Reference Tables'!$A$4:$A$11)),1,0)-VLOOKUP(R$19,'Reference Tables'!$A$4:$B$11,1))))</f>
        <v>0</v>
      </c>
      <c r="S20" s="90"/>
      <c r="T20" s="88"/>
      <c r="U20" s="88"/>
      <c r="V20" s="149">
        <f ca="1">IF(OR(V$19&lt;1000,V$19&gt;=75000,AND(S$19&gt;=1000,T$19&gt;=1000,U$19&gt;=1000,S$25&lt;S$29,T$25&lt;T$29,U$25&lt;U$29)),0,VLOOKUP(V$19,'Reference Tables'!$A$4:$B$11,2)+((V$19-VLOOKUP(V$19,'Reference Tables'!$A$4:$B$11,1))*(OFFSET(INDEX('Reference Tables'!$A$4:$A$11,MATCH(V$19,'Reference Tables'!$A$4:$A$11)),1,1)-VLOOKUP(V$19,'Reference Tables'!$A$4:$B$11,2))/(OFFSET(INDEX('Reference Tables'!$A$4:$A$11,MATCH(V$19,'Reference Tables'!$A$4:$A$11)),1,0)-VLOOKUP(V$19,'Reference Tables'!$A$4:$B$11,1))))</f>
        <v>0</v>
      </c>
      <c r="W20" s="90"/>
      <c r="X20" s="88"/>
      <c r="Y20" s="88"/>
      <c r="Z20" s="149">
        <f ca="1">IF(OR(Z$19&lt;1000,Z$19&gt;=75000,AND(W$19&gt;=1000,X$19&gt;=1000,Y$19&gt;=1000,W$25&lt;W$29,X$25&lt;X$29,Y$25&lt;Y$29)),0,VLOOKUP(Z$19,'Reference Tables'!$A$4:$B$11,2)+((Z$19-VLOOKUP(Z$19,'Reference Tables'!$A$4:$B$11,1))*(OFFSET(INDEX('Reference Tables'!$A$4:$A$11,MATCH(Z$19,'Reference Tables'!$A$4:$A$11)),1,1)-VLOOKUP(Z$19,'Reference Tables'!$A$4:$B$11,2))/(OFFSET(INDEX('Reference Tables'!$A$4:$A$11,MATCH(Z$19,'Reference Tables'!$A$4:$A$11)),1,0)-VLOOKUP(Z$19,'Reference Tables'!$A$4:$B$11,1))))</f>
        <v>0</v>
      </c>
      <c r="AA20" s="93"/>
      <c r="AB20" s="92"/>
      <c r="AC20" s="92"/>
      <c r="AD20" s="92"/>
      <c r="AE20" s="93"/>
      <c r="AF20" s="92"/>
      <c r="AG20" s="92"/>
      <c r="AH20" s="92"/>
      <c r="AI20" s="93"/>
      <c r="AJ20" s="88"/>
      <c r="AK20" s="88"/>
      <c r="AL20" s="280">
        <f ca="1">IF(OR(AL$19&lt;1000,AL$19&gt;=75000,AND(AI$19&gt;=1000,AJ$19&gt;=1000,AK$19&gt;=1000,AI$25&lt;AI$29,AJ$25&lt;AJ$29,AK$25&lt;AK$29)),0,VLOOKUP(AL$19,'Reference Tables'!$A$4:$B$11,2)+((AL$19-VLOOKUP(AL$19,'Reference Tables'!$A$4:$B$11,1))*(OFFSET(INDEX('Reference Tables'!$A$4:$A$11,MATCH(AL$19,'Reference Tables'!$A$4:$A$11)),1,1)-VLOOKUP(AL$19,'Reference Tables'!$A$4:$B$11,2))/(OFFSET(INDEX('Reference Tables'!$A$4:$A$11,MATCH(AL$19,'Reference Tables'!$A$4:$A$11)),1,0)-VLOOKUP(AL$19,'Reference Tables'!$A$4:$B$11,1))))</f>
        <v>0</v>
      </c>
    </row>
    <row r="21" spans="2:38" x14ac:dyDescent="0.25">
      <c r="B21" s="23" t="s">
        <v>415</v>
      </c>
      <c r="C21" s="93"/>
      <c r="D21" s="92"/>
      <c r="E21" s="92"/>
      <c r="F21" s="83"/>
      <c r="G21" s="93"/>
      <c r="H21" s="92"/>
      <c r="I21" s="92"/>
      <c r="J21" s="83"/>
      <c r="K21" s="93"/>
      <c r="L21" s="92"/>
      <c r="M21" s="92"/>
      <c r="N21" s="83"/>
      <c r="O21" s="93"/>
      <c r="P21" s="92"/>
      <c r="Q21" s="92"/>
      <c r="R21" s="83"/>
      <c r="S21" s="93"/>
      <c r="T21" s="92"/>
      <c r="U21" s="92"/>
      <c r="V21" s="83"/>
      <c r="W21" s="93"/>
      <c r="X21" s="92"/>
      <c r="Y21" s="92"/>
      <c r="Z21" s="83"/>
      <c r="AA21" s="93"/>
      <c r="AB21" s="92"/>
      <c r="AC21" s="92"/>
      <c r="AD21" s="92"/>
      <c r="AE21" s="93"/>
      <c r="AF21" s="92"/>
      <c r="AG21" s="92"/>
      <c r="AH21" s="92"/>
      <c r="AI21" s="93"/>
      <c r="AJ21" s="92"/>
      <c r="AK21" s="92"/>
      <c r="AL21" s="258"/>
    </row>
    <row r="22" spans="2:38" s="4" customFormat="1" x14ac:dyDescent="0.25">
      <c r="B22" s="275" t="s">
        <v>416</v>
      </c>
      <c r="C22" s="93"/>
      <c r="D22" s="92"/>
      <c r="E22" s="92"/>
      <c r="F22" s="150">
        <f ca="1">IF(F$21&lt;2500,1,(MIN(VLOOKUP(F$21,'Reference Tables'!$A$17:$B$20,2)+((F$21-VLOOKUP(F$21,'Reference Tables'!$A$17:$B$20,1))*(OFFSET(INDEX('Reference Tables'!$A$17:$A$20,MATCH(F$21,'Reference Tables'!$A$17:$A$20)),1,1)-VLOOKUP(F$21,'Reference Tables'!$A$17:$B$20,2))/(OFFSET(INDEX('Reference Tables'!$A$17:$A$20,MATCH(F$21,'Reference Tables'!$A$17:$A$20)),1,0)-VLOOKUP(F$21,'Reference Tables'!$A$17:$B$20,1))),1.736)))</f>
        <v>1</v>
      </c>
      <c r="G22" s="93"/>
      <c r="H22" s="92"/>
      <c r="I22" s="92"/>
      <c r="J22" s="150">
        <f ca="1">IF(J$21&lt;2500,1,(MIN(VLOOKUP(J$21,'Reference Tables'!$A$17:$B$20,2)+((J$21-VLOOKUP(J$21,'Reference Tables'!$A$17:$B$20,1))*(OFFSET(INDEX('Reference Tables'!$A$17:$A$20,MATCH(J$21,'Reference Tables'!$A$17:$A$20)),1,1)-VLOOKUP(J$21,'Reference Tables'!$A$17:$B$20,2))/(OFFSET(INDEX('Reference Tables'!$A$17:$A$20,MATCH(J$21,'Reference Tables'!$A$17:$A$20)),1,0)-VLOOKUP(J$21,'Reference Tables'!$A$17:$B$20,1))),1.736)))</f>
        <v>1</v>
      </c>
      <c r="K22" s="93"/>
      <c r="L22" s="92"/>
      <c r="M22" s="92"/>
      <c r="N22" s="150">
        <f ca="1">IF(N$21&lt;2500,1,(MIN(VLOOKUP(N$21,'Reference Tables'!$A$17:$B$20,2)+((N$21-VLOOKUP(N$21,'Reference Tables'!$A$17:$B$20,1))*(OFFSET(INDEX('Reference Tables'!$A$17:$A$20,MATCH(N$21,'Reference Tables'!$A$17:$A$20)),1,1)-VLOOKUP(N$21,'Reference Tables'!$A$17:$B$20,2))/(OFFSET(INDEX('Reference Tables'!$A$17:$A$20,MATCH(N$21,'Reference Tables'!$A$17:$A$20)),1,0)-VLOOKUP(N$21,'Reference Tables'!$A$17:$B$20,1))),1.736)))</f>
        <v>1</v>
      </c>
      <c r="O22" s="93"/>
      <c r="P22" s="92"/>
      <c r="Q22" s="92"/>
      <c r="R22" s="150">
        <f ca="1">IF(R$21&lt;2500,1,(MIN(VLOOKUP(R$21,'Reference Tables'!$A$17:$B$20,2)+((R$21-VLOOKUP(R$21,'Reference Tables'!$A$17:$B$20,1))*(OFFSET(INDEX('Reference Tables'!$A$17:$A$20,MATCH(R$21,'Reference Tables'!$A$17:$A$20)),1,1)-VLOOKUP(R$21,'Reference Tables'!$A$17:$B$20,2))/(OFFSET(INDEX('Reference Tables'!$A$17:$A$20,MATCH(R$21,'Reference Tables'!$A$17:$A$20)),1,0)-VLOOKUP(R$21,'Reference Tables'!$A$17:$B$20,1))),1.736)))</f>
        <v>1</v>
      </c>
      <c r="S22" s="93"/>
      <c r="T22" s="92"/>
      <c r="U22" s="92"/>
      <c r="V22" s="150">
        <f ca="1">IF(V$21&lt;2500,1,(MIN(VLOOKUP(V$21,'Reference Tables'!$A$17:$B$20,2)+((V$21-VLOOKUP(V$21,'Reference Tables'!$A$17:$B$20,1))*(OFFSET(INDEX('Reference Tables'!$A$17:$A$20,MATCH(V$21,'Reference Tables'!$A$17:$A$20)),1,1)-VLOOKUP(V$21,'Reference Tables'!$A$17:$B$20,2))/(OFFSET(INDEX('Reference Tables'!$A$17:$A$20,MATCH(V$21,'Reference Tables'!$A$17:$A$20)),1,0)-VLOOKUP(V$21,'Reference Tables'!$A$17:$B$20,1))),1.736)))</f>
        <v>1</v>
      </c>
      <c r="W22" s="93"/>
      <c r="X22" s="92"/>
      <c r="Y22" s="92"/>
      <c r="Z22" s="150">
        <f ca="1">IF(Z$21&lt;2500,1,(MIN(VLOOKUP(Z$21,'Reference Tables'!$A$17:$B$20,2)+((Z$21-VLOOKUP(Z$21,'Reference Tables'!$A$17:$B$20,1))*(OFFSET(INDEX('Reference Tables'!$A$17:$A$20,MATCH(Z$21,'Reference Tables'!$A$17:$A$20)),1,1)-VLOOKUP(Z$21,'Reference Tables'!$A$17:$B$20,2))/(OFFSET(INDEX('Reference Tables'!$A$17:$A$20,MATCH(Z$21,'Reference Tables'!$A$17:$A$20)),1,0)-VLOOKUP(Z$21,'Reference Tables'!$A$17:$B$20,1))),1.736)))</f>
        <v>1</v>
      </c>
      <c r="AA22" s="93"/>
      <c r="AB22" s="92"/>
      <c r="AC22" s="92"/>
      <c r="AD22" s="92"/>
      <c r="AE22" s="93"/>
      <c r="AF22" s="92"/>
      <c r="AG22" s="92"/>
      <c r="AH22" s="92"/>
      <c r="AI22" s="93"/>
      <c r="AJ22" s="92"/>
      <c r="AK22" s="92"/>
      <c r="AL22" s="281">
        <f ca="1">IF(AL$21&lt;2500,1,(MIN(VLOOKUP(AL$21,'Reference Tables'!$A$17:$B$20,2)+((AL$21-VLOOKUP(AL$21,'Reference Tables'!$A$17:$B$20,1))*(OFFSET(INDEX('Reference Tables'!$A$17:$A$20,MATCH(AL$21,'Reference Tables'!$A$17:$A$20)),1,1)-VLOOKUP(AL$21,'Reference Tables'!$A$17:$B$20,2))/(OFFSET(INDEX('Reference Tables'!$A$17:$A$20,MATCH(AL$21,'Reference Tables'!$A$17:$A$20)),1,0)-VLOOKUP(AL$21,'Reference Tables'!$A$17:$B$20,1))),1.736)))</f>
        <v>1</v>
      </c>
    </row>
    <row r="23" spans="2:38" ht="13" x14ac:dyDescent="0.25">
      <c r="B23" s="275" t="s">
        <v>417</v>
      </c>
      <c r="C23" s="93"/>
      <c r="D23" s="92"/>
      <c r="E23" s="92"/>
      <c r="F23" s="151">
        <f>IF(OR(F$19&lt;1000,F$19&gt;=75000),0,F$20*F$22)</f>
        <v>0</v>
      </c>
      <c r="G23" s="93"/>
      <c r="H23" s="92"/>
      <c r="I23" s="92"/>
      <c r="J23" s="151">
        <f>IF(OR(J$19&lt;1000,J$19&gt;=75000),0,J$20*J$22)</f>
        <v>0</v>
      </c>
      <c r="K23" s="93"/>
      <c r="L23" s="92"/>
      <c r="M23" s="92"/>
      <c r="N23" s="151">
        <f>IF(OR(N$19&lt;1000,N$19&gt;=75000),0,N$20*N$22)</f>
        <v>0</v>
      </c>
      <c r="O23" s="93"/>
      <c r="P23" s="92"/>
      <c r="Q23" s="92"/>
      <c r="R23" s="151">
        <f>IF(OR(R$19&lt;1000,R$19&gt;=75000),0,R$20*R$22)</f>
        <v>0</v>
      </c>
      <c r="S23" s="93"/>
      <c r="T23" s="92"/>
      <c r="U23" s="92"/>
      <c r="V23" s="151">
        <f>IF(OR(V$19&lt;1000,V$19&gt;=75000),0,V$20*V$22)</f>
        <v>0</v>
      </c>
      <c r="W23" s="93"/>
      <c r="X23" s="92"/>
      <c r="Y23" s="92"/>
      <c r="Z23" s="151">
        <f>IF(OR(Z$19&lt;1000,Z$19&gt;=75000),0,Z$20*Z$22)</f>
        <v>0</v>
      </c>
      <c r="AA23" s="93"/>
      <c r="AB23" s="92"/>
      <c r="AC23" s="92"/>
      <c r="AD23" s="92"/>
      <c r="AE23" s="93"/>
      <c r="AF23" s="92"/>
      <c r="AG23" s="92"/>
      <c r="AH23" s="92"/>
      <c r="AI23" s="93"/>
      <c r="AJ23" s="92"/>
      <c r="AK23" s="92"/>
      <c r="AL23" s="282">
        <f>IF(OR(AL$19&lt;1000,AL$19&gt;=75000),0,AL$20*AL$22)</f>
        <v>0</v>
      </c>
    </row>
    <row r="24" spans="2:38" ht="33.5" thickBot="1" x14ac:dyDescent="0.4">
      <c r="B24" s="267" t="s">
        <v>418</v>
      </c>
      <c r="C24" s="352"/>
      <c r="D24" s="351"/>
      <c r="E24" s="351"/>
      <c r="F24" s="351"/>
      <c r="G24" s="352"/>
      <c r="H24" s="351"/>
      <c r="I24" s="351"/>
      <c r="J24" s="351"/>
      <c r="K24" s="352"/>
      <c r="L24" s="351"/>
      <c r="M24" s="351"/>
      <c r="N24" s="351"/>
      <c r="O24" s="352"/>
      <c r="P24" s="351"/>
      <c r="Q24" s="351"/>
      <c r="R24" s="351"/>
      <c r="S24" s="352"/>
      <c r="T24" s="351"/>
      <c r="U24" s="351"/>
      <c r="V24" s="351"/>
      <c r="W24" s="352"/>
      <c r="X24" s="351"/>
      <c r="Y24" s="351"/>
      <c r="Z24" s="351"/>
      <c r="AA24" s="352"/>
      <c r="AB24" s="351"/>
      <c r="AC24" s="351"/>
      <c r="AD24" s="351"/>
      <c r="AE24" s="352"/>
      <c r="AF24" s="351"/>
      <c r="AG24" s="355"/>
      <c r="AH24" s="351"/>
      <c r="AI24" s="352"/>
      <c r="AJ24" s="351"/>
      <c r="AK24" s="351"/>
      <c r="AL24" s="351"/>
    </row>
    <row r="25" spans="2:38" ht="13.5" thickTop="1" x14ac:dyDescent="0.25">
      <c r="B25" s="276" t="s">
        <v>478</v>
      </c>
      <c r="C25" s="349" t="str">
        <f>IF(C$17&lt;=0,"",C$13/C$17)</f>
        <v/>
      </c>
      <c r="D25" s="350" t="str">
        <f>IF(D$17&lt;=0,"",D$13/D$17)</f>
        <v/>
      </c>
      <c r="E25" s="350" t="str">
        <f>IF(E$17&lt;=0,"",E$13/E$17)</f>
        <v/>
      </c>
      <c r="F25" s="350" t="str">
        <f>IF(OR(F$19&lt;1000,F$17&lt;=0),"",F$13/F$17)</f>
        <v/>
      </c>
      <c r="G25" s="349" t="str">
        <f>IF(G$17&lt;=0,"",G$13/G$17)</f>
        <v/>
      </c>
      <c r="H25" s="350" t="str">
        <f>IF(H$17&lt;=0,"",H$13/H$17)</f>
        <v/>
      </c>
      <c r="I25" s="350" t="str">
        <f>IF(I$17&lt;=0,"",I$13/I$17)</f>
        <v/>
      </c>
      <c r="J25" s="350" t="str">
        <f>IF(OR(J$19&lt;1000,J$17&lt;=0),"",J$13/J$17)</f>
        <v/>
      </c>
      <c r="K25" s="349" t="str">
        <f>IF(K$17&lt;=0,"",K$13/K$17)</f>
        <v/>
      </c>
      <c r="L25" s="350" t="str">
        <f>IF(L$17&lt;=0,"",L$13/L$17)</f>
        <v/>
      </c>
      <c r="M25" s="350" t="str">
        <f>IF(M$17&lt;=0,"",M$13/M$17)</f>
        <v/>
      </c>
      <c r="N25" s="350" t="str">
        <f>IF(OR(N$19&lt;1000,N$17&lt;=0),"",N$13/N$17)</f>
        <v/>
      </c>
      <c r="O25" s="349" t="str">
        <f>IF(O$17&lt;=0,"",O$13/O$17)</f>
        <v/>
      </c>
      <c r="P25" s="350" t="str">
        <f>IF(P$17&lt;=0,"",P$13/P$17)</f>
        <v/>
      </c>
      <c r="Q25" s="350" t="str">
        <f>IF(Q$17&lt;=0,"",Q$13/Q$17)</f>
        <v/>
      </c>
      <c r="R25" s="350" t="str">
        <f>IF(OR(R$19&lt;1000,R$17&lt;=0),"",R$13/R$17)</f>
        <v/>
      </c>
      <c r="S25" s="349" t="str">
        <f>IF(S$17&lt;=0,"",S$13/S$17)</f>
        <v/>
      </c>
      <c r="T25" s="350" t="str">
        <f>IF(T$17&lt;=0,"",T$13/T$17)</f>
        <v/>
      </c>
      <c r="U25" s="350" t="str">
        <f>IF(U$17&lt;=0,"",U$13/U$17)</f>
        <v/>
      </c>
      <c r="V25" s="350" t="str">
        <f>IF(OR(V$19&lt;1000,V$17&lt;=0),"",V$13/V$17)</f>
        <v/>
      </c>
      <c r="W25" s="349" t="str">
        <f>IF(W$17&lt;=0,"",W$13/W$17)</f>
        <v/>
      </c>
      <c r="X25" s="350" t="str">
        <f>IF(X$17&lt;=0,"",X$13/X$17)</f>
        <v/>
      </c>
      <c r="Y25" s="350" t="str">
        <f>IF(Y$17&lt;=0,"",Y$13/Y$17)</f>
        <v/>
      </c>
      <c r="Z25" s="350" t="str">
        <f>IF(OR(Z$19&lt;1000,Z$17&lt;=0),"",Z$13/Z$17)</f>
        <v/>
      </c>
      <c r="AA25" s="93"/>
      <c r="AB25" s="92"/>
      <c r="AC25" s="92"/>
      <c r="AD25" s="92"/>
      <c r="AE25" s="93"/>
      <c r="AF25" s="92"/>
      <c r="AG25" s="92"/>
      <c r="AH25" s="92"/>
      <c r="AI25" s="349" t="str">
        <f>IF(AI$17&lt;=0,"",AI$13/AI$17)</f>
        <v/>
      </c>
      <c r="AJ25" s="350" t="str">
        <f>IF(AJ$17&lt;=0,"",AJ$13/AJ$17)</f>
        <v/>
      </c>
      <c r="AK25" s="350" t="str">
        <f>IF(AK$17&lt;=0,"",AK$13/AK$17)</f>
        <v/>
      </c>
      <c r="AL25" s="350" t="str">
        <f>IF(OR(AL$19&lt;1000,AL$17&lt;=0),"",AL$13/AL$17)</f>
        <v/>
      </c>
    </row>
    <row r="26" spans="2:38" ht="13" x14ac:dyDescent="0.25">
      <c r="B26" s="23" t="s">
        <v>419</v>
      </c>
      <c r="C26" s="93"/>
      <c r="D26" s="92"/>
      <c r="E26" s="92"/>
      <c r="F26" s="151" t="str">
        <f>IF(F$25="","",F$23)</f>
        <v/>
      </c>
      <c r="G26" s="93"/>
      <c r="H26" s="92"/>
      <c r="I26" s="92"/>
      <c r="J26" s="151" t="str">
        <f>IF(J$25="","",J$23)</f>
        <v/>
      </c>
      <c r="K26" s="93"/>
      <c r="L26" s="92"/>
      <c r="M26" s="92"/>
      <c r="N26" s="151" t="str">
        <f>IF(N$25="","",N$23)</f>
        <v/>
      </c>
      <c r="O26" s="90"/>
      <c r="P26" s="88"/>
      <c r="Q26" s="88"/>
      <c r="R26" s="151" t="str">
        <f>IF(R$25="","",R$23)</f>
        <v/>
      </c>
      <c r="S26" s="90"/>
      <c r="T26" s="88"/>
      <c r="U26" s="88"/>
      <c r="V26" s="151" t="str">
        <f>IF(V$25="","",V$23)</f>
        <v/>
      </c>
      <c r="W26" s="90"/>
      <c r="X26" s="88"/>
      <c r="Y26" s="88"/>
      <c r="Z26" s="151" t="str">
        <f>IF(Z$25="","",Z$23)</f>
        <v/>
      </c>
      <c r="AA26" s="93"/>
      <c r="AB26" s="92"/>
      <c r="AC26" s="92"/>
      <c r="AD26" s="92"/>
      <c r="AE26" s="93"/>
      <c r="AF26" s="92"/>
      <c r="AG26" s="92"/>
      <c r="AH26" s="92"/>
      <c r="AI26" s="93"/>
      <c r="AJ26" s="88"/>
      <c r="AK26" s="88"/>
      <c r="AL26" s="282" t="str">
        <f>IF(AL$25="","",AL$23)</f>
        <v/>
      </c>
    </row>
    <row r="27" spans="2:38" s="47" customFormat="1" ht="13" x14ac:dyDescent="0.3">
      <c r="B27" s="278" t="s">
        <v>467</v>
      </c>
      <c r="C27" s="146"/>
      <c r="D27" s="142"/>
      <c r="E27" s="142"/>
      <c r="F27" s="151" t="str">
        <f>IF(F$25="","",ROUND(F$25+MAX(0,F$26),3))</f>
        <v/>
      </c>
      <c r="G27" s="146"/>
      <c r="H27" s="142"/>
      <c r="I27" s="142"/>
      <c r="J27" s="151" t="str">
        <f>IF(J$25="","",ROUND(J$25+MAX(0,J$26),3))</f>
        <v/>
      </c>
      <c r="K27" s="146"/>
      <c r="L27" s="142"/>
      <c r="M27" s="142"/>
      <c r="N27" s="151" t="str">
        <f>IF(N$25="","",ROUND(N$25+MAX(0,N$26),3))</f>
        <v/>
      </c>
      <c r="O27" s="146"/>
      <c r="P27" s="142"/>
      <c r="Q27" s="142"/>
      <c r="R27" s="151" t="str">
        <f>IF(R$25="","",ROUND(R$25+MAX(0,R$26),3))</f>
        <v/>
      </c>
      <c r="S27" s="146"/>
      <c r="T27" s="142"/>
      <c r="U27" s="142"/>
      <c r="V27" s="151" t="str">
        <f>IF(V$25="","",ROUND(V$25+MAX(0,V$26),3))</f>
        <v/>
      </c>
      <c r="W27" s="146"/>
      <c r="X27" s="142"/>
      <c r="Y27" s="142"/>
      <c r="Z27" s="151" t="str">
        <f>IF(Z$25="","",ROUND(Z$25+MAX(0,Z$26),3))</f>
        <v/>
      </c>
      <c r="AA27" s="146"/>
      <c r="AB27" s="142"/>
      <c r="AC27" s="142"/>
      <c r="AD27" s="142"/>
      <c r="AE27" s="146"/>
      <c r="AF27" s="142"/>
      <c r="AG27" s="142"/>
      <c r="AH27" s="142"/>
      <c r="AI27" s="146"/>
      <c r="AJ27" s="142"/>
      <c r="AK27" s="142"/>
      <c r="AL27" s="282" t="str">
        <f>IF(AL$25="","",ROUND(AL$25+MAX(0,AL$26),3))</f>
        <v/>
      </c>
    </row>
    <row r="28" spans="2:38" ht="17" thickBot="1" x14ac:dyDescent="0.4">
      <c r="B28" s="267" t="s">
        <v>420</v>
      </c>
      <c r="C28" s="137"/>
      <c r="D28" s="138"/>
      <c r="E28" s="138"/>
      <c r="F28" s="138"/>
      <c r="G28" s="137"/>
      <c r="H28" s="138"/>
      <c r="I28" s="138"/>
      <c r="J28" s="138"/>
      <c r="K28" s="137"/>
      <c r="L28" s="138"/>
      <c r="M28" s="138"/>
      <c r="N28" s="138"/>
      <c r="O28" s="137"/>
      <c r="P28" s="138"/>
      <c r="Q28" s="138"/>
      <c r="R28" s="138"/>
      <c r="S28" s="137"/>
      <c r="T28" s="138"/>
      <c r="U28" s="138"/>
      <c r="V28" s="138"/>
      <c r="W28" s="137"/>
      <c r="X28" s="138"/>
      <c r="Y28" s="138"/>
      <c r="Z28" s="138"/>
      <c r="AA28" s="137"/>
      <c r="AB28" s="138"/>
      <c r="AC28" s="138"/>
      <c r="AD28" s="138"/>
      <c r="AE28" s="137"/>
      <c r="AF28" s="138"/>
      <c r="AG28" s="138"/>
      <c r="AH28" s="138"/>
      <c r="AI28" s="352"/>
      <c r="AJ28" s="355"/>
      <c r="AK28" s="138"/>
      <c r="AL28" s="273"/>
    </row>
    <row r="29" spans="2:38" ht="13" thickTop="1" x14ac:dyDescent="0.25">
      <c r="B29" s="274" t="s">
        <v>421</v>
      </c>
      <c r="C29" s="152">
        <f>IF('Company Information'!$C$12="","Please select a State",IF('Company Information'!$C$12="Grand Total","",VLOOKUP('Company Information'!$C$12,'Reference Tables'!$D$3:$P$61,2,FALSE)))</f>
        <v>0.8</v>
      </c>
      <c r="D29" s="153">
        <f>IF('Company Information'!$C$12="","Please select a State",IF('Company Information'!$C$12="Grand Total","",VLOOKUP('Company Information'!$C$12,'Reference Tables'!$D$3:$P$61,2,FALSE)))</f>
        <v>0.8</v>
      </c>
      <c r="E29" s="153">
        <f>IF('Company Information'!$C$12="","Please select a State",IF('Company Information'!$C$12="Grand Total","",VLOOKUP('Company Information'!$C$12,'Reference Tables'!$D$3:$P$61,2,FALSE)))</f>
        <v>0.8</v>
      </c>
      <c r="F29" s="153">
        <f>E$29</f>
        <v>0.8</v>
      </c>
      <c r="G29" s="152">
        <f>IF('Company Information'!$C$12="","Please select a State",IF('Company Information'!$C$12="Grand Total","",VLOOKUP('Company Information'!$C$12,'Reference Tables'!$D$3:$P$61,3,FALSE)))</f>
        <v>0.8</v>
      </c>
      <c r="H29" s="153">
        <f>IF('Company Information'!$C$12="","Please select a State",IF('Company Information'!$C$12="Grand Total","",VLOOKUP('Company Information'!$C$12,'Reference Tables'!$D$3:$P$61,3,FALSE)))</f>
        <v>0.8</v>
      </c>
      <c r="I29" s="153">
        <f>IF('Company Information'!$C$12="","Please select a State",IF('Company Information'!$C$12="Grand Total","",VLOOKUP('Company Information'!$C$12,'Reference Tables'!$D$3:$P$61,3,FALSE)))</f>
        <v>0.8</v>
      </c>
      <c r="J29" s="153">
        <f>I$29</f>
        <v>0.8</v>
      </c>
      <c r="K29" s="152">
        <v>0.85</v>
      </c>
      <c r="L29" s="153">
        <v>0.85</v>
      </c>
      <c r="M29" s="153">
        <v>0.85</v>
      </c>
      <c r="N29" s="153">
        <v>0.85</v>
      </c>
      <c r="O29" s="152">
        <f>IF('Company Information'!$C$12="","Please select a State",IF('Company Information'!$C$12="Grand Total","",VLOOKUP('Company Information'!$C$12,'Reference Tables'!$D$3:$P$61,2,FALSE)))</f>
        <v>0.8</v>
      </c>
      <c r="P29" s="153">
        <f>IF('Company Information'!$C$12="","Please select a State",IF('Company Information'!$C$12="Grand Total","",VLOOKUP('Company Information'!$C$12,'Reference Tables'!$D$3:$P$61,2,FALSE)))</f>
        <v>0.8</v>
      </c>
      <c r="Q29" s="153">
        <f>IF('Company Information'!$C$12="","Please select a State",IF('Company Information'!$C$12="Grand Total","",VLOOKUP('Company Information'!$C$12,'Reference Tables'!$D$3:$P$61,2,FALSE)))</f>
        <v>0.8</v>
      </c>
      <c r="R29" s="153">
        <f>Q$29</f>
        <v>0.8</v>
      </c>
      <c r="S29" s="152">
        <f>IF('Company Information'!$C$12="","Please select a State",IF('Company Information'!$C$12="Grand Total","",VLOOKUP('Company Information'!$C$12,'Reference Tables'!$D$3:$P$61,3,FALSE)))</f>
        <v>0.8</v>
      </c>
      <c r="T29" s="153">
        <f>IF('Company Information'!$C$12="","Please select a State",IF('Company Information'!$C$12="Grand Total","",VLOOKUP('Company Information'!$C$12,'Reference Tables'!$D$3:$P$61,3,FALSE)))</f>
        <v>0.8</v>
      </c>
      <c r="U29" s="153">
        <f>IF('Company Information'!$C$12="","Please select a State",IF('Company Information'!$C$12="Grand Total","",VLOOKUP('Company Information'!$C$12,'Reference Tables'!$D$3:$P$61,3,FALSE)))</f>
        <v>0.8</v>
      </c>
      <c r="V29" s="153">
        <f>U$29</f>
        <v>0.8</v>
      </c>
      <c r="W29" s="152">
        <v>0.85</v>
      </c>
      <c r="X29" s="153">
        <v>0.85</v>
      </c>
      <c r="Y29" s="153">
        <v>0.85</v>
      </c>
      <c r="Z29" s="153">
        <v>0.85</v>
      </c>
      <c r="AA29" s="101"/>
      <c r="AB29" s="102"/>
      <c r="AC29" s="102"/>
      <c r="AD29" s="102"/>
      <c r="AE29" s="101"/>
      <c r="AF29" s="102"/>
      <c r="AG29" s="348"/>
      <c r="AH29" s="102"/>
      <c r="AI29" s="353">
        <v>0.8</v>
      </c>
      <c r="AJ29" s="354">
        <v>0.8</v>
      </c>
      <c r="AK29" s="153">
        <v>0.8</v>
      </c>
      <c r="AL29" s="153">
        <v>0.8</v>
      </c>
    </row>
    <row r="30" spans="2:38" x14ac:dyDescent="0.25">
      <c r="B30" s="23" t="s">
        <v>422</v>
      </c>
      <c r="C30" s="90"/>
      <c r="D30" s="88"/>
      <c r="E30" s="88"/>
      <c r="F30" s="154" t="str">
        <f>F$27</f>
        <v/>
      </c>
      <c r="G30" s="90"/>
      <c r="H30" s="88"/>
      <c r="I30" s="88"/>
      <c r="J30" s="154" t="str">
        <f>J$27</f>
        <v/>
      </c>
      <c r="K30" s="90"/>
      <c r="L30" s="88"/>
      <c r="M30" s="88"/>
      <c r="N30" s="154" t="str">
        <f>N$27</f>
        <v/>
      </c>
      <c r="O30" s="90"/>
      <c r="P30" s="88"/>
      <c r="Q30" s="88"/>
      <c r="R30" s="154" t="str">
        <f>R$27</f>
        <v/>
      </c>
      <c r="S30" s="90"/>
      <c r="T30" s="88"/>
      <c r="U30" s="88"/>
      <c r="V30" s="154" t="str">
        <f>V$27</f>
        <v/>
      </c>
      <c r="W30" s="90"/>
      <c r="X30" s="88"/>
      <c r="Y30" s="88"/>
      <c r="Z30" s="154" t="str">
        <f>Z$27</f>
        <v/>
      </c>
      <c r="AA30" s="93"/>
      <c r="AB30" s="92"/>
      <c r="AC30" s="92"/>
      <c r="AD30" s="92"/>
      <c r="AE30" s="93"/>
      <c r="AF30" s="92"/>
      <c r="AG30" s="92"/>
      <c r="AH30" s="92"/>
      <c r="AI30" s="93"/>
      <c r="AJ30" s="88"/>
      <c r="AK30" s="88"/>
      <c r="AL30" s="283" t="str">
        <f>AL$27</f>
        <v/>
      </c>
    </row>
    <row r="31" spans="2:38" x14ac:dyDescent="0.25">
      <c r="B31" s="243" t="s">
        <v>423</v>
      </c>
      <c r="C31" s="93"/>
      <c r="D31" s="92"/>
      <c r="E31" s="92"/>
      <c r="F31" s="99" t="str">
        <f>IF(F$19&lt;1000,"",MAX(0,E$15-E$16))</f>
        <v/>
      </c>
      <c r="G31" s="93"/>
      <c r="H31" s="92"/>
      <c r="I31" s="92"/>
      <c r="J31" s="99" t="str">
        <f>IF(J$19&lt;1000,"",MAX(0,I$15-I$16))</f>
        <v/>
      </c>
      <c r="K31" s="93"/>
      <c r="L31" s="92"/>
      <c r="M31" s="92"/>
      <c r="N31" s="99" t="str">
        <f>IF(N$19&lt;1000,"",MAX(0,M$15-M$16))</f>
        <v/>
      </c>
      <c r="O31" s="93"/>
      <c r="P31" s="92"/>
      <c r="Q31" s="92"/>
      <c r="R31" s="99" t="str">
        <f>IF(R$19&lt;1000,"",MAX(0,Q$15-Q$16))</f>
        <v/>
      </c>
      <c r="S31" s="93"/>
      <c r="T31" s="92"/>
      <c r="U31" s="92"/>
      <c r="V31" s="99" t="str">
        <f>IF(V$19&lt;1000,"",MAX(0,U$15-U$16))</f>
        <v/>
      </c>
      <c r="W31" s="93"/>
      <c r="X31" s="92"/>
      <c r="Y31" s="92"/>
      <c r="Z31" s="99" t="str">
        <f>IF(Z$19&lt;1000,"",MAX(0,Y$15-Y$16))</f>
        <v/>
      </c>
      <c r="AA31" s="93"/>
      <c r="AB31" s="92"/>
      <c r="AC31" s="92"/>
      <c r="AD31" s="92"/>
      <c r="AE31" s="93"/>
      <c r="AF31" s="92"/>
      <c r="AG31" s="92"/>
      <c r="AH31" s="92"/>
      <c r="AI31" s="93"/>
      <c r="AJ31" s="92"/>
      <c r="AK31" s="92"/>
      <c r="AL31" s="279" t="str">
        <f>IF(AL$19&lt;1000,"",MAX(0,AK$15-AK$16))</f>
        <v/>
      </c>
    </row>
    <row r="32" spans="2:38" s="47" customFormat="1" ht="26" x14ac:dyDescent="0.3">
      <c r="B32" s="276" t="s">
        <v>424</v>
      </c>
      <c r="C32" s="146"/>
      <c r="D32" s="142"/>
      <c r="E32" s="142"/>
      <c r="F32" s="141">
        <f>IF(OR(F$19&lt;1000,E$19=0,F$17&lt;=0),0,MAX(0,SUM(F$29)-SUM(F$30))*F$31)</f>
        <v>0</v>
      </c>
      <c r="G32" s="146"/>
      <c r="H32" s="142"/>
      <c r="I32" s="142"/>
      <c r="J32" s="141">
        <f>IF(OR(J$19&lt;1000,I$19=0,J$17&lt;=0),0,MAX(0,SUM(J$29)-SUM(J$30))*J$31)</f>
        <v>0</v>
      </c>
      <c r="K32" s="146"/>
      <c r="L32" s="142"/>
      <c r="M32" s="142"/>
      <c r="N32" s="141">
        <f>IF(OR(N$19&lt;1000,M$19=0,N$17&lt;=0),0,MAX(0,SUM(N$29)-SUM(N$30))*N$31)</f>
        <v>0</v>
      </c>
      <c r="O32" s="146"/>
      <c r="P32" s="142"/>
      <c r="Q32" s="142"/>
      <c r="R32" s="141">
        <f>IF(OR(R$19&lt;1000,Q$19=0,R$17&lt;=0),0,MAX(0,SUM(R$29)-SUM(R$30))*R$31)</f>
        <v>0</v>
      </c>
      <c r="S32" s="146"/>
      <c r="T32" s="142"/>
      <c r="U32" s="142"/>
      <c r="V32" s="141">
        <f>IF(OR(V$19&lt;1000,U$19=0,V$17&lt;=0),0,MAX(0,SUM(V$29)-SUM(V$30))*V$31)</f>
        <v>0</v>
      </c>
      <c r="W32" s="146"/>
      <c r="X32" s="142"/>
      <c r="Y32" s="142"/>
      <c r="Z32" s="141">
        <f>IF(OR(Z$19&lt;1000,Y$19=0,Z$17&lt;=0),0,MAX(0,SUM(Z$29)-SUM(Z$30))*Z$31)</f>
        <v>0</v>
      </c>
      <c r="AA32" s="146"/>
      <c r="AB32" s="142"/>
      <c r="AC32" s="142"/>
      <c r="AD32" s="142"/>
      <c r="AE32" s="146"/>
      <c r="AF32" s="142"/>
      <c r="AG32" s="142"/>
      <c r="AH32" s="142"/>
      <c r="AI32" s="146"/>
      <c r="AJ32" s="142"/>
      <c r="AK32" s="142"/>
      <c r="AL32" s="272">
        <f>IF(OR(AL$19&lt;1000,AK$19=0,AL$17&lt;=0),0,MAX(0,SUM(AL$29)-SUM(AL$30))*AL$31)</f>
        <v>0</v>
      </c>
    </row>
    <row r="33" spans="2:38" ht="13.75" customHeight="1" x14ac:dyDescent="0.25">
      <c r="B33" s="243" t="s">
        <v>468</v>
      </c>
      <c r="C33" s="98" t="str">
        <f>IFERROR(MAX(0,C$17*(C$29-ROUND(C$25+F$26,3))),"")</f>
        <v/>
      </c>
      <c r="D33" s="99" t="str">
        <f>IFERROR(MAX(0,D$17*(D$29-ROUND(D$25+F$26,3))),"")</f>
        <v/>
      </c>
      <c r="E33" s="99" t="str">
        <f>IFERROR(MAX(0,E$17*(E$29-ROUND(E$25+F$26,3))),"")</f>
        <v/>
      </c>
      <c r="F33" s="92"/>
      <c r="G33" s="98" t="str">
        <f>IFERROR(MAX(0,G$17*(G$29-ROUND(G$25+J$26,3))),"")</f>
        <v/>
      </c>
      <c r="H33" s="99" t="str">
        <f>IFERROR(MAX(0,H$17*(H$29-ROUND(H$25+J$26,3))),"")</f>
        <v/>
      </c>
      <c r="I33" s="99" t="str">
        <f>IFERROR(MAX(0,I$17*(I$29-ROUND(I$25+J$26,3))),"")</f>
        <v/>
      </c>
      <c r="J33" s="92"/>
      <c r="K33" s="98" t="str">
        <f>IFERROR(MAX(0,K$17*(K$29-ROUND(K$25+N$26,3))),"")</f>
        <v/>
      </c>
      <c r="L33" s="99" t="str">
        <f>IFERROR(MAX(0,L$17*(L$29-ROUND(L$25+N$26,3))),"")</f>
        <v/>
      </c>
      <c r="M33" s="99" t="str">
        <f>IFERROR(MAX(0,M$17*(M$29-ROUND(M$25+N$26,3))),"")</f>
        <v/>
      </c>
      <c r="N33" s="92"/>
      <c r="O33" s="98" t="str">
        <f>IFERROR(MAX(0,O$17*(O$29-ROUND(O$25+R$26,3))),"")</f>
        <v/>
      </c>
      <c r="P33" s="99" t="str">
        <f>IFERROR(MAX(0,P$17*(P$29-ROUND(P$25+R$26,3))),"")</f>
        <v/>
      </c>
      <c r="Q33" s="99" t="str">
        <f>IFERROR(MAX(0,Q$17*(Q$29-ROUND(Q$25+R$26,3))),"")</f>
        <v/>
      </c>
      <c r="R33" s="92"/>
      <c r="S33" s="98" t="str">
        <f>IFERROR(MAX(0,S$17*(S$29-ROUND(S$25+V$26,3))),"")</f>
        <v/>
      </c>
      <c r="T33" s="99" t="str">
        <f>IFERROR(MAX(0,T$17*(T$29-ROUND(T$25+V$26,3))),"")</f>
        <v/>
      </c>
      <c r="U33" s="99" t="str">
        <f>IFERROR(MAX(0,U$17*(U$29-ROUND(U$25+V$26,3))),"")</f>
        <v/>
      </c>
      <c r="V33" s="92"/>
      <c r="W33" s="98" t="str">
        <f>IFERROR(MAX(0,W$17*(W$29-ROUND(W$25+Z$26,3))),"")</f>
        <v/>
      </c>
      <c r="X33" s="99" t="str">
        <f>IFERROR(MAX(0,X$17*(X$29-ROUND(X$25+Z$26,3))),"")</f>
        <v/>
      </c>
      <c r="Y33" s="99" t="str">
        <f>IFERROR(MAX(0,Y$17*(Y$29-ROUND(Y$25+Z$26,3))),"")</f>
        <v/>
      </c>
      <c r="Z33" s="92"/>
      <c r="AA33" s="93"/>
      <c r="AB33" s="92"/>
      <c r="AC33" s="92"/>
      <c r="AD33" s="92"/>
      <c r="AE33" s="93"/>
      <c r="AF33" s="92"/>
      <c r="AG33" s="92"/>
      <c r="AH33" s="92"/>
      <c r="AI33" s="98" t="str">
        <f>IFERROR(MAX(0,AI$17*(AI$29-ROUND(AI$25+AL$26,3))),"")</f>
        <v/>
      </c>
      <c r="AJ33" s="99" t="str">
        <f>IFERROR(MAX(0,AJ$17*(AJ$29-ROUND(AJ$25+AL$26,3))),"")</f>
        <v/>
      </c>
      <c r="AK33" s="99" t="str">
        <f>IFERROR(MAX(0,AK$17*(AK$29-ROUND(AK$25+AL$26,3))),"")</f>
        <v/>
      </c>
      <c r="AL33" s="92"/>
    </row>
    <row r="34" spans="2:38" s="47" customFormat="1" ht="13.75" customHeight="1" x14ac:dyDescent="0.3">
      <c r="B34" s="243" t="s">
        <v>425</v>
      </c>
      <c r="C34" s="98" t="str">
        <f>IF(OR(C$33="",'PY Rebate Liability'!E$5+'PY Rebate Liability'!E$7+'PY Rebate Liability'!D$19+'PY Rebate Liability'!D$21=0),"",IF(SUM('PY Rebate Liability'!C$29:F$32)&lt;&gt;0,SUM('PY Rebate Liability'!D$30)+SUM('PY Rebate Liability'!D$32)+IF(AND(OR('Company Information'!$C$12="District of Columbia",'Company Information'!$C$12="Massachusetts",'Company Information'!$C$12="Maine"),SUM('PY Rebate Liability'!G$29:J$32)&lt;&gt;0),SUM('PY Rebate Liability'!H$32),0),IFERROR('PY Rebate Liability'!F$28*'PY Rebate Liability'!D$21*MAX(0,IF('PY Rebate Liability'!D$21&lt;=0,0,C$29-'PY Rebate Liability'!D$19/'PY Rebate Liability'!D$21-'PY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Liability'!F$23))),0)+IFERROR('PY Rebate Liability'!F$14*'PY Rebate Liability'!E$7*MAX(0,IF('PY Rebate Liability'!E$7&lt;=0,0,C$29-'PY Rebate Liability'!E$5/'PY Rebate Liability'!E$7-'PY Rebate Liability'!F$9))/('PY Rebate Liability'!C$7*MAX(0,IF('PY Rebate Liability'!C$7&lt;=0,0,MAX(80%,'PY Rebate Liability'!C$11)-'PY Rebate Liability'!C$5/'PY Rebate Liability'!C$7-'PY Rebate Liability'!F$9))+'PY Rebate Liability'!D$7*MAX(0,IF('PY Rebate Liability'!D$7&lt;=0,0,MAX(80%,'PY Rebate Liability'!D$11)-'PY Rebate Liability'!D$5/'PY Rebate Liability'!D$7-'PY Rebate Liability'!F$9))+'PY Rebate Liability'!E$7*MAX(0,IF('PY Rebate Liability'!E$7&lt;=0,0,C$29-'PY Rebate Liability'!E$5/'PY Rebate Liability'!E$7-'PY Rebate Liability'!F$9))),0)+IF(AND(OR('Company Information'!$C$12="District of Columbia",'Company Information'!$C$12="Massachusetts",'Company Information'!$C$12="Maine"),SUM($C$6:$F$11,$C$15:$F$16,$C$19:$D$19)&lt;&gt;0),IFERROR('PY Rebate Liability'!J$28*'PY Rebate Liability'!H$21*MAX(0,IF('PY Rebate Liability'!H$21&lt;=0,0,G$29-'PY Rebate Liability'!H$19/'PY Rebate Liability'!H$21-'PY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Liability'!J$23))),0)+IFERROR('PY Rebate Liability'!J$14*'PY Rebate Liability'!I$7*MAX(0,IF('PY Rebate Liability'!I$7&lt;=0,0,G$29-'PY Rebate Liability'!I$5/'PY Rebate Liability'!I$7-'PY Rebate Liability'!J$9))/('PY Rebate Liability'!G$7*MAX(0,IF('PY Rebate Liability'!G$7&lt;=0,0,MAX(80%,'PY Rebate Liability'!G$11)-'PY Rebate Liability'!G$5/'PY Rebate Liability'!G$7-'PY Rebate Liability'!J$9))+'PY Rebate Liability'!H$7*MAX(0,IF('PY Rebate Liability'!H$7&lt;=0,0,MAX(80%,'PY Rebate Liability'!H$11)-'PY Rebate Liability'!H$5/'PY Rebate Liability'!H$7-'PY Rebate Liability'!J$9))+'PY Rebate Liability'!I$7*MAX(0,IF('PY Rebate Liability'!I$7&lt;=0,0,G$29-'PY Rebate Liability'!I$5/'PY Rebate Liability'!I$7-'PY Rebate Liability'!J$9))),0),0)))</f>
        <v/>
      </c>
      <c r="D34" s="99" t="str">
        <f>IF(OR(D$33="",'PY Rebate Liability'!E$19+'PY Rebate Liability'!E$21=0),"",IF(SUM('PY Rebate Liability'!C$29:F$32)&lt;&gt;0,SUM('PY Rebate Liability'!E$32)+IF(AND(OR('Company Information'!$C$12="District of Columbia",'Company Information'!$C$12="Massachusetts",'Company Information'!$C$12="Maine"),SUM('PY Rebate Liability'!G$29:J$32)&lt;&gt;0),SUM('PY Rebate Liability'!I$32),0),IFERROR('PY Rebate Liability'!F$28*'PY Rebate Liability'!E$21*MAX(0,IF('PY Rebate Liability'!E$21&lt;=0,0,D$29-'PY Rebate Liability'!E$19/'PY Rebate Liability'!E$21-'PY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Liability'!F$23))),0)+IF(AND(OR('Company Information'!$C$12="District of Columbia",'Company Information'!$C$12="Massachusetts",'Company Information'!$C$12="Maine"),SUM($C$6:$F$11,$C$15:$F$16,$C$19:$D$19)&lt;&gt;0),IFERROR('PY Rebate Liability'!J$28*'PY Rebate Liability'!I$21*MAX(0,IF('PY Rebate Liability'!I$21&lt;=0,0,H$29-'PY Rebate Liability'!I$19/'PY Rebate Liability'!I$21-'PY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Liability'!J$23))),0),0)))</f>
        <v/>
      </c>
      <c r="E34" s="185"/>
      <c r="F34" s="92"/>
      <c r="G34" s="98" t="str">
        <f>IF(OR(G$33="",'PY Rebate Liability'!I$5+'PY Rebate Liability'!I$7+'PY Rebate Liability'!H$19+'PY Rebate Liability'!H$21=0),"",IF(SUM('PY Rebate Liability'!G$29:J$32)&lt;&gt;0,SUM('PY Rebate Liability'!H$30,'PY Rebate Liability'!H$32)+IF(AND(OR('Company Information'!$C$12="District of Columbia",'Company Information'!$C$12="Massachusetts",'Company Information'!$C$12="Maine"),SUM('PY Rebate Liability'!C$29:F$32)&lt;&gt;0),SUM('PY Rebate Liability'!D$32),0),IFERROR('PY Rebate Liability'!J$28*'PY Rebate Liability'!H$21*MAX(0,IF('PY Rebate Liability'!H$21&lt;=0,0,G$29-'PY Rebate Liability'!H$19/'PY Rebate Liability'!H$21-'PY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Liability'!J$23))),0)+IFERROR('PY Rebate Liability'!J$14*'PY Rebate Liability'!I$7*MAX(0,IF('PY Rebate Liability'!I$7&lt;=0,0,G$29-'PY Rebate Liability'!I$5/'PY Rebate Liability'!I$7-'PY Rebate Liability'!J$9))/('PY Rebate Liability'!G$7*MAX(0,IF('PY Rebate Liability'!G$7&lt;=0,0,MAX(80%,'PY Rebate Liability'!G$11)-'PY Rebate Liability'!G$5/'PY Rebate Liability'!G$7-'PY Rebate Liability'!J$9))+'PY Rebate Liability'!H$7*MAX(0,IF('PY Rebate Liability'!H$7&lt;=0,0,MAX(80%,'PY Rebate Liability'!H$11)-'PY Rebate Liability'!H$5/'PY Rebate Liability'!H$7-'PY Rebate Liability'!J$9))+'PY Rebate Liability'!I$7*MAX(0,IF('PY Rebate Liability'!I$7&lt;=0,0,G$29-'PY Rebate Liability'!I$5/'PY Rebate Liability'!I$7-'PY Rebate Liability'!J$9))),0)+IF(AND(OR('Company Information'!$C$12="District of Columbia",'Company Information'!$C$12="Massachusetts",'Company Information'!$C$12="Maine"),SUM($G$6:$J$11,$G$15:$J$16,$G$19:$H$19)&lt;&gt;0),IFERROR('PY Rebate Liability'!F$28*'PY Rebate Liability'!D$21*MAX(0,IF('PY Rebate Liability'!D$21&lt;=0,0,C$29-'PY Rebate Liability'!D$19/'PY Rebate Liability'!D$21-'PY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Liability'!F$23))),0)+IFERROR('PY Rebate Liability'!F$14*'PY Rebate Liability'!E$7*MAX(0,IF('PY Rebate Liability'!E$7&lt;=0,0,C$29-'PY Rebate Liability'!E$5/'PY Rebate Liability'!E$7-'PY Rebate Liability'!F$9))/('PY Rebate Liability'!C$7*MAX(0,IF('PY Rebate Liability'!C$7&lt;=0,0,MAX(80%,'PY Rebate Liability'!C$11)-'PY Rebate Liability'!C$5/'PY Rebate Liability'!C$7-'PY Rebate Liability'!F$9))+'PY Rebate Liability'!D$7*MAX(0,IF('PY Rebate Liability'!D$7&lt;=0,0,MAX(80%,'PY Rebate Liability'!D$11)-'PY Rebate Liability'!D$5/'PY Rebate Liability'!D$7-'PY Rebate Liability'!F$9))+'PY Rebate Liability'!E$7*MAX(0,IF('PY Rebate Liability'!E$7&lt;=0,0,C$29-'PY Rebate Liability'!E$5/'PY Rebate Liability'!E$7-'PY Rebate Liability'!F$9))),0),0)))</f>
        <v/>
      </c>
      <c r="H34" s="99" t="str">
        <f>IF(OR(H$33="",'PY Rebate Liability'!I$19+'PY Rebate Liability'!I$21=0),"",IF(SUM('PY Rebate Liability'!G$29:J$32)&lt;&gt;0,SUM('PY Rebate Liability'!I$32)+IF(AND(OR('Company Information'!$C$12="District of Columbia",'Company Information'!$C$12="Massachusetts",'Company Information'!$C$12="Maine"),SUM('PY Rebate Liability'!C$29:F$32)&lt;&gt;0),SUM('PY Rebate Liability'!E$32),0),IFERROR('PY Rebate Liability'!J$28*'PY Rebate Liability'!I$21*MAX(0,IF('PY Rebate Liability'!I$21&lt;=0,0,H$29-'PY Rebate Liability'!I$19/'PY Rebate Liability'!I$21-'PY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Liability'!J$23))),0)+IF(AND(OR('Company Information'!$C$12="District of Columbia",'Company Information'!$C$12="Massachusetts",'Company Information'!$C$12="Maine"),SUM($G$6:$J$11,$G$15:$J$16,$G$19:$H$19)&lt;&gt;0),IFERROR('PY Rebate Liability'!F$28*'PY Rebate Liability'!E$21*MAX(0,IF('PY Rebate Liability'!E$21&lt;=0,0,D$29-'PY Rebate Liability'!E$19/'PY Rebate Liability'!E$21-'PY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Liability'!F$23))),0),0)))</f>
        <v/>
      </c>
      <c r="I34" s="185"/>
      <c r="J34" s="92"/>
      <c r="K34" s="98" t="str">
        <f>IF(OR(K$33="",'PY Rebate Liability'!M$5+'PY Rebate Liability'!M$7+'PY Rebate Liability'!L$19+'PY Rebate Liability'!L$21=0),"",IF(SUM('PY Rebate Liability'!K$29:N$32)&lt;&gt;0,SUM('PY Rebate Liability'!L$30,'PY Rebate Liability'!L$32),IFERROR('PY Rebate Liability'!N$28*'PY Rebate Liability'!L$21*MAX(0,IF('PY Rebate Liability'!L$21&lt;=0,0,K$29-'PY Rebate Liability'!L$19/'PY Rebate Liability'!L$21-'PY Rebate Liability'!N$23))/('PY Rebate Liability'!K$21*MAX(0,IF('PY Rebate Liability'!K$21&lt;=0,0,MAX(85%,'PY Rebate Liability'!K$25)-'PY Rebate Liability'!K$19/'PY Rebate Liability'!K$21-'PY Rebate Liability'!N$23))+'PY Rebate Liability'!L$21*MAX(0,IF('PY Rebate Liability'!L$21&lt;=0,0,K$29-'PY Rebate Liability'!L$19/'PY Rebate Liability'!L$21-'PY Rebate Liability'!N$23))+'PY Rebate Liability'!M$21*MAX(0,IF('PY Rebate Liability'!M$21&lt;=0,0,L$29-'PY Rebate Liability'!M$19/'PY Rebate Liability'!M$21-'PY Rebate Liability'!N$23))),0)+IFERROR('PY Rebate Liability'!N$14*'PY Rebate Liability'!M$7*MAX(0,IF('PY Rebate Liability'!M$7&lt;=0,0,K$29-'PY Rebate Liability'!M$5/'PY Rebate Liability'!M$7-'PY Rebate Liability'!N$9))/('PY Rebate Liability'!K$7*MAX(0,IF('PY Rebate Liability'!K$7&lt;=0,0,MAX(85%,'PY Rebate Liability'!K$11)-'PY Rebate Liability'!K$5/'PY Rebate Liability'!K$7-'PY Rebate Liability'!N$9))+'PY Rebate Liability'!L$7*MAX(0,IF('PY Rebate Liability'!L$7&lt;=0,0,MAX(85%,'PY Rebate Liability'!L$11)-'PY Rebate Liability'!L$5/'PY Rebate Liability'!L$7-'PY Rebate Liability'!N$9))+'PY Rebate Liability'!M$7*MAX(0,IF('PY Rebate Liability'!M$7&lt;=0,0,K$29-'PY Rebate Liability'!M$5/'PY Rebate Liability'!M$7-'PY Rebate Liability'!N$9))),0)))</f>
        <v/>
      </c>
      <c r="L34" s="99" t="str">
        <f>IF(OR(L$33="",'PY Rebate Liability'!M$19+'PY Rebate Liability'!M$21=0),"",IF(SUM('PY Rebate Liability'!K$29:N$32)&lt;&gt;0,SUM('PY Rebate Liability'!M$32),IFERROR('PY Rebate Liability'!N$28*'PY Rebate Liability'!M$21*MAX(0,IF('PY Rebate Liability'!M$21&lt;=0,0,L$29-'PY Rebate Liability'!M$19/'PY Rebate Liability'!M$21-'PY Rebate Liability'!N$23))/('PY Rebate Liability'!K$21*MAX(0,IF('PY Rebate Liability'!K$21&lt;=0,0,MAX(85%,'PY Rebate Liability'!K$25)-'PY Rebate Liability'!K$19/'PY Rebate Liability'!K$21-'PY Rebate Liability'!N$23))+'PY Rebate Liability'!L$21*MAX(0,IF('PY Rebate Liability'!L$21&lt;=0,0,K$29-'PY Rebate Liability'!L$19/'PY Rebate Liability'!L$21-'PY Rebate Liability'!N$23))+'PY Rebate Liability'!M$21*MAX(0,IF('PY Rebate Liability'!M$21&lt;=0,0,L$29-'PY Rebate Liability'!M$19/'PY Rebate Liability'!M$21-'PY Rebate Liability'!N$23))),0)))</f>
        <v/>
      </c>
      <c r="M34" s="185"/>
      <c r="N34" s="92"/>
      <c r="O34" s="98" t="str">
        <f>IF(OR(O$33="",'PY Rebate Liability'!Q$5+'PY Rebate Liability'!Q$7+'PY Rebate Liability'!P$19+'PY Rebate Liability'!P$21=0),"",IF(SUM('PY Rebate Liability'!O$29:R$32)&lt;&gt;0,SUM('PY Rebate Liability'!P$30,'PY Rebate Liability'!P$32)+IF(AND(OR('Company Information'!$C$12="District of Columbia",'Company Information'!$C$12="Massachusetts",'Company Information'!$C$12="Maine"),SUM('PY Rebate Liability'!S$29:V$32)&lt;&gt;0),SUM('PY Rebate Liability'!T$32),0),IFERROR('PY Rebate Liability'!R$28*'PY Rebate Liability'!P$21*MAX(0,IF('PY Rebate Liability'!P$21&lt;=0,0,O$29-'PY Rebate Liability'!P$19/'PY Rebate Liability'!P$21-'PY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Liability'!R$23))),0)+IFERROR('PY Rebate Liability'!R$14*'PY Rebate Liability'!Q$7*MAX(0,IF('PY Rebate Liability'!Q$7&lt;=0,0,O$29-'PY Rebate Liability'!Q$5/'PY Rebate Liability'!Q$7-'PY Rebate Liability'!R$9))/('PY Rebate Liability'!O$7*MAX(0,IF('PY Rebate Liability'!O$7&lt;=0,0,MAX(80%,'PY Rebate Liability'!O$11)-'PY Rebate Liability'!O$5/'PY Rebate Liability'!O$7-'PY Rebate Liability'!R$9))+'PY Rebate Liability'!P$7*MAX(0,IF('PY Rebate Liability'!P$7&lt;=0,0,MAX(80%,'PY Rebate Liability'!P$11)-'PY Rebate Liability'!P$5/'PY Rebate Liability'!P$7-'PY Rebate Liability'!R$9))+'PY Rebate Liability'!Q$7*MAX(0,IF('PY Rebate Liability'!Q$7&lt;=0,0,O$29-'PY Rebate Liability'!Q$5/'PY Rebate Liability'!Q$7-'PY Rebate Liability'!R$9))),0)+IF(AND(OR('Company Information'!$C$12="District of Columbia",'Company Information'!$C$12="Massachusetts",'Company Information'!$C$12="Maine"),SUM($O$6:$R$7,$O$15:$R$16,$O$19:$P$19)&lt;&gt;0),IFERROR('PY Rebate Liability'!V$28*'PY Rebate Liability'!T$21*MAX(0,IF('PY Rebate Liability'!T$21&lt;=0,0,S$29-'PY Rebate Liability'!T$19/'PY Rebate Liability'!T$21-'PY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Liability'!V$23))),0)+IFERROR('PY Rebate Liability'!V$14*'PY Rebate Liability'!U$7*MAX(0,IF('PY Rebate Liability'!U$7&lt;=0,0,S$29-'PY Rebate Liability'!U$5/'PY Rebate Liability'!U$7-'PY Rebate Liability'!V$9))/('PY Rebate Liability'!S$7*MAX(0,IF('PY Rebate Liability'!S$7&lt;=0,0,MAX(80%,'PY Rebate Liability'!S$11)-'PY Rebate Liability'!S$5/'PY Rebate Liability'!S$7-'PY Rebate Liability'!V$9))+'PY Rebate Liability'!T$7*MAX(0,IF('PY Rebate Liability'!T$7&lt;=0,0,MAX(80%,'PY Rebate Liability'!T$11)-'PY Rebate Liability'!T$5/'PY Rebate Liability'!T$7-'PY Rebate Liability'!V$9))+'PY Rebate Liability'!U$7*MAX(0,IF('PY Rebate Liability'!U$7&lt;=0,0,S$29-'PY Rebate Liability'!U$5/'PY Rebate Liability'!U$7-'PY Rebate Liability'!V$9))),0),0)))</f>
        <v/>
      </c>
      <c r="P34" s="99" t="str">
        <f>IF(OR(P$33="",'PY Rebate Liability'!Q$19+'PY Rebate Liability'!Q$21=0),"",IF(SUM('PY Rebate Liability'!O$29:R$32)&lt;&gt;0,SUM('PY Rebate Liability'!Q$32)+IF(AND(OR('Company Information'!$C$12="District of Columbia",'Company Information'!$C$12="Massachusetts",'Company Information'!$C$12="Maine"),SUM('PY Rebate Liability'!S$29:V$32)&lt;&gt;0),SUM('PY Rebate Liability'!U$32),0),IFERROR('PY Rebate Liability'!R$28*'PY Rebate Liability'!Q$21*MAX(0,IF('PY Rebate Liability'!Q$21&lt;=0,0,P$29-'PY Rebate Liability'!Q$19/'PY Rebate Liability'!Q$21-'PY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Liability'!R$23))),0)+IF(AND(OR('Company Information'!$C$12="District of Columbia",'Company Information'!$C$12="Massachusetts",'Company Information'!$C$12="Maine"),SUM($O$6:$R$7,$O$15:$R$16,$O$19:$P$19)&lt;&gt;0),IFERROR('PY Rebate Liability'!V$28*'PY Rebate Liability'!U$21*MAX(0,IF('PY Rebate Liability'!U$21&lt;=0,0,T$29-'PY Rebate Liability'!U$19/'PY Rebate Liability'!U$21-'PY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Liability'!V$23))),0),0)))</f>
        <v/>
      </c>
      <c r="Q34" s="185"/>
      <c r="R34" s="92"/>
      <c r="S34" s="98" t="str">
        <f>IF(OR(S$33="",'PY Rebate Liability'!U$5+'PY Rebate Liability'!U$7+'PY Rebate Liability'!T$19+'PY Rebate Liability'!T$21=0),"",IF(SUM('PY Rebate Liability'!S$29:V$32)&lt;&gt;0,SUM('PY Rebate Liability'!T$30,'PY Rebate Liability'!T$32)+IF(AND(OR('Company Information'!$C$12="District of Columbia",'Company Information'!$C$12="Massachusetts",'Company Information'!$C$12="Maine"),SUM('PY Rebate Liability'!O$29:R$32)&lt;&gt;0),SUM('PY Rebate Liability'!P$32),0),IFERROR('PY Rebate Liability'!V$28*'PY Rebate Liability'!T$21*MAX(0,IF('PY Rebate Liability'!T$21&lt;=0,0,S$29-'PY Rebate Liability'!T$19/'PY Rebate Liability'!T$21-'PY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Liability'!V$23))),0)+IFERROR('PY Rebate Liability'!V$14*'PY Rebate Liability'!U$7*MAX(0,IF('PY Rebate Liability'!U$7&lt;=0,0,S$29-'PY Rebate Liability'!U$5/'PY Rebate Liability'!U$7-'PY Rebate Liability'!V$9))/('PY Rebate Liability'!S$7*MAX(0,IF('PY Rebate Liability'!S$7&lt;=0,0,MAX(80%,'PY Rebate Liability'!S$11)-'PY Rebate Liability'!S$5/'PY Rebate Liability'!S$7-'PY Rebate Liability'!V$9))+'PY Rebate Liability'!T$7*MAX(0,IF('PY Rebate Liability'!T$7&lt;=0,0,MAX(80%,'PY Rebate Liability'!T$11)-'PY Rebate Liability'!#REF!/'PY Rebate Liability'!T$7-'PY Rebate Liability'!V$9))+'PY Rebate Liability'!U$7*MAX(0,IF('PY Rebate Liability'!U$7&lt;=0,0,S$29-'PY Rebate Liability'!U$5/'PY Rebate Liability'!U$7-'PY Rebate Liability'!V$9))),0)+IF(AND(OR('Company Information'!$C$12="District of Columbia",'Company Information'!$C$12="Massachusetts",'Company Information'!$C$12="Maine"),SUM($S$6:$V$7,$S$15:$V$16,$S$19:$T$19)&lt;&gt;0),IFERROR('PY Rebate Liability'!R$28*'PY Rebate Liability'!P$21*MAX(0,IF('PY Rebate Liability'!P$21&lt;=0,0,O$29-'PY Rebate Liability'!P$19/'PY Rebate Liability'!P$21-'PY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Liability'!R$23))),0)+IFERROR('PY Rebate Liability'!R$14*'PY Rebate Liability'!Q$7*MAX(0,IF('PY Rebate Liability'!Q$7&lt;=0,0,O$29-'PY Rebate Liability'!Q$5/'PY Rebate Liability'!Q$7-'PY Rebate Liability'!R$9))/('PY Rebate Liability'!O$7*MAX(0,IF('PY Rebate Liability'!O$7&lt;=0,0,MAX(80%,'PY Rebate Liability'!O$11)-'PY Rebate Liability'!O$5/'PY Rebate Liability'!O$7-'PY Rebate Liability'!R$9))+'PY Rebate Liability'!P$7*MAX(0,IF('PY Rebate Liability'!P$7&lt;=0,0,MAX(80%,'PY Rebate Liability'!P$11)-'PY Rebate Liability'!P$5/'PY Rebate Liability'!P$7-'PY Rebate Liability'!R$9))+'PY Rebate Liability'!Q$7*MAX(0,IF('PY Rebate Liability'!Q$7&lt;=0,0,O$29-'PY Rebate Liability'!Q$5/'PY Rebate Liability'!Q$7-'PY Rebate Liability'!R$9))),0),0)))</f>
        <v/>
      </c>
      <c r="T34" s="99" t="str">
        <f>IF(OR(T$33="",'PY Rebate Liability'!U$19+'PY Rebate Liability'!U$21=0),"",IF(SUM('PY Rebate Liability'!S$29:V$32)&lt;&gt;0,SUM('PY Rebate Liability'!U$32)+IF(AND(OR('Company Information'!$C$12="District of Columbia",'Company Information'!$C$12="Massachusetts",'Company Information'!$C$12="Maine"),SUM('PY Rebate Liability'!O$29:R$32)&lt;&gt;0),SUM('PY Rebate Liability'!Q$32),0),IFERROR('PY Rebate Liability'!V$28*'PY Rebate Liability'!U$21*MAX(0,IF('PY Rebate Liability'!U$21&lt;=0,0,T$29-'PY Rebate Liability'!U$19/'PY Rebate Liability'!U$21-'PY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Liability'!V$23))),0)+IF(AND(OR('Company Information'!$C$12="District of Columbia",'Company Information'!$C$12="Massachusetts",'Company Information'!$C$12="Maine"),SUM($S$6:$V$7,$S$15:$V$16,$S$19:$T$19)&lt;&gt;0),IFERROR('PY Rebate Liability'!R$28*'PY Rebate Liability'!Q$21*MAX(0,IF('PY Rebate Liability'!Q$21&lt;=0,0,P$29-'PY Rebate Liability'!Q$19/'PY Rebate Liability'!Q$21-'PY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Liability'!R$23))),0),0)))</f>
        <v/>
      </c>
      <c r="U34" s="185"/>
      <c r="V34" s="92"/>
      <c r="W34" s="98" t="str">
        <f>IF(OR(W$33="",'PY Rebate Liability'!Y$5+'PY Rebate Liability'!Y$7+'PY Rebate Liability'!X$19+'PY Rebate Liability'!X$21=0),"",IF(SUM('PY Rebate Liability'!W$29:Z$32)&lt;&gt;0,SUM('PY Rebate Liability'!X$30,'PY Rebate Liability'!X$32),IFERROR('PY Rebate Liability'!Z$28*'PY Rebate Liability'!X$21*MAX(0,IF('PY Rebate Liability'!X$21&lt;=0,0,W$29-'PY Rebate Liability'!X$19/'PY Rebate Liability'!X$21-'PY Rebate Liability'!Z$23))/('PY Rebate Liability'!W$21*MAX(0,IF('PY Rebate Liability'!W$21&lt;=0,0,MAX(85%,'PY Rebate Liability'!W$25)-'PY Rebate Liability'!W$19/'PY Rebate Liability'!W$21-'PY Rebate Liability'!Z$23))+'PY Rebate Liability'!X$21*MAX(0,IF('PY Rebate Liability'!X$21&lt;=0,0,W$29-'PY Rebate Liability'!X$19/'PY Rebate Liability'!X$21-'PY Rebate Liability'!Z$23))+'PY Rebate Liability'!Y$21*MAX(0,IF('PY Rebate Liability'!Y$21&lt;=0,0,X$29-'PY Rebate Liability'!Y$19/'PY Rebate Liability'!Y$21-'PY Rebate Liability'!Z$23))),0)+IFERROR('PY Rebate Liability'!Z$14*'PY Rebate Liability'!Y$7*MAX(0,IF('PY Rebate Liability'!Y$7&lt;=0,0,W$29-'PY Rebate Liability'!Y$5/'PY Rebate Liability'!Y$7-'PY Rebate Liability'!Z$9))/('PY Rebate Liability'!W$7*MAX(0,IF('PY Rebate Liability'!W$7&lt;=0,0,MAX(85%,'PY Rebate Liability'!W$11)-'PY Rebate Liability'!W$5/'PY Rebate Liability'!W$7-'PY Rebate Liability'!Z$9))+'PY Rebate Liability'!X$7*MAX(0,IF('PY Rebate Liability'!X$7&lt;=0,0,MAX(85%,'PY Rebate Liability'!X$11)-'PY Rebate Liability'!X$5/'PY Rebate Liability'!X$7-'PY Rebate Liability'!Z$9))+'PY Rebate Liability'!Y$7*MAX(0,IF('PY Rebate Liability'!Y$7&lt;=0,0,W$29-'PY Rebate Liability'!Y$5/'PY Rebate Liability'!Y$7-'PY Rebate Liability'!Z$9))),0)))</f>
        <v/>
      </c>
      <c r="X34" s="99" t="str">
        <f>IF(OR(X$33="",'PY Rebate Liability'!Y$19+'PY Rebate Liability'!Y$21=0),"",IF(SUM('PY Rebate Liability'!W$29:Z$32)&lt;&gt;0,SUM('PY Rebate Liability'!Y$32),IFERROR('PY Rebate Liability'!Z$28*'PY Rebate Liability'!Y$21*MAX(0,IF('PY Rebate Liability'!Y$21&lt;=0,0,X$29-'PY Rebate Liability'!Y$19/'PY Rebate Liability'!Y$21-'PY Rebate Liability'!Z$23))/('PY Rebate Liability'!W$21*MAX(0,IF('PY Rebate Liability'!W$21&lt;=0,0,MAX(85%,'PY Rebate Liability'!W$25)-'PY Rebate Liability'!W$19/'PY Rebate Liability'!W$21-'PY Rebate Liability'!Z$23))+'PY Rebate Liability'!X$21*MAX(0,IF('PY Rebate Liability'!X$21&lt;=0,0,W$29-'PY Rebate Liability'!X$19/'PY Rebate Liability'!X$21-'PY Rebate Liability'!Z$23))+'PY Rebate Liability'!Y$21*MAX(0,IF('PY Rebate Liability'!Y$21&lt;=0,0,X$29-'PY Rebate Liability'!Y$19/'PY Rebate Liability'!Y$21-'PY Rebate Liability'!Z$23))),0)))</f>
        <v/>
      </c>
      <c r="Y34" s="185"/>
      <c r="Z34" s="92"/>
      <c r="AA34" s="93"/>
      <c r="AB34" s="92"/>
      <c r="AC34" s="92"/>
      <c r="AD34" s="92"/>
      <c r="AE34" s="93"/>
      <c r="AF34" s="92"/>
      <c r="AG34" s="92"/>
      <c r="AH34" s="92"/>
      <c r="AI34" s="98" t="str">
        <f>IF(OR(AI$33="",'PY Rebate Liability'!AK$5+'PY Rebate Liability'!AK$7+'PY Rebate Liability'!AJ$19+'PY Rebate Liability'!AJ$21=0),"",IF(SUM('PY Rebate Liability'!AI$29:AL$32)&lt;&gt;0,SUM('PY Rebate Liability'!AJ$30,'PY Rebate Liability'!AJ$32),IFERROR('PY Rebate Liability'!AL$28*'PY Rebate Liability'!AJ$21*MAX(0,IF('PY Rebate Liability'!AJ$21&lt;=0,0,AI$29-'PY Rebate Liability'!AJ$19/'PY Rebate Liability'!AJ$21-'PY Rebate Liability'!AL$23))/('PY Rebate Liability'!AI$21*MAX(0,IF('PY Rebate Liability'!AI$21&lt;=0,0,MAX(80%,'PY Rebate Liability'!AI$25)-'PY Rebate Liability'!AI$19/'PY Rebate Liability'!AI$21-'PY Rebate Liability'!AL$23))+'PY Rebate Liability'!AJ$21*MAX(0,IF('PY Rebate Liability'!AJ$21&lt;=0,0,AI$29-'PY Rebate Liability'!AJ$19/'PY Rebate Liability'!AJ$21-'PY Rebate Liability'!AL$23))+'PY Rebate Liability'!AK$21*MAX(0,IF('PY Rebate Liability'!AK$21&lt;=0,0,AJ$29-'PY Rebate Liability'!AK$19/'PY Rebate Liability'!AK$21-'PY Rebate Liability'!AL$23))),0)+IFERROR('PY Rebate Liability'!AL$14*'PY Rebate Liability'!AK$7*MAX(0,IF('PY Rebate Liability'!AK$7&lt;=0,0,AI$29-'PY Rebate Liability'!AK$5/'PY Rebate Liability'!AK$7-'PY Rebate Liability'!AL$9))/('PY Rebate Liability'!AI$7*MAX(0,IF('PY Rebate Liability'!AI$7&lt;=0,0,MAX(80%,'PY Rebate Liability'!AI$11)-'PY Rebate Liability'!AI$5/'PY Rebate Liability'!AI$7-'PY Rebate Liability'!AL$9))+'PY Rebate Liability'!AJ$7*MAX(0,IF('PY Rebate Liability'!AJ$7&lt;=0,0,MAX(80%,'PY Rebate Liability'!AJ$11)-'PY Rebate Liability'!AJ$5/'PY Rebate Liability'!AJ$7-'PY Rebate Liability'!AL$9))+'PY Rebate Liability'!AK$7*MAX(0,IF('PY Rebate Liability'!AK$7&lt;=0,0,AI$29-'PY Rebate Liability'!AK$5/'PY Rebate Liability'!AK$7-'PY Rebate Liability'!AL$9))),0)))</f>
        <v/>
      </c>
      <c r="AJ34" s="99" t="str">
        <f>IF(OR(AJ$33="",'PY Rebate Liability'!AK$19+'PY Rebate Liability'!AK$21=0),"",IF(SUM('PY Rebate Liability'!AI$29:AL$32)&lt;&gt;0,SUM('PY Rebate Liability'!AK$32),IFERROR('PY Rebate Liability'!AL$28*'PY Rebate Liability'!AK$21*MAX(0,IF('PY Rebate Liability'!AK$21&lt;=0,0,AJ$29-'PY Rebate Liability'!AK$19/'PY Rebate Liability'!AK$21-'PY Rebate Liability'!AL$23))/('PY Rebate Liability'!AI$21*MAX(0,IF('PY Rebate Liability'!AI$21&lt;=0,0,MAX(80%,'PY Rebate Liability'!AI$25)-'PY Rebate Liability'!AI$19/'PY Rebate Liability'!AI$21-'PY Rebate Liability'!AL$23))+'PY Rebate Liability'!AJ$21*MAX(0,IF('PY Rebate Liability'!AJ$21&lt;=0,0,AI$29-'PY Rebate Liability'!AJ$19/'PY Rebate Liability'!AJ$21-'PY Rebate Liability'!AL$23))+'PY Rebate Liability'!AK$21*MAX(0,IF('PY Rebate Liability'!AK$21&lt;=0,0,AJ$29-'PY Rebate Liability'!AK$19/'PY Rebate Liability'!AK$21-'PY Rebate Liability'!AL$23))),"")))</f>
        <v/>
      </c>
      <c r="AK34" s="185"/>
      <c r="AL34" s="92"/>
    </row>
    <row r="35" spans="2:38" s="47" customFormat="1" ht="13" x14ac:dyDescent="0.3">
      <c r="B35" s="243" t="s">
        <v>426</v>
      </c>
      <c r="C35" s="98" t="str">
        <f>IF(C$33="","",MAX(0,SUM(C$33)-SUM(C$34)))</f>
        <v/>
      </c>
      <c r="D35" s="99" t="str">
        <f>IF(D$33="","",MAX(0,SUM(D$33)-SUM(D$34)))</f>
        <v/>
      </c>
      <c r="E35" s="99" t="str">
        <f>IF(E$33="","",MAX(0,SUM(E$33)-SUM(E$34)))</f>
        <v/>
      </c>
      <c r="F35" s="92"/>
      <c r="G35" s="98" t="str">
        <f>IF(G$33="","",MAX(0,SUM(G$33)-SUM(G$34)))</f>
        <v/>
      </c>
      <c r="H35" s="99" t="str">
        <f>IF(H$33="","",MAX(0,SUM(H$33)-SUM(H$34)))</f>
        <v/>
      </c>
      <c r="I35" s="99" t="str">
        <f>IF(I$33="","",MAX(0,SUM(I$33)-SUM(I$34)))</f>
        <v/>
      </c>
      <c r="J35" s="92"/>
      <c r="K35" s="98" t="str">
        <f>IF(K$33="","",MAX(0,SUM(K$33)-SUM(K$34)))</f>
        <v/>
      </c>
      <c r="L35" s="99" t="str">
        <f>IF(L$33="","",MAX(0,SUM(L$33)-SUM(L$34)))</f>
        <v/>
      </c>
      <c r="M35" s="99" t="str">
        <f>IF(M$33="","",MAX(0,SUM(M$33)-SUM(M$34)))</f>
        <v/>
      </c>
      <c r="N35" s="92"/>
      <c r="O35" s="98" t="str">
        <f>IF(O$33="","",MAX(0,SUM(O$33)-SUM(O$34)))</f>
        <v/>
      </c>
      <c r="P35" s="99" t="str">
        <f>IF(P$33="","",MAX(0,SUM(P$33)-SUM(P$34)))</f>
        <v/>
      </c>
      <c r="Q35" s="99" t="str">
        <f>IF(Q$33="","",MAX(0,SUM(Q$33)-SUM(Q$34)))</f>
        <v/>
      </c>
      <c r="R35" s="92"/>
      <c r="S35" s="98" t="str">
        <f>IF(S$33="","",MAX(0,SUM(S$33)-SUM(S$34)))</f>
        <v/>
      </c>
      <c r="T35" s="99" t="str">
        <f>IF(T$33="","",MAX(0,SUM(T$33)-SUM(T$34)))</f>
        <v/>
      </c>
      <c r="U35" s="99" t="str">
        <f>IF(U$33="","",MAX(0,SUM(U$33)-SUM(U$34)))</f>
        <v/>
      </c>
      <c r="V35" s="92"/>
      <c r="W35" s="98" t="str">
        <f>IF(W$33="","",MAX(0,SUM(W$33)-SUM(W$34)))</f>
        <v/>
      </c>
      <c r="X35" s="99" t="str">
        <f>IF(X$33="","",MAX(0,SUM(X$33)-SUM(X$34)))</f>
        <v/>
      </c>
      <c r="Y35" s="99" t="str">
        <f>IF(Y$33="","",MAX(0,SUM(Y$33)-SUM(Y$34)))</f>
        <v/>
      </c>
      <c r="Z35" s="92"/>
      <c r="AA35" s="93"/>
      <c r="AB35" s="92"/>
      <c r="AC35" s="92"/>
      <c r="AD35" s="92"/>
      <c r="AE35" s="93"/>
      <c r="AF35" s="92"/>
      <c r="AG35" s="92"/>
      <c r="AH35" s="92"/>
      <c r="AI35" s="98" t="str">
        <f>IF(AI$33="","",MAX(0,SUM(AI$33)-SUM(AI$34)))</f>
        <v/>
      </c>
      <c r="AJ35" s="99" t="str">
        <f>IF(AJ$33="","",MAX(0,SUM(AJ$33)-SUM(AJ$34)))</f>
        <v/>
      </c>
      <c r="AK35" s="99" t="str">
        <f>IF(AK$33="","",MAX(0,SUM(AK$33)-SUM(AK$34)))</f>
        <v/>
      </c>
      <c r="AL35" s="92"/>
    </row>
    <row r="36" spans="2:38" s="47" customFormat="1" ht="13" x14ac:dyDescent="0.3">
      <c r="B36" s="244" t="s">
        <v>427</v>
      </c>
      <c r="C36" s="140" t="str">
        <f>IF(C$33="","",MIN(F$32,SUM(C$35)*IFERROR((C$15-C$16)/C$17,1)))</f>
        <v/>
      </c>
      <c r="D36" s="141" t="str">
        <f>IF(D$33="","",MIN(F$32-SUM(C$36),SUM(D$35)*IFERROR((D$15-D$16)/D$17,1)))</f>
        <v/>
      </c>
      <c r="E36" s="141" t="str">
        <f>IF(E$33="","",MIN(F$32-SUM(C$36:D$36),SUM(E$35)*IFERROR((E$15-E$16)/E$17,1)))</f>
        <v/>
      </c>
      <c r="F36" s="141" t="str">
        <f>IF(AND(C$36="",D$36="",E$36=""),"",SUM(C$36:E$36))</f>
        <v/>
      </c>
      <c r="G36" s="140" t="str">
        <f>IF(G$33="","",MIN(J$32,SUM(G$35)*IFERROR((G$15-G$16)/G$17,1)))</f>
        <v/>
      </c>
      <c r="H36" s="141" t="str">
        <f>IF(H$33="","",MIN(J$32-SUM(G$36),SUM(H$35)*IFERROR((H$15-H$16)/H$17,1)))</f>
        <v/>
      </c>
      <c r="I36" s="141" t="str">
        <f>IF(I$33="","",MIN(J$32-SUM(G$36:H$36),SUM(I$35)*IFERROR((I$15-I$16)/I$17,1)))</f>
        <v/>
      </c>
      <c r="J36" s="141" t="str">
        <f>IF(AND(G$36="",H$36="",I$36=""),"",SUM(G$36:I$36))</f>
        <v/>
      </c>
      <c r="K36" s="140" t="str">
        <f>IF(K$33="","",MIN(N$32,SUM(K$35)*IFERROR((K$15-K$16)/K$17,1)))</f>
        <v/>
      </c>
      <c r="L36" s="141" t="str">
        <f>IF(L$33="","",MIN(N$32-SUM(K$36),SUM(L$35)*IFERROR((L$15-L$16)/L$17,1)))</f>
        <v/>
      </c>
      <c r="M36" s="141" t="str">
        <f>IF(M$33="","",MIN(N$32-SUM(K$36:L$36),SUM(M$35)*IFERROR((M$15-M$16)/M$17,1)))</f>
        <v/>
      </c>
      <c r="N36" s="141" t="str">
        <f>IF(AND(K$36="",L$36="",M$36=""),"",SUM(K$36:M$36))</f>
        <v/>
      </c>
      <c r="O36" s="140" t="str">
        <f>IF(O$33="","",MIN(R$32,SUM(O$35)*IFERROR((O$15-O$16)/O$17,1)))</f>
        <v/>
      </c>
      <c r="P36" s="141" t="str">
        <f>IF(P$33="","",MIN(R$32-SUM(O$36),SUM(P$35)*IFERROR((P$15-P$16)/P$17,1)))</f>
        <v/>
      </c>
      <c r="Q36" s="141" t="str">
        <f>IF(Q$33="","",MIN(R$32-SUM(O$36:P$36),SUM(Q$35)*IFERROR((Q$15-Q$16)/Q$17,1)))</f>
        <v/>
      </c>
      <c r="R36" s="141" t="str">
        <f>IF(AND(O$36="",P$36="",Q$36=""),"",SUM(O$36:Q$36))</f>
        <v/>
      </c>
      <c r="S36" s="140" t="str">
        <f>IF(S$33="","",MIN(V$32,SUM(S$35)*IFERROR((S$15-S$16)/S$17,1)))</f>
        <v/>
      </c>
      <c r="T36" s="141" t="str">
        <f>IF(T$33="","",MIN(V$32-SUM(S$36),SUM(T$35)*IFERROR((T$15-T$16)/T$17,1)))</f>
        <v/>
      </c>
      <c r="U36" s="141" t="str">
        <f>IF(U$33="","",MIN(V$32-SUM(S$36:T$36),SUM(U$35)*IFERROR((U$15-U$16)/U$17,1)))</f>
        <v/>
      </c>
      <c r="V36" s="141" t="str">
        <f>IF(AND(S$36="",T$36="",U$36=""),"",SUM(S$36:U$36))</f>
        <v/>
      </c>
      <c r="W36" s="140" t="str">
        <f>IF(W$33="","",MIN(Z$32,SUM(W$35)*IFERROR((W$15-W$16)/W$17,1)))</f>
        <v/>
      </c>
      <c r="X36" s="141" t="str">
        <f>IF(X$33="","",MIN(Z$32-SUM(W$36),SUM(X$35)*IFERROR((X$15-X$16)/X$17,1)))</f>
        <v/>
      </c>
      <c r="Y36" s="141" t="str">
        <f>IF(Y$33="","",MIN(Z$32-SUM(W$36:X$36),SUM(Y$35)*IFERROR((Y$15-Y$16)/Y$17,1)))</f>
        <v/>
      </c>
      <c r="Z36" s="141" t="str">
        <f>IF(AND(W$36="",X$36="",Y$36=""),"",SUM(W$36:Y$36))</f>
        <v/>
      </c>
      <c r="AA36" s="93"/>
      <c r="AB36" s="92"/>
      <c r="AC36" s="92"/>
      <c r="AD36" s="92"/>
      <c r="AE36" s="93"/>
      <c r="AF36" s="92"/>
      <c r="AG36" s="92"/>
      <c r="AH36" s="92"/>
      <c r="AI36" s="140" t="str">
        <f>IF(AI$33="","",MIN(AL$32,SUM(AI$35)*IFERROR((AI$15-AI$16)/AI$17,1)))</f>
        <v/>
      </c>
      <c r="AJ36" s="141" t="str">
        <f>IF(AJ$33="","",MIN(AL$32-SUM(AI$36),SUM(AJ$35)*IFERROR((AJ$15-AJ$16)/AJ$17,1)))</f>
        <v/>
      </c>
      <c r="AK36" s="141" t="str">
        <f>IF(AK$33="","",MIN(AL$32-SUM(AI$36:AJ$36),SUM(AK$35)*IFERROR((AK$15-AK$16)/AK$17,1)))</f>
        <v/>
      </c>
      <c r="AL36" s="272" t="str">
        <f>IF(AND(AI$36="",AJ$36="",AK$36=""),"",SUM(AI$36:AK$36))</f>
        <v/>
      </c>
    </row>
    <row r="37" spans="2:38" s="10" customFormat="1" ht="17" thickBot="1" x14ac:dyDescent="0.4">
      <c r="B37" s="267" t="s">
        <v>428</v>
      </c>
      <c r="C37" s="137"/>
      <c r="D37" s="138"/>
      <c r="E37" s="138"/>
      <c r="F37" s="138"/>
      <c r="G37" s="137"/>
      <c r="H37" s="138"/>
      <c r="I37" s="138"/>
      <c r="J37" s="138"/>
      <c r="K37" s="137"/>
      <c r="L37" s="138"/>
      <c r="M37" s="138"/>
      <c r="N37" s="138"/>
      <c r="O37" s="137"/>
      <c r="P37" s="138"/>
      <c r="Q37" s="138"/>
      <c r="R37" s="138"/>
      <c r="S37" s="137"/>
      <c r="T37" s="138"/>
      <c r="U37" s="138"/>
      <c r="V37" s="138"/>
      <c r="W37" s="137"/>
      <c r="X37" s="138"/>
      <c r="Y37" s="138"/>
      <c r="Z37" s="138"/>
      <c r="AA37" s="137"/>
      <c r="AB37" s="138"/>
      <c r="AC37" s="138"/>
      <c r="AD37" s="138"/>
      <c r="AE37" s="137"/>
      <c r="AF37" s="138"/>
      <c r="AG37" s="138"/>
      <c r="AH37" s="138"/>
      <c r="AI37" s="137"/>
      <c r="AJ37" s="138"/>
      <c r="AK37" s="138"/>
      <c r="AL37" s="273"/>
    </row>
    <row r="38" spans="2:38" s="10" customFormat="1" ht="13.5" thickTop="1" x14ac:dyDescent="0.25">
      <c r="B38" s="244" t="s">
        <v>486</v>
      </c>
      <c r="C38" s="101"/>
      <c r="D38" s="102"/>
      <c r="E38" s="102"/>
      <c r="F38" s="102"/>
      <c r="G38" s="101"/>
      <c r="H38" s="102"/>
      <c r="I38" s="102"/>
      <c r="J38" s="102"/>
      <c r="K38" s="101"/>
      <c r="L38" s="102"/>
      <c r="M38" s="102"/>
      <c r="N38" s="102"/>
      <c r="O38" s="101"/>
      <c r="P38" s="102"/>
      <c r="Q38" s="102"/>
      <c r="R38" s="102"/>
      <c r="S38" s="101"/>
      <c r="T38" s="102"/>
      <c r="U38" s="102"/>
      <c r="V38" s="102"/>
      <c r="W38" s="101"/>
      <c r="X38" s="102"/>
      <c r="Y38" s="102"/>
      <c r="Z38" s="102"/>
      <c r="AA38" s="101"/>
      <c r="AB38" s="102"/>
      <c r="AC38" s="102"/>
      <c r="AD38" s="102"/>
      <c r="AE38" s="101"/>
      <c r="AF38" s="102"/>
      <c r="AG38" s="102"/>
      <c r="AH38" s="102"/>
      <c r="AI38" s="101"/>
      <c r="AJ38" s="102"/>
      <c r="AK38" s="102"/>
      <c r="AL38" s="102"/>
    </row>
    <row r="39" spans="2:38" s="10" customFormat="1" ht="13.25" customHeight="1" x14ac:dyDescent="0.25">
      <c r="B39" s="243" t="s">
        <v>487</v>
      </c>
      <c r="C39" s="82"/>
      <c r="D39" s="83"/>
      <c r="E39" s="83"/>
      <c r="F39" s="92"/>
      <c r="G39" s="82"/>
      <c r="H39" s="83"/>
      <c r="I39" s="83"/>
      <c r="J39" s="92"/>
      <c r="K39" s="82"/>
      <c r="L39" s="83"/>
      <c r="M39" s="83"/>
      <c r="N39" s="92"/>
      <c r="O39" s="82"/>
      <c r="P39" s="83"/>
      <c r="Q39" s="83"/>
      <c r="R39" s="92"/>
      <c r="S39" s="82"/>
      <c r="T39" s="83"/>
      <c r="U39" s="83"/>
      <c r="V39" s="92"/>
      <c r="W39" s="82"/>
      <c r="X39" s="83"/>
      <c r="Y39" s="83"/>
      <c r="Z39" s="92"/>
      <c r="AA39" s="93"/>
      <c r="AB39" s="92"/>
      <c r="AC39" s="92"/>
      <c r="AD39" s="92"/>
      <c r="AE39" s="93"/>
      <c r="AF39" s="92"/>
      <c r="AG39" s="92"/>
      <c r="AH39" s="92"/>
      <c r="AI39" s="82"/>
      <c r="AJ39" s="83"/>
      <c r="AK39" s="83"/>
      <c r="AL39" s="92"/>
    </row>
    <row r="40" spans="2:38" s="10" customFormat="1" ht="13.75" customHeight="1" x14ac:dyDescent="0.25">
      <c r="B40" s="243" t="s">
        <v>488</v>
      </c>
      <c r="C40" s="82"/>
      <c r="D40" s="83"/>
      <c r="E40" s="83"/>
      <c r="F40" s="92"/>
      <c r="G40" s="82"/>
      <c r="H40" s="83"/>
      <c r="I40" s="83"/>
      <c r="J40" s="92"/>
      <c r="K40" s="82"/>
      <c r="L40" s="83"/>
      <c r="M40" s="83"/>
      <c r="N40" s="92"/>
      <c r="O40" s="82"/>
      <c r="P40" s="83"/>
      <c r="Q40" s="83"/>
      <c r="R40" s="92"/>
      <c r="S40" s="82"/>
      <c r="T40" s="83"/>
      <c r="U40" s="83"/>
      <c r="V40" s="92"/>
      <c r="W40" s="82"/>
      <c r="X40" s="83"/>
      <c r="Y40" s="83"/>
      <c r="Z40" s="92"/>
      <c r="AA40" s="93"/>
      <c r="AB40" s="92"/>
      <c r="AC40" s="92"/>
      <c r="AD40" s="92"/>
      <c r="AE40" s="93"/>
      <c r="AF40" s="92"/>
      <c r="AG40" s="92"/>
      <c r="AH40" s="92"/>
      <c r="AI40" s="82"/>
      <c r="AJ40" s="83"/>
      <c r="AK40" s="83"/>
      <c r="AL40" s="92"/>
    </row>
    <row r="41" spans="2:38" s="10" customFormat="1" ht="13" x14ac:dyDescent="0.25">
      <c r="B41" s="244" t="s">
        <v>429</v>
      </c>
      <c r="C41" s="93"/>
      <c r="D41" s="92"/>
      <c r="E41" s="92"/>
      <c r="F41" s="92"/>
      <c r="G41" s="93"/>
      <c r="H41" s="92"/>
      <c r="I41" s="92"/>
      <c r="J41" s="92"/>
      <c r="K41" s="93"/>
      <c r="L41" s="92"/>
      <c r="M41" s="92"/>
      <c r="N41" s="92"/>
      <c r="O41" s="93"/>
      <c r="P41" s="92"/>
      <c r="Q41" s="92"/>
      <c r="R41" s="92"/>
      <c r="S41" s="93"/>
      <c r="T41" s="92"/>
      <c r="U41" s="92"/>
      <c r="V41" s="92"/>
      <c r="W41" s="93"/>
      <c r="X41" s="92"/>
      <c r="Y41" s="92"/>
      <c r="Z41" s="92"/>
      <c r="AA41" s="93"/>
      <c r="AB41" s="92"/>
      <c r="AC41" s="92"/>
      <c r="AD41" s="92"/>
      <c r="AE41" s="93"/>
      <c r="AF41" s="92"/>
      <c r="AG41" s="92"/>
      <c r="AH41" s="92"/>
      <c r="AI41" s="93"/>
      <c r="AJ41" s="92"/>
      <c r="AK41" s="92"/>
      <c r="AL41" s="92"/>
    </row>
    <row r="42" spans="2:38" s="10" customFormat="1" x14ac:dyDescent="0.25">
      <c r="B42" s="243" t="s">
        <v>430</v>
      </c>
      <c r="C42" s="93"/>
      <c r="D42" s="92"/>
      <c r="E42" s="83"/>
      <c r="F42" s="92"/>
      <c r="G42" s="93"/>
      <c r="H42" s="92"/>
      <c r="I42" s="83"/>
      <c r="J42" s="92"/>
      <c r="K42" s="93"/>
      <c r="L42" s="92"/>
      <c r="M42" s="92"/>
      <c r="N42" s="92"/>
      <c r="O42" s="93"/>
      <c r="P42" s="92"/>
      <c r="Q42" s="83"/>
      <c r="R42" s="92"/>
      <c r="S42" s="93"/>
      <c r="T42" s="92"/>
      <c r="U42" s="83"/>
      <c r="V42" s="92"/>
      <c r="W42" s="93"/>
      <c r="X42" s="92"/>
      <c r="Y42" s="92"/>
      <c r="Z42" s="92"/>
      <c r="AA42" s="93"/>
      <c r="AB42" s="92"/>
      <c r="AC42" s="92"/>
      <c r="AD42" s="92"/>
      <c r="AE42" s="93"/>
      <c r="AF42" s="92"/>
      <c r="AG42" s="92"/>
      <c r="AH42" s="92"/>
      <c r="AI42" s="93"/>
      <c r="AJ42" s="92"/>
      <c r="AK42" s="83"/>
      <c r="AL42" s="92"/>
    </row>
    <row r="43" spans="2:38" s="10" customFormat="1" x14ac:dyDescent="0.25">
      <c r="B43" s="243" t="s">
        <v>431</v>
      </c>
      <c r="C43" s="93"/>
      <c r="D43" s="92"/>
      <c r="E43" s="83"/>
      <c r="F43" s="92"/>
      <c r="G43" s="93"/>
      <c r="H43" s="92"/>
      <c r="I43" s="83"/>
      <c r="J43" s="92"/>
      <c r="K43" s="93"/>
      <c r="L43" s="92"/>
      <c r="M43" s="92"/>
      <c r="N43" s="92"/>
      <c r="O43" s="93"/>
      <c r="P43" s="92"/>
      <c r="Q43" s="83"/>
      <c r="R43" s="92"/>
      <c r="S43" s="93"/>
      <c r="T43" s="92"/>
      <c r="U43" s="83"/>
      <c r="V43" s="92"/>
      <c r="W43" s="93"/>
      <c r="X43" s="92"/>
      <c r="Y43" s="92"/>
      <c r="Z43" s="92"/>
      <c r="AA43" s="93"/>
      <c r="AB43" s="92"/>
      <c r="AC43" s="92"/>
      <c r="AD43" s="92"/>
      <c r="AE43" s="93"/>
      <c r="AF43" s="92"/>
      <c r="AG43" s="92"/>
      <c r="AH43" s="92"/>
      <c r="AI43" s="93"/>
      <c r="AJ43" s="92"/>
      <c r="AK43" s="83"/>
      <c r="AL43" s="92"/>
    </row>
    <row r="44" spans="2:38" s="10" customFormat="1" x14ac:dyDescent="0.25">
      <c r="B44" s="243" t="s">
        <v>432</v>
      </c>
      <c r="C44" s="93"/>
      <c r="D44" s="92"/>
      <c r="E44" s="83"/>
      <c r="F44" s="92"/>
      <c r="G44" s="93"/>
      <c r="H44" s="92"/>
      <c r="I44" s="83"/>
      <c r="J44" s="92"/>
      <c r="K44" s="93"/>
      <c r="L44" s="92"/>
      <c r="M44" s="92"/>
      <c r="N44" s="92"/>
      <c r="O44" s="93"/>
      <c r="P44" s="92"/>
      <c r="Q44" s="83"/>
      <c r="R44" s="92"/>
      <c r="S44" s="93"/>
      <c r="T44" s="92"/>
      <c r="U44" s="83"/>
      <c r="V44" s="92"/>
      <c r="W44" s="93"/>
      <c r="X44" s="92"/>
      <c r="Y44" s="92"/>
      <c r="Z44" s="92"/>
      <c r="AA44" s="93"/>
      <c r="AB44" s="92"/>
      <c r="AC44" s="92"/>
      <c r="AD44" s="92"/>
      <c r="AE44" s="93"/>
      <c r="AF44" s="92"/>
      <c r="AG44" s="92"/>
      <c r="AH44" s="92"/>
      <c r="AI44" s="93"/>
      <c r="AJ44" s="92"/>
      <c r="AK44" s="83"/>
      <c r="AL44" s="92"/>
    </row>
    <row r="45" spans="2:38" s="10" customFormat="1" x14ac:dyDescent="0.25">
      <c r="B45" s="243" t="s">
        <v>433</v>
      </c>
      <c r="C45" s="93"/>
      <c r="D45" s="92"/>
      <c r="E45" s="83"/>
      <c r="F45" s="92"/>
      <c r="G45" s="93"/>
      <c r="H45" s="92"/>
      <c r="I45" s="83"/>
      <c r="J45" s="92"/>
      <c r="K45" s="93"/>
      <c r="L45" s="92"/>
      <c r="M45" s="92"/>
      <c r="N45" s="92"/>
      <c r="O45" s="93"/>
      <c r="P45" s="92"/>
      <c r="Q45" s="83"/>
      <c r="R45" s="92"/>
      <c r="S45" s="93"/>
      <c r="T45" s="92"/>
      <c r="U45" s="83"/>
      <c r="V45" s="92"/>
      <c r="W45" s="93"/>
      <c r="X45" s="92"/>
      <c r="Y45" s="92"/>
      <c r="Z45" s="92"/>
      <c r="AA45" s="93"/>
      <c r="AB45" s="92"/>
      <c r="AC45" s="92"/>
      <c r="AD45" s="92"/>
      <c r="AE45" s="93"/>
      <c r="AF45" s="92"/>
      <c r="AG45" s="92"/>
      <c r="AH45" s="92"/>
      <c r="AI45" s="93"/>
      <c r="AJ45" s="92"/>
      <c r="AK45" s="83"/>
      <c r="AL45" s="92"/>
    </row>
    <row r="46" spans="2:38" s="10" customFormat="1" x14ac:dyDescent="0.25">
      <c r="B46" s="243" t="s">
        <v>434</v>
      </c>
      <c r="C46" s="93"/>
      <c r="D46" s="92"/>
      <c r="E46" s="83"/>
      <c r="F46" s="92"/>
      <c r="G46" s="93"/>
      <c r="H46" s="92"/>
      <c r="I46" s="83"/>
      <c r="J46" s="92"/>
      <c r="K46" s="93"/>
      <c r="L46" s="92"/>
      <c r="M46" s="92"/>
      <c r="N46" s="92"/>
      <c r="O46" s="93"/>
      <c r="P46" s="92"/>
      <c r="Q46" s="83"/>
      <c r="R46" s="92"/>
      <c r="S46" s="93"/>
      <c r="T46" s="92"/>
      <c r="U46" s="83"/>
      <c r="V46" s="92"/>
      <c r="W46" s="93"/>
      <c r="X46" s="92"/>
      <c r="Y46" s="92"/>
      <c r="Z46" s="92"/>
      <c r="AA46" s="93"/>
      <c r="AB46" s="92"/>
      <c r="AC46" s="92"/>
      <c r="AD46" s="92"/>
      <c r="AE46" s="93"/>
      <c r="AF46" s="92"/>
      <c r="AG46" s="92"/>
      <c r="AH46" s="92"/>
      <c r="AI46" s="93"/>
      <c r="AJ46" s="92"/>
      <c r="AK46" s="83"/>
      <c r="AL46" s="92"/>
    </row>
    <row r="47" spans="2:38" s="10" customFormat="1" x14ac:dyDescent="0.25">
      <c r="B47" s="243" t="s">
        <v>435</v>
      </c>
      <c r="C47" s="93"/>
      <c r="D47" s="92"/>
      <c r="E47" s="258"/>
      <c r="F47" s="92"/>
      <c r="G47" s="93"/>
      <c r="H47" s="92"/>
      <c r="I47" s="258"/>
      <c r="J47" s="92"/>
      <c r="K47" s="93"/>
      <c r="L47" s="92"/>
      <c r="M47" s="92"/>
      <c r="N47" s="92"/>
      <c r="O47" s="93"/>
      <c r="P47" s="92"/>
      <c r="Q47" s="258"/>
      <c r="R47" s="92"/>
      <c r="S47" s="93"/>
      <c r="T47" s="92"/>
      <c r="U47" s="258"/>
      <c r="V47" s="92"/>
      <c r="W47" s="93"/>
      <c r="X47" s="92"/>
      <c r="Y47" s="92"/>
      <c r="Z47" s="92"/>
      <c r="AA47" s="93"/>
      <c r="AB47" s="92"/>
      <c r="AC47" s="92"/>
      <c r="AD47" s="92"/>
      <c r="AE47" s="93"/>
      <c r="AF47" s="92"/>
      <c r="AG47" s="92"/>
      <c r="AH47" s="92"/>
      <c r="AI47" s="93"/>
      <c r="AJ47" s="92"/>
      <c r="AK47" s="258"/>
      <c r="AL47" s="92"/>
    </row>
    <row r="48" spans="2:38" x14ac:dyDescent="0.25">
      <c r="B48" s="23"/>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2:12" ht="13.5" customHeight="1" x14ac:dyDescent="0.25">
      <c r="B49" s="56"/>
    </row>
    <row r="52" spans="2:12" ht="13" x14ac:dyDescent="0.25">
      <c r="B52" s="18"/>
    </row>
    <row r="53" spans="2:12" ht="12.75" customHeight="1" x14ac:dyDescent="0.25">
      <c r="B53" s="26"/>
    </row>
    <row r="56" spans="2:12" x14ac:dyDescent="0.25">
      <c r="B56" s="1"/>
      <c r="L56" s="2"/>
    </row>
    <row r="57" spans="2:12" ht="13" x14ac:dyDescent="0.3">
      <c r="B57" s="17"/>
      <c r="L57" s="2"/>
    </row>
  </sheetData>
  <phoneticPr fontId="25" type="noConversion"/>
  <dataValidations xWindow="732" yWindow="474" count="5">
    <dataValidation allowBlank="1" showInputMessage="1" showErrorMessage="1" prompt="Does not accept input from user" sqref="E5:F5 R24 C20:E23 C26:E28 F28 C37:E38 I5:J5 C24:J24 G20:I23 G26:I28 J28 Q34:R34 M5:N5 AI37:AK38 K26:M28 N28 S37:U38 N24 Q5:R5 O26:Q28 R28 Q41 V24 U5:V5 S42:T47 S26:U28 V28 R33 Z24 Y5:Z5 W26:Y28 Z28 AL28 AL24 AK5:AL5 C41:D47 AI4:AL4 AI14:AL14 AI26:AK28 G42:H47 K20:M24 O20:Q24 S20:U24 W20:Y24 E41 R37:R47 G8:J9 AK41 V33 AI30:AK32 S30:U32 O30:Q32 K30:M32 W30:Y32 G30:I32 C30:E32 U34:V34 Y34:Z34 AK34 F35 J33 N33 E34:F34 G37:I38 I34:J34 O37:Q38 M34:N34 Z33 F33 J35 N35 R35 V35 Z35 AL33:AL35 K37:M38 W37:Y38 C4:Z4 C18:Z18 AI18:AL18 AI41:AJ47 Z37:Z47 V37:V47 N37:N47 W41:Y47 O41:P47 F37:F47 J37:J47 G41:I41 AL37:AL47 S41:U41 K41:M47 C14:Z14 K8:Z11 AI20:AK24 AA4:AH47 AI8:AL11" xr:uid="{00000000-0002-0000-0500-000000000000}"/>
    <dataValidation showInputMessage="1" showErrorMessage="1" prompt="Accepts input from user" sqref="C15:D16 C19:D19 F21 AI19:AJ19 G5:H7 G15:H16 S39:U40 G19:H19 J21 O39:Q40 K5:L7 K15:L16 K19:L19 N21 C29:Z29 O5:P7 O15:P16 O19:P19 R21 G39:I40 S5:T7 S15:T16 S19:T19 V21 K39:M40 W5:X7 W15:X16 W19:X19 Z21 AI39:AK40 I42:I47 AI15:AJ16 AL21 Q42:Q47 AK42:AK47 W39:Y40 E42:E47 AI5:AJ7 C39:E40 AI29:AL29 U42:U47 C5:D12 G10:H12 K12:M12 O12:Q12 S12:U12 W12:Y12 AI12:AK12 E12 I12" xr:uid="{00000000-0002-0000-0500-000001000000}"/>
    <dataValidation allowBlank="1" showInputMessage="1" showErrorMessage="1" prompt="Contains a formula" sqref="E15:F16 E19:F19 F20 F22:F23 F26:F27 N12 I15:J16 AI13:AL13 I19:J19 J20 J22:J23 J26:J27 S35:U36 N26:N27 N22:N23 N19:N20 M19 M15:N17 C17:L17 I6:J7 M6:N7 Q15:R17 O17:P17 K33:M33 Q19:R19 R20 R22:R23 R26:R27 V26:V27 O33:Q33 V22:V23 U19:V19 V20 U15:V17 S17:T17 Q6:R7 U6:V7 Y15:Z17 W17:X17 Y19 Z19:Z20 Z22:Z23 Z26:Z27 S33:U33 AI25:AL25 AL26:AL27 AL22:AL23 AK19 AL19:AL20 AK15:AL17 AI17:AJ17 E6:F7 AL30:AL32 Y6:Z7 Z30:Z32 V30:V32 R30:R32 N30:N32 J30:J32 AI35:AK35 F30:F32 K35:M35 C33:E33 G33:I33 W33:Y33 AI36:AL36 C35:E35 O35:Q36 V36:Z36 AI33:AK33 R36 C36:N36 W35:Y35 G35:I35 C13:E13 G13:I13 R12 V12 Z12 AL12 K13:Z13 C25:Z25 F8:F13 E9:E11 J10:J13 I10:I11 AK6:AL7" xr:uid="{00000000-0002-0000-0500-000002000000}"/>
    <dataValidation allowBlank="1" showInputMessage="1" showErrorMessage="1" prompt="Accepts input from user" sqref="E8" xr:uid="{00000000-0002-0000-0500-000003000000}"/>
    <dataValidation showInputMessage="1" showErrorMessage="1" prompt="Contains a formula" sqref="AI34:AJ34 C34:D34 O34:P34 W34:X34 K34:L34 G34:H34 S34:T34" xr:uid="{00000000-0002-0000-0500-000004000000}"/>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L28"/>
  <sheetViews>
    <sheetView zoomScale="80" zoomScaleNormal="80" workbookViewId="0">
      <pane xSplit="2" ySplit="3" topLeftCell="C4" activePane="bottomRight" state="frozen"/>
      <selection sqref="A1:XFD1048576"/>
      <selection pane="topRight" sqref="A1:XFD1048576"/>
      <selection pane="bottomLeft" sqref="A1:XFD1048576"/>
      <selection pane="bottomRight" activeCell="C4" sqref="C4"/>
    </sheetView>
  </sheetViews>
  <sheetFormatPr defaultColWidth="0" defaultRowHeight="12.5" zeroHeight="1" x14ac:dyDescent="0.25"/>
  <cols>
    <col min="1" max="1" width="1.54296875" style="1" hidden="1" customWidth="1"/>
    <col min="2" max="2" width="71" style="1" customWidth="1"/>
    <col min="3" max="11" width="18.08984375" style="1" customWidth="1"/>
    <col min="12" max="12" width="9.453125" style="1" customWidth="1"/>
    <col min="13" max="16384" width="9.453125" style="1" hidden="1"/>
  </cols>
  <sheetData>
    <row r="1" spans="2:11" ht="19" x14ac:dyDescent="0.25">
      <c r="B1" s="52" t="s">
        <v>341</v>
      </c>
    </row>
    <row r="2" spans="2:11" x14ac:dyDescent="0.25"/>
    <row r="3" spans="2:11" s="2" customFormat="1" ht="56" x14ac:dyDescent="0.25">
      <c r="B3" s="252" t="s">
        <v>279</v>
      </c>
      <c r="C3" s="254" t="s">
        <v>317</v>
      </c>
      <c r="D3" s="256" t="s">
        <v>318</v>
      </c>
      <c r="E3" s="256" t="s">
        <v>319</v>
      </c>
      <c r="F3" s="256" t="s">
        <v>320</v>
      </c>
      <c r="G3" s="256" t="s">
        <v>321</v>
      </c>
      <c r="H3" s="256" t="s">
        <v>322</v>
      </c>
      <c r="I3" s="256" t="s">
        <v>323</v>
      </c>
      <c r="J3" s="255" t="s">
        <v>324</v>
      </c>
      <c r="K3" s="256" t="s">
        <v>325</v>
      </c>
    </row>
    <row r="4" spans="2:11" ht="16.5" x14ac:dyDescent="0.35">
      <c r="B4" s="267" t="s">
        <v>443</v>
      </c>
      <c r="C4" s="155">
        <f>'Pt 1 Summary of Data'!$E$56+'Pt 1 Summary of Data'!$G$56-'Pt 1 Summary of Data'!$H$56</f>
        <v>0</v>
      </c>
      <c r="D4" s="156">
        <f>'Pt 1 Summary of Data'!$J$56+'Pt 1 Summary of Data'!$L$56-'Pt 1 Summary of Data'!$M$56</f>
        <v>0</v>
      </c>
      <c r="E4" s="156">
        <f>'Pt 1 Summary of Data'!$O$56+'Pt 1 Summary of Data'!$Q$56-'Pt 1 Summary of Data'!$R$56</f>
        <v>0</v>
      </c>
      <c r="F4" s="156">
        <f>'Pt 1 Summary of Data'!$T$56</f>
        <v>0</v>
      </c>
      <c r="G4" s="156">
        <f>'Pt 1 Summary of Data'!$W$56</f>
        <v>0</v>
      </c>
      <c r="H4" s="156">
        <f>'Pt 1 Summary of Data'!$Z$56</f>
        <v>0</v>
      </c>
      <c r="I4" s="157"/>
      <c r="J4" s="157"/>
      <c r="K4" s="286">
        <f>'Pt 1 Summary of Data'!$AM$56+'Pt 1 Summary of Data'!$AO$56-'Pt 1 Summary of Data'!$AP$56</f>
        <v>0</v>
      </c>
    </row>
    <row r="5" spans="2:11" ht="17" thickBot="1" x14ac:dyDescent="0.4">
      <c r="B5" s="267" t="s">
        <v>273</v>
      </c>
      <c r="C5" s="158"/>
      <c r="D5" s="159"/>
      <c r="E5" s="159"/>
      <c r="F5" s="159"/>
      <c r="G5" s="159"/>
      <c r="H5" s="159"/>
      <c r="I5" s="159"/>
      <c r="J5" s="159"/>
      <c r="K5" s="287"/>
    </row>
    <row r="6" spans="2:11" ht="13" thickTop="1" x14ac:dyDescent="0.25">
      <c r="B6" s="264" t="s">
        <v>81</v>
      </c>
      <c r="C6" s="160"/>
      <c r="D6" s="161"/>
      <c r="E6" s="119"/>
      <c r="F6" s="162"/>
      <c r="G6" s="161"/>
      <c r="H6" s="119"/>
      <c r="I6" s="163"/>
      <c r="J6" s="163"/>
      <c r="K6" s="162"/>
    </row>
    <row r="7" spans="2:11" x14ac:dyDescent="0.25">
      <c r="B7" s="240" t="s">
        <v>82</v>
      </c>
      <c r="C7" s="164"/>
      <c r="D7" s="165"/>
      <c r="E7" s="124"/>
      <c r="F7" s="165"/>
      <c r="G7" s="165"/>
      <c r="H7" s="124"/>
      <c r="I7" s="166"/>
      <c r="J7" s="166"/>
      <c r="K7" s="288"/>
    </row>
    <row r="8" spans="2:11" x14ac:dyDescent="0.25">
      <c r="B8" s="240" t="s">
        <v>83</v>
      </c>
      <c r="C8" s="167"/>
      <c r="D8" s="165"/>
      <c r="E8" s="124"/>
      <c r="F8" s="157"/>
      <c r="G8" s="165"/>
      <c r="H8" s="124"/>
      <c r="I8" s="166"/>
      <c r="J8" s="166"/>
      <c r="K8" s="289"/>
    </row>
    <row r="9" spans="2:11" ht="13.5" customHeight="1" x14ac:dyDescent="0.25">
      <c r="B9" s="240" t="s">
        <v>84</v>
      </c>
      <c r="C9" s="164"/>
      <c r="D9" s="165"/>
      <c r="E9" s="124"/>
      <c r="F9" s="165"/>
      <c r="G9" s="165"/>
      <c r="H9" s="124"/>
      <c r="I9" s="166"/>
      <c r="J9" s="166"/>
      <c r="K9" s="288"/>
    </row>
    <row r="10" spans="2:11" ht="17" thickBot="1" x14ac:dyDescent="0.4">
      <c r="B10" s="267" t="s">
        <v>274</v>
      </c>
      <c r="C10" s="137"/>
      <c r="D10" s="139"/>
      <c r="E10" s="139"/>
      <c r="F10" s="139"/>
      <c r="G10" s="139"/>
      <c r="H10" s="139"/>
      <c r="I10" s="139"/>
      <c r="J10" s="139"/>
      <c r="K10" s="290"/>
    </row>
    <row r="11" spans="2:11" ht="13" thickTop="1" x14ac:dyDescent="0.25">
      <c r="B11" s="264" t="s">
        <v>436</v>
      </c>
      <c r="C11" s="168">
        <f>IFERROR(IF(AND('Pt 3 MLR and Rebate Calculation'!$F$36&lt;&gt;"",'Pt 3 MLR and Rebate Calculation'!$F$36&gt;0),MIN('Pt 3 MLR and Rebate Calculation'!$F$36,'Pt 3 MLR and Rebate Calculation'!$F$32),'Pt 3 MLR and Rebate Calculation'!$F$32),"")</f>
        <v>0</v>
      </c>
      <c r="D11" s="169">
        <f>IFERROR(IF(AND('Pt 3 MLR and Rebate Calculation'!$J$36&lt;&gt;"",'Pt 3 MLR and Rebate Calculation'!$J$36&gt;0),MIN('Pt 3 MLR and Rebate Calculation'!$J$36,'Pt 3 MLR and Rebate Calculation'!$J$32),'Pt 3 MLR and Rebate Calculation'!$J$32),"")</f>
        <v>0</v>
      </c>
      <c r="E11" s="169">
        <f>IFERROR(IF(AND('Pt 3 MLR and Rebate Calculation'!$N$36&lt;&gt;"",'Pt 3 MLR and Rebate Calculation'!$N$36&gt;0),MIN('Pt 3 MLR and Rebate Calculation'!$N$36,'Pt 3 MLR and Rebate Calculation'!$N$32),'Pt 3 MLR and Rebate Calculation'!$N$32),"")</f>
        <v>0</v>
      </c>
      <c r="F11" s="169">
        <f>IFERROR(IF(AND('Pt 3 MLR and Rebate Calculation'!$R$36&lt;&gt;"",'Pt 3 MLR and Rebate Calculation'!$R$36&gt;0),MIN('Pt 3 MLR and Rebate Calculation'!$R$36,'Pt 3 MLR and Rebate Calculation'!$R$32),'Pt 3 MLR and Rebate Calculation'!$R$32),"")</f>
        <v>0</v>
      </c>
      <c r="G11" s="169">
        <f>IFERROR(IF(AND('Pt 3 MLR and Rebate Calculation'!$V$36&lt;&gt;"",'Pt 3 MLR and Rebate Calculation'!$V$36&gt;0),MIN('Pt 3 MLR and Rebate Calculation'!$V$36,'Pt 3 MLR and Rebate Calculation'!$V$32),'Pt 3 MLR and Rebate Calculation'!$V$32),"")</f>
        <v>0</v>
      </c>
      <c r="H11" s="169">
        <f>IFERROR(IF(AND('Pt 3 MLR and Rebate Calculation'!$Z$36&lt;&gt;"",'Pt 3 MLR and Rebate Calculation'!$Z$36&gt;0),MIN('Pt 3 MLR and Rebate Calculation'!$Z$36,'Pt 3 MLR and Rebate Calculation'!$Z$32),'Pt 3 MLR and Rebate Calculation'!$Z$32),"")</f>
        <v>0</v>
      </c>
      <c r="I11" s="170"/>
      <c r="J11" s="170"/>
      <c r="K11" s="169">
        <f>IFERROR(IF(AND('Pt 3 MLR and Rebate Calculation'!$AL$36&lt;&gt;"",'Pt 3 MLR and Rebate Calculation'!$AL$36&gt;0),MIN('Pt 3 MLR and Rebate Calculation'!$AL$36,'Pt 3 MLR and Rebate Calculation'!$AL$32),'Pt 3 MLR and Rebate Calculation'!$AL$32),"")</f>
        <v>0</v>
      </c>
    </row>
    <row r="12" spans="2:11" x14ac:dyDescent="0.25">
      <c r="B12" s="265" t="s">
        <v>74</v>
      </c>
      <c r="C12" s="82"/>
      <c r="D12" s="86"/>
      <c r="E12" s="171"/>
      <c r="F12" s="172"/>
      <c r="G12" s="172"/>
      <c r="H12" s="172"/>
      <c r="I12" s="173"/>
      <c r="J12" s="173"/>
      <c r="K12" s="291"/>
    </row>
    <row r="13" spans="2:11" x14ac:dyDescent="0.25">
      <c r="B13" s="265" t="s">
        <v>75</v>
      </c>
      <c r="C13" s="82"/>
      <c r="D13" s="86"/>
      <c r="E13" s="171"/>
      <c r="F13" s="172"/>
      <c r="G13" s="172"/>
      <c r="H13" s="172"/>
      <c r="I13" s="173"/>
      <c r="J13" s="173"/>
      <c r="K13" s="291"/>
    </row>
    <row r="14" spans="2:11" x14ac:dyDescent="0.25">
      <c r="B14" s="265" t="s">
        <v>76</v>
      </c>
      <c r="C14" s="82"/>
      <c r="D14" s="86"/>
      <c r="E14" s="171"/>
      <c r="F14" s="172"/>
      <c r="G14" s="172"/>
      <c r="H14" s="172"/>
      <c r="I14" s="173"/>
      <c r="J14" s="173"/>
      <c r="K14" s="291"/>
    </row>
    <row r="15" spans="2:11" x14ac:dyDescent="0.25">
      <c r="B15" s="265" t="s">
        <v>473</v>
      </c>
      <c r="C15" s="82"/>
      <c r="D15" s="86"/>
      <c r="E15" s="171"/>
      <c r="F15" s="172"/>
      <c r="G15" s="172"/>
      <c r="H15" s="172"/>
      <c r="I15" s="173"/>
      <c r="J15" s="173"/>
      <c r="K15" s="291"/>
    </row>
    <row r="16" spans="2:11" ht="17" thickBot="1" x14ac:dyDescent="0.4">
      <c r="B16" s="267" t="s">
        <v>275</v>
      </c>
      <c r="C16" s="137"/>
      <c r="D16" s="139"/>
      <c r="E16" s="139"/>
      <c r="F16" s="139"/>
      <c r="G16" s="139"/>
      <c r="H16" s="139"/>
      <c r="I16" s="139"/>
      <c r="J16" s="139"/>
      <c r="K16" s="290"/>
    </row>
    <row r="17" spans="2:11" ht="13" thickTop="1" x14ac:dyDescent="0.25">
      <c r="B17" s="264" t="s">
        <v>176</v>
      </c>
      <c r="C17" s="105"/>
      <c r="D17" s="107"/>
      <c r="E17" s="174"/>
      <c r="F17" s="175"/>
      <c r="G17" s="175"/>
      <c r="H17" s="175"/>
      <c r="I17" s="170"/>
      <c r="J17" s="170"/>
      <c r="K17" s="175"/>
    </row>
    <row r="18" spans="2:11" x14ac:dyDescent="0.25">
      <c r="B18" s="265" t="s">
        <v>173</v>
      </c>
      <c r="C18" s="82"/>
      <c r="D18" s="86"/>
      <c r="E18" s="171"/>
      <c r="F18" s="172"/>
      <c r="G18" s="172"/>
      <c r="H18" s="172"/>
      <c r="I18" s="173"/>
      <c r="J18" s="173"/>
      <c r="K18" s="291"/>
    </row>
    <row r="19" spans="2:11" ht="25" x14ac:dyDescent="0.25">
      <c r="B19" s="240" t="s">
        <v>177</v>
      </c>
      <c r="C19" s="219"/>
      <c r="D19" s="177"/>
      <c r="E19" s="177"/>
      <c r="F19" s="220"/>
      <c r="G19" s="177"/>
      <c r="H19" s="177"/>
      <c r="I19" s="178"/>
      <c r="J19" s="178"/>
      <c r="K19" s="292"/>
    </row>
    <row r="20" spans="2:11" ht="13.75" customHeight="1" x14ac:dyDescent="0.25">
      <c r="B20" s="240" t="s">
        <v>178</v>
      </c>
      <c r="C20" s="179"/>
      <c r="D20" s="176"/>
      <c r="E20" s="177"/>
      <c r="F20" s="180"/>
      <c r="G20" s="176"/>
      <c r="H20" s="177"/>
      <c r="I20" s="178"/>
      <c r="J20" s="178"/>
      <c r="K20" s="293"/>
    </row>
    <row r="21" spans="2:11" ht="25" x14ac:dyDescent="0.25">
      <c r="B21" s="240" t="s">
        <v>179</v>
      </c>
      <c r="C21" s="219"/>
      <c r="D21" s="177"/>
      <c r="E21" s="177"/>
      <c r="F21" s="220"/>
      <c r="G21" s="177"/>
      <c r="H21" s="177"/>
      <c r="I21" s="178"/>
      <c r="J21" s="178"/>
      <c r="K21" s="292"/>
    </row>
    <row r="22" spans="2:11" ht="13.75" customHeight="1" x14ac:dyDescent="0.25">
      <c r="B22" s="240" t="s">
        <v>180</v>
      </c>
      <c r="C22" s="179"/>
      <c r="D22" s="176"/>
      <c r="E22" s="177"/>
      <c r="F22" s="180"/>
      <c r="G22" s="176"/>
      <c r="H22" s="177"/>
      <c r="I22" s="178"/>
      <c r="J22" s="178"/>
      <c r="K22" s="293"/>
    </row>
    <row r="23" spans="2:11" ht="13" thickBot="1" x14ac:dyDescent="0.3">
      <c r="B23" s="284" t="s">
        <v>181</v>
      </c>
      <c r="C23" s="145"/>
      <c r="D23" s="181"/>
      <c r="E23" s="182"/>
      <c r="F23" s="183"/>
      <c r="G23" s="183"/>
      <c r="H23" s="183"/>
      <c r="I23" s="184"/>
      <c r="J23" s="184"/>
      <c r="K23" s="294"/>
    </row>
    <row r="24" spans="2:11" ht="99.9" customHeight="1" x14ac:dyDescent="0.25">
      <c r="B24" s="285" t="s">
        <v>182</v>
      </c>
      <c r="C24" s="214"/>
      <c r="D24" s="215"/>
      <c r="E24" s="215"/>
      <c r="F24" s="215"/>
      <c r="G24" s="215"/>
      <c r="H24" s="215"/>
      <c r="I24" s="215"/>
      <c r="J24" s="215"/>
      <c r="K24" s="215"/>
    </row>
    <row r="25" spans="2:11" ht="99.9" customHeight="1" x14ac:dyDescent="0.25">
      <c r="B25" s="295" t="s">
        <v>183</v>
      </c>
      <c r="C25" s="296"/>
      <c r="D25" s="297"/>
      <c r="E25" s="297"/>
      <c r="F25" s="297"/>
      <c r="G25" s="297"/>
      <c r="H25" s="297"/>
      <c r="I25" s="297"/>
      <c r="J25" s="297"/>
      <c r="K25" s="297"/>
    </row>
    <row r="26" spans="2:11" x14ac:dyDescent="0.25"/>
    <row r="27" spans="2:11" ht="13.5" customHeight="1" x14ac:dyDescent="0.25">
      <c r="B27" s="18"/>
      <c r="C27" s="18"/>
    </row>
    <row r="28" spans="2:11" x14ac:dyDescent="0.25"/>
  </sheetData>
  <phoneticPr fontId="23" type="noConversion"/>
  <dataValidations count="4">
    <dataValidation showInputMessage="1" showErrorMessage="1" prompt="Accepts input from user" sqref="K23 D6:E9 C7 C9 K21 C17:H19 G20:H23 D20:E23 F21 F23 C21 C23:C25 F7 F9 G6:H9 C12:H15 K7 K9 K17:K19 K12:K15" xr:uid="{00000000-0002-0000-0600-000000000000}"/>
    <dataValidation allowBlank="1" showInputMessage="1" showErrorMessage="1" prompt="Does not accept input from user" sqref="I4:J23 C5:H5 C6 C8 F6 F8 C10:H10 C16:H16 F20 F22 C20 C22 K22 K20 K16 K10 K8 K5:K6" xr:uid="{00000000-0002-0000-0600-000001000000}"/>
    <dataValidation showInputMessage="1" showErrorMessage="1" prompt="Contains a formula" sqref="K11 K4 C4:H4 C11:H11" xr:uid="{00000000-0002-0000-0600-000002000000}"/>
    <dataValidation showInputMessage="1" showErrorMessage="1" prompt="Does not accept input from user" sqref="D24:K25" xr:uid="{00000000-0002-0000-0600-000003000000}"/>
  </dataValidations>
  <pageMargins left="0.25" right="0.25" top="0.5" bottom="0.35" header="0.3" footer="0.2"/>
  <pageSetup scale="44" fitToHeight="0" orientation="landscape" r:id="rId1"/>
  <headerFooter alignWithMargins="0">
    <oddFooter>&amp;L&amp;F &amp;C Page &amp;P of &amp;N&amp;R[&amp;A]</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7030A0"/>
  </sheetPr>
  <dimension ref="A1:L218"/>
  <sheetViews>
    <sheetView tabSelected="1" topLeftCell="B43" zoomScale="80" zoomScaleNormal="80" workbookViewId="0">
      <selection activeCell="B1" sqref="B1"/>
    </sheetView>
  </sheetViews>
  <sheetFormatPr defaultColWidth="0" defaultRowHeight="12.5" zeroHeight="1" x14ac:dyDescent="0.25"/>
  <cols>
    <col min="1" max="1" width="1.54296875" style="1" hidden="1" customWidth="1"/>
    <col min="2" max="2" width="81.453125" style="1" customWidth="1"/>
    <col min="3" max="3" width="30.36328125" style="1" customWidth="1"/>
    <col min="4" max="4" width="12.08984375" style="1" customWidth="1"/>
    <col min="5" max="5" width="12.08984375" style="1" hidden="1" customWidth="1"/>
    <col min="6" max="6" width="3.453125" style="1" hidden="1" customWidth="1"/>
    <col min="7" max="7" width="13.453125" style="1" hidden="1" customWidth="1"/>
    <col min="8" max="8" width="14.08984375" style="1" hidden="1" customWidth="1"/>
    <col min="9" max="9" width="4.453125" style="1" hidden="1" customWidth="1"/>
    <col min="10" max="10" width="15.453125" style="1" hidden="1" customWidth="1"/>
    <col min="11" max="11" width="18.08984375" style="1" hidden="1" customWidth="1"/>
    <col min="12" max="12" width="12.453125" style="1" hidden="1" customWidth="1"/>
    <col min="13" max="16384" width="9.453125" style="1" hidden="1"/>
  </cols>
  <sheetData>
    <row r="1" spans="1:12" ht="19" x14ac:dyDescent="0.25">
      <c r="B1" s="52" t="s">
        <v>342</v>
      </c>
    </row>
    <row r="2" spans="1:12" s="2" customFormat="1" ht="13" x14ac:dyDescent="0.3">
      <c r="B2" s="11"/>
      <c r="C2" s="7"/>
      <c r="E2" s="11"/>
      <c r="F2" s="11"/>
      <c r="H2" s="12"/>
      <c r="I2" s="12"/>
      <c r="K2" s="13"/>
      <c r="L2" s="13"/>
    </row>
    <row r="3" spans="1:12" s="2" customFormat="1" ht="19" x14ac:dyDescent="0.3">
      <c r="B3" s="299" t="s">
        <v>279</v>
      </c>
      <c r="C3" s="300" t="s">
        <v>77</v>
      </c>
      <c r="I3" s="6"/>
    </row>
    <row r="4" spans="1:12" ht="27" customHeight="1" x14ac:dyDescent="0.3">
      <c r="A4" s="15"/>
      <c r="B4" s="301" t="s">
        <v>184</v>
      </c>
      <c r="C4" s="302"/>
    </row>
    <row r="5" spans="1:12" x14ac:dyDescent="0.25">
      <c r="B5" s="37"/>
      <c r="C5" s="37"/>
    </row>
    <row r="6" spans="1:12" ht="24.75" customHeight="1" x14ac:dyDescent="0.3">
      <c r="B6" s="35" t="s">
        <v>169</v>
      </c>
      <c r="C6" s="20"/>
      <c r="D6" s="21"/>
      <c r="E6" s="21"/>
      <c r="F6" s="21"/>
      <c r="G6" s="21"/>
      <c r="H6" s="21"/>
      <c r="I6" s="21"/>
      <c r="J6" s="21"/>
    </row>
    <row r="7" spans="1:12" x14ac:dyDescent="0.25">
      <c r="B7" s="304" t="s">
        <v>64</v>
      </c>
      <c r="C7" s="16"/>
      <c r="D7" s="5"/>
      <c r="E7" s="5"/>
      <c r="F7" s="5"/>
      <c r="G7" s="5"/>
      <c r="H7" s="5"/>
    </row>
    <row r="8" spans="1:12" ht="18" customHeight="1" x14ac:dyDescent="0.25">
      <c r="B8" s="303"/>
      <c r="C8" s="16"/>
      <c r="D8" s="5"/>
      <c r="E8" s="5"/>
      <c r="F8" s="5"/>
      <c r="G8" s="5"/>
      <c r="H8" s="5"/>
    </row>
    <row r="9" spans="1:12" ht="18" customHeight="1" x14ac:dyDescent="0.25">
      <c r="B9" s="303"/>
      <c r="C9" s="16"/>
      <c r="D9" s="5"/>
      <c r="E9" s="5"/>
      <c r="F9" s="5"/>
      <c r="G9" s="5"/>
      <c r="H9" s="5"/>
    </row>
    <row r="10" spans="1:12" ht="18" customHeight="1" x14ac:dyDescent="0.25">
      <c r="B10" s="303"/>
      <c r="C10" s="16"/>
      <c r="D10" s="5"/>
      <c r="E10" s="5"/>
      <c r="F10" s="5"/>
      <c r="G10" s="5"/>
      <c r="H10" s="5"/>
    </row>
    <row r="11" spans="1:12" ht="18" customHeight="1" x14ac:dyDescent="0.25">
      <c r="B11" s="303"/>
      <c r="C11" s="16"/>
      <c r="D11" s="5"/>
      <c r="E11" s="5"/>
      <c r="F11" s="5"/>
      <c r="G11" s="5"/>
      <c r="H11" s="5"/>
    </row>
    <row r="12" spans="1:12" ht="18" customHeight="1" x14ac:dyDescent="0.25">
      <c r="B12" s="303"/>
      <c r="C12" s="16"/>
      <c r="D12" s="5"/>
      <c r="E12" s="5"/>
      <c r="F12" s="5"/>
      <c r="G12" s="5"/>
      <c r="H12" s="5"/>
    </row>
    <row r="13" spans="1:12" ht="18" customHeight="1" x14ac:dyDescent="0.25">
      <c r="B13" s="303"/>
      <c r="C13" s="16"/>
      <c r="D13" s="5"/>
      <c r="E13" s="5"/>
      <c r="F13" s="5"/>
      <c r="G13" s="5"/>
      <c r="H13" s="5"/>
    </row>
    <row r="14" spans="1:12" ht="18" customHeight="1" x14ac:dyDescent="0.25">
      <c r="B14" s="303"/>
      <c r="C14" s="16"/>
      <c r="D14" s="5"/>
      <c r="E14" s="5"/>
      <c r="F14" s="5"/>
      <c r="G14" s="5"/>
      <c r="H14" s="5"/>
    </row>
    <row r="15" spans="1:12" ht="18" customHeight="1" x14ac:dyDescent="0.25">
      <c r="B15" s="303"/>
      <c r="C15" s="16"/>
      <c r="D15" s="5"/>
      <c r="E15" s="5"/>
      <c r="F15" s="5"/>
      <c r="G15" s="5"/>
      <c r="H15" s="5"/>
    </row>
    <row r="16" spans="1:12" ht="18" customHeight="1" x14ac:dyDescent="0.25">
      <c r="B16" s="303"/>
      <c r="C16" s="16"/>
      <c r="D16" s="5"/>
      <c r="E16" s="5"/>
      <c r="F16" s="5"/>
      <c r="G16" s="5"/>
      <c r="H16" s="5"/>
    </row>
    <row r="17" spans="2:10" ht="18" customHeight="1" x14ac:dyDescent="0.25">
      <c r="B17" s="303"/>
      <c r="C17" s="16"/>
      <c r="D17" s="5"/>
      <c r="E17" s="5"/>
      <c r="F17" s="5"/>
      <c r="G17" s="5"/>
      <c r="H17" s="5"/>
    </row>
    <row r="18" spans="2:10" ht="18" customHeight="1" x14ac:dyDescent="0.25">
      <c r="B18" s="305"/>
      <c r="C18" s="16"/>
      <c r="D18" s="5"/>
      <c r="E18" s="5"/>
      <c r="F18" s="5"/>
      <c r="G18" s="5"/>
      <c r="H18" s="5"/>
    </row>
    <row r="19" spans="2:10" x14ac:dyDescent="0.25">
      <c r="B19" s="37"/>
      <c r="C19" s="37"/>
    </row>
    <row r="20" spans="2:10" ht="28.25" customHeight="1" x14ac:dyDescent="0.3">
      <c r="B20" s="35" t="s">
        <v>170</v>
      </c>
      <c r="C20" s="20"/>
      <c r="D20" s="21"/>
      <c r="E20" s="21"/>
      <c r="F20" s="21"/>
      <c r="G20" s="21"/>
      <c r="H20" s="21"/>
      <c r="I20" s="21"/>
      <c r="J20" s="21"/>
    </row>
    <row r="21" spans="2:10" x14ac:dyDescent="0.25">
      <c r="B21" s="304" t="s">
        <v>64</v>
      </c>
      <c r="C21" s="5"/>
      <c r="D21" s="5"/>
      <c r="E21" s="5"/>
      <c r="F21" s="5"/>
      <c r="G21" s="5"/>
      <c r="H21" s="5"/>
      <c r="I21" s="5"/>
      <c r="J21" s="5"/>
    </row>
    <row r="22" spans="2:10" ht="18.899999999999999" customHeight="1" x14ac:dyDescent="0.25">
      <c r="B22" s="303"/>
      <c r="C22" s="5"/>
      <c r="D22" s="5"/>
      <c r="E22" s="5"/>
      <c r="F22" s="5"/>
      <c r="G22" s="5"/>
      <c r="H22" s="5"/>
      <c r="I22" s="5"/>
      <c r="J22" s="5"/>
    </row>
    <row r="23" spans="2:10" ht="18.899999999999999" customHeight="1" x14ac:dyDescent="0.25">
      <c r="B23" s="303"/>
      <c r="C23" s="5"/>
      <c r="D23" s="5"/>
      <c r="E23" s="5"/>
      <c r="F23" s="5"/>
      <c r="G23" s="5"/>
      <c r="H23" s="5"/>
      <c r="I23" s="5"/>
      <c r="J23" s="5"/>
    </row>
    <row r="24" spans="2:10" ht="18.899999999999999" customHeight="1" x14ac:dyDescent="0.25">
      <c r="B24" s="303"/>
      <c r="C24" s="5"/>
      <c r="D24" s="5"/>
      <c r="E24" s="5"/>
      <c r="F24" s="5"/>
      <c r="G24" s="5"/>
      <c r="H24" s="5"/>
      <c r="I24" s="5"/>
      <c r="J24" s="5"/>
    </row>
    <row r="25" spans="2:10" ht="18.899999999999999" customHeight="1" x14ac:dyDescent="0.25">
      <c r="B25" s="303"/>
      <c r="C25" s="5"/>
      <c r="D25" s="5"/>
      <c r="E25" s="5"/>
      <c r="F25" s="5"/>
      <c r="G25" s="5"/>
      <c r="H25" s="5"/>
      <c r="I25" s="5"/>
      <c r="J25" s="5"/>
    </row>
    <row r="26" spans="2:10" ht="18.899999999999999" customHeight="1" x14ac:dyDescent="0.25">
      <c r="B26" s="303"/>
      <c r="C26" s="5"/>
      <c r="D26" s="5"/>
      <c r="E26" s="5"/>
      <c r="F26" s="5"/>
      <c r="G26" s="5"/>
      <c r="H26" s="5"/>
      <c r="I26" s="5"/>
      <c r="J26" s="5"/>
    </row>
    <row r="27" spans="2:10" ht="18.899999999999999" customHeight="1" x14ac:dyDescent="0.25">
      <c r="B27" s="303"/>
      <c r="C27" s="5"/>
      <c r="D27" s="5"/>
      <c r="E27" s="5"/>
      <c r="F27" s="5"/>
      <c r="G27" s="5"/>
      <c r="H27" s="5"/>
      <c r="I27" s="5"/>
      <c r="J27" s="5"/>
    </row>
    <row r="28" spans="2:10" ht="18.899999999999999" customHeight="1" x14ac:dyDescent="0.25">
      <c r="B28" s="303"/>
      <c r="C28" s="5"/>
      <c r="D28" s="5"/>
      <c r="E28" s="5"/>
      <c r="F28" s="5"/>
      <c r="G28" s="5"/>
      <c r="H28" s="5"/>
      <c r="I28" s="5"/>
      <c r="J28" s="5"/>
    </row>
    <row r="29" spans="2:10" ht="18.899999999999999" customHeight="1" x14ac:dyDescent="0.25">
      <c r="B29" s="303"/>
      <c r="C29" s="5"/>
      <c r="D29" s="5"/>
      <c r="E29" s="5"/>
      <c r="F29" s="5"/>
      <c r="G29" s="5"/>
      <c r="H29" s="5"/>
      <c r="I29" s="5"/>
      <c r="J29" s="5"/>
    </row>
    <row r="30" spans="2:10" ht="18.899999999999999" customHeight="1" x14ac:dyDescent="0.25">
      <c r="B30" s="303"/>
      <c r="C30" s="5"/>
      <c r="D30" s="5"/>
      <c r="E30" s="5"/>
      <c r="F30" s="5"/>
      <c r="G30" s="5"/>
      <c r="H30" s="5"/>
      <c r="I30" s="5"/>
      <c r="J30" s="5"/>
    </row>
    <row r="31" spans="2:10" ht="18.899999999999999" customHeight="1" x14ac:dyDescent="0.25">
      <c r="B31" s="303"/>
      <c r="C31" s="5"/>
      <c r="D31" s="5"/>
      <c r="E31" s="5"/>
      <c r="F31" s="5"/>
      <c r="G31" s="5"/>
      <c r="H31" s="5"/>
      <c r="I31" s="5"/>
      <c r="J31" s="5"/>
    </row>
    <row r="32" spans="2:10" ht="18.899999999999999" customHeight="1" x14ac:dyDescent="0.25">
      <c r="B32" s="305"/>
      <c r="C32" s="5"/>
      <c r="D32" s="5"/>
      <c r="E32" s="5"/>
      <c r="F32" s="5"/>
      <c r="G32" s="5"/>
      <c r="H32" s="5"/>
      <c r="I32" s="5"/>
      <c r="J32" s="5"/>
    </row>
    <row r="33" spans="1:10" x14ac:dyDescent="0.25">
      <c r="B33" s="37"/>
      <c r="C33" s="37"/>
    </row>
    <row r="34" spans="1:10" ht="45" customHeight="1" x14ac:dyDescent="0.25">
      <c r="B34" s="31" t="s">
        <v>171</v>
      </c>
      <c r="C34" s="32"/>
      <c r="D34" s="21"/>
      <c r="E34" s="21"/>
      <c r="F34" s="21"/>
      <c r="G34" s="21"/>
      <c r="H34" s="21"/>
      <c r="I34" s="21"/>
    </row>
    <row r="35" spans="1:10" x14ac:dyDescent="0.25">
      <c r="B35" s="1" t="s">
        <v>78</v>
      </c>
      <c r="C35" s="44" t="s">
        <v>79</v>
      </c>
      <c r="D35" s="21"/>
      <c r="E35" s="21"/>
      <c r="F35" s="21"/>
      <c r="G35" s="21"/>
      <c r="H35" s="21"/>
      <c r="I35" s="21"/>
      <c r="J35" s="21"/>
    </row>
    <row r="36" spans="1:10" ht="18" customHeight="1" x14ac:dyDescent="0.25">
      <c r="B36" s="306"/>
      <c r="C36" s="307"/>
      <c r="D36" s="21"/>
      <c r="E36" s="21"/>
      <c r="F36" s="21"/>
      <c r="G36" s="21"/>
      <c r="H36" s="21"/>
      <c r="I36" s="21"/>
    </row>
    <row r="37" spans="1:10" ht="18" customHeight="1" x14ac:dyDescent="0.25">
      <c r="B37" s="306"/>
      <c r="C37" s="307"/>
      <c r="D37" s="21"/>
      <c r="E37" s="21"/>
      <c r="F37" s="21"/>
      <c r="G37" s="21"/>
      <c r="H37" s="21"/>
      <c r="I37" s="21"/>
    </row>
    <row r="38" spans="1:10" ht="18" customHeight="1" x14ac:dyDescent="0.25">
      <c r="B38" s="306"/>
      <c r="C38" s="307"/>
      <c r="D38" s="21"/>
      <c r="E38" s="21"/>
      <c r="F38" s="21"/>
      <c r="G38" s="21"/>
      <c r="H38" s="21"/>
      <c r="I38" s="21"/>
    </row>
    <row r="39" spans="1:10" ht="18" customHeight="1" x14ac:dyDescent="0.25">
      <c r="B39" s="306"/>
      <c r="C39" s="307"/>
      <c r="D39" s="21"/>
      <c r="E39" s="21"/>
      <c r="F39" s="21"/>
      <c r="G39" s="21"/>
      <c r="H39" s="21"/>
      <c r="I39" s="21"/>
    </row>
    <row r="40" spans="1:10" ht="18" customHeight="1" x14ac:dyDescent="0.25">
      <c r="B40" s="306"/>
      <c r="C40" s="307"/>
      <c r="D40" s="21"/>
      <c r="E40" s="21"/>
      <c r="F40" s="21"/>
      <c r="G40" s="21"/>
      <c r="H40" s="21"/>
      <c r="I40" s="21"/>
    </row>
    <row r="41" spans="1:10" ht="18" customHeight="1" x14ac:dyDescent="0.25">
      <c r="B41" s="306"/>
      <c r="C41" s="307"/>
      <c r="D41" s="21"/>
      <c r="E41" s="21"/>
      <c r="F41" s="21"/>
      <c r="G41" s="21"/>
      <c r="H41" s="21"/>
      <c r="I41" s="21"/>
    </row>
    <row r="42" spans="1:10" ht="18" customHeight="1" x14ac:dyDescent="0.25">
      <c r="A42" s="5"/>
      <c r="B42" s="306"/>
      <c r="C42" s="307"/>
      <c r="D42" s="21"/>
      <c r="E42" s="21"/>
      <c r="F42" s="21"/>
      <c r="G42" s="21"/>
      <c r="H42" s="21"/>
      <c r="I42" s="21"/>
    </row>
    <row r="43" spans="1:10" ht="18" customHeight="1" x14ac:dyDescent="0.25">
      <c r="B43" s="306"/>
      <c r="C43" s="307"/>
      <c r="D43" s="21"/>
      <c r="E43" s="21"/>
      <c r="F43" s="21"/>
      <c r="G43" s="21"/>
      <c r="H43" s="21"/>
      <c r="I43" s="21"/>
    </row>
    <row r="44" spans="1:10" ht="18" customHeight="1" x14ac:dyDescent="0.25">
      <c r="B44" s="306"/>
      <c r="C44" s="307"/>
      <c r="D44" s="21"/>
      <c r="E44" s="21"/>
      <c r="F44" s="21"/>
      <c r="G44" s="21"/>
      <c r="H44" s="21"/>
      <c r="I44" s="21"/>
    </row>
    <row r="45" spans="1:10" ht="18" customHeight="1" x14ac:dyDescent="0.25">
      <c r="B45" s="306"/>
      <c r="C45" s="307"/>
      <c r="D45" s="21"/>
      <c r="E45" s="21"/>
      <c r="F45" s="21"/>
      <c r="G45" s="21"/>
      <c r="H45" s="21"/>
      <c r="I45" s="21"/>
    </row>
    <row r="46" spans="1:10" ht="18" customHeight="1" x14ac:dyDescent="0.25">
      <c r="B46" s="306"/>
      <c r="C46" s="307"/>
      <c r="D46" s="21"/>
      <c r="E46" s="21"/>
      <c r="F46" s="21"/>
      <c r="G46" s="21"/>
      <c r="H46" s="21"/>
      <c r="I46" s="21"/>
    </row>
    <row r="47" spans="1:10" x14ac:dyDescent="0.25">
      <c r="B47" s="37"/>
      <c r="C47" s="37"/>
    </row>
    <row r="48" spans="1:10" ht="39" x14ac:dyDescent="0.3">
      <c r="B48" s="33" t="s">
        <v>489</v>
      </c>
      <c r="C48" s="34"/>
      <c r="D48" s="20"/>
      <c r="E48" s="21"/>
      <c r="F48" s="21"/>
      <c r="G48" s="21"/>
      <c r="H48" s="21"/>
      <c r="I48" s="21"/>
    </row>
    <row r="49" spans="2:8" x14ac:dyDescent="0.25">
      <c r="B49" s="1" t="s">
        <v>100</v>
      </c>
      <c r="C49" s="44" t="s">
        <v>80</v>
      </c>
    </row>
    <row r="50" spans="2:8" ht="18" customHeight="1" x14ac:dyDescent="0.25">
      <c r="B50" s="308"/>
      <c r="C50" s="309"/>
      <c r="D50" s="30"/>
    </row>
    <row r="51" spans="2:8" ht="18" customHeight="1" x14ac:dyDescent="0.25">
      <c r="B51" s="308"/>
      <c r="C51" s="309"/>
      <c r="D51" s="30"/>
    </row>
    <row r="52" spans="2:8" ht="18" customHeight="1" x14ac:dyDescent="0.25">
      <c r="B52" s="308"/>
      <c r="C52" s="309"/>
      <c r="D52" s="30"/>
    </row>
    <row r="53" spans="2:8" ht="18" customHeight="1" x14ac:dyDescent="0.25">
      <c r="B53" s="308"/>
      <c r="C53" s="309"/>
      <c r="D53" s="30"/>
    </row>
    <row r="54" spans="2:8" ht="18" customHeight="1" x14ac:dyDescent="0.25">
      <c r="B54" s="308"/>
      <c r="C54" s="309"/>
      <c r="D54" s="30"/>
    </row>
    <row r="55" spans="2:8" ht="18" customHeight="1" x14ac:dyDescent="0.25">
      <c r="B55" s="308"/>
      <c r="C55" s="309"/>
      <c r="D55" s="30"/>
    </row>
    <row r="56" spans="2:8" ht="18" customHeight="1" x14ac:dyDescent="0.25">
      <c r="B56" s="308"/>
      <c r="C56" s="309"/>
      <c r="D56" s="30"/>
    </row>
    <row r="57" spans="2:8" ht="18" customHeight="1" x14ac:dyDescent="0.25">
      <c r="B57" s="308"/>
      <c r="C57" s="309"/>
      <c r="D57" s="30"/>
    </row>
    <row r="58" spans="2:8" ht="18" customHeight="1" x14ac:dyDescent="0.25">
      <c r="B58" s="308"/>
      <c r="C58" s="309"/>
      <c r="D58" s="30"/>
    </row>
    <row r="59" spans="2:8" ht="18" customHeight="1" x14ac:dyDescent="0.25">
      <c r="B59" s="308"/>
      <c r="C59" s="309"/>
      <c r="D59" s="30"/>
    </row>
    <row r="60" spans="2:8" x14ac:dyDescent="0.25">
      <c r="B60" s="37"/>
      <c r="C60" s="37"/>
    </row>
    <row r="61" spans="2:8" ht="74.150000000000006" customHeight="1" x14ac:dyDescent="0.25">
      <c r="B61" s="36" t="s">
        <v>172</v>
      </c>
    </row>
    <row r="62" spans="2:8" ht="19.5" customHeight="1" x14ac:dyDescent="0.25">
      <c r="B62" s="46"/>
      <c r="C62" s="5"/>
      <c r="D62" s="5"/>
      <c r="E62" s="5"/>
      <c r="F62" s="5"/>
      <c r="G62" s="5"/>
      <c r="H62" s="5"/>
    </row>
    <row r="63" spans="2:8" ht="19.5" customHeight="1" x14ac:dyDescent="0.25">
      <c r="B63" s="46"/>
      <c r="C63" s="5"/>
      <c r="D63" s="5"/>
      <c r="E63" s="5"/>
      <c r="F63" s="5"/>
      <c r="G63" s="5"/>
      <c r="H63" s="5"/>
    </row>
    <row r="64" spans="2:8" ht="19.5" customHeight="1" x14ac:dyDescent="0.25">
      <c r="B64" s="46"/>
      <c r="C64" s="5"/>
      <c r="D64" s="5"/>
      <c r="E64" s="5"/>
      <c r="F64" s="5"/>
      <c r="G64" s="5"/>
      <c r="H64" s="5"/>
    </row>
    <row r="65" spans="1:3" x14ac:dyDescent="0.25"/>
    <row r="66" spans="1:3" ht="13" hidden="1" x14ac:dyDescent="0.3">
      <c r="B66" s="17"/>
      <c r="C66" s="17"/>
    </row>
    <row r="67" spans="1:3" ht="13" hidden="1" x14ac:dyDescent="0.3">
      <c r="A67" s="17"/>
      <c r="B67" s="18"/>
      <c r="C67" s="18"/>
    </row>
    <row r="68" spans="1:3" ht="13" hidden="1" x14ac:dyDescent="0.3">
      <c r="A68" s="17"/>
      <c r="B68" s="17"/>
      <c r="C68" s="2"/>
    </row>
    <row r="69" spans="1:3" ht="13" hidden="1" x14ac:dyDescent="0.3">
      <c r="B69" s="17"/>
      <c r="C69" s="2"/>
    </row>
    <row r="70" spans="1:3" ht="13" hidden="1" x14ac:dyDescent="0.25">
      <c r="B70" s="18"/>
      <c r="C70" s="18"/>
    </row>
    <row r="71" spans="1:3" ht="13.5" hidden="1" customHeight="1" x14ac:dyDescent="0.25">
      <c r="B71" s="18"/>
      <c r="C71" s="18"/>
    </row>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count="1">
    <dataValidation showInputMessage="1" showErrorMessage="1" prompt="Accepts input from user" sqref="C4 B8:B18 B22:B32 B36:C46 B50:C59 B62:B64" xr:uid="{00000000-0002-0000-0700-000000000000}"/>
  </dataValidations>
  <printOptions horizontalCentered="1"/>
  <pageMargins left="0.2" right="0.2" top="0.25" bottom="0.25" header="0.3" footer="0.3"/>
  <pageSetup scale="55" fitToHeight="0" orientation="portrait" r:id="rId1"/>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7" tint="0.59999389629810485"/>
  </sheetPr>
  <dimension ref="A1:AQ42"/>
  <sheetViews>
    <sheetView zoomScale="80" zoomScaleNormal="80" workbookViewId="0">
      <pane xSplit="2" ySplit="2" topLeftCell="C3" activePane="bottomRight" state="frozen"/>
      <selection activeCell="B1" sqref="B1"/>
      <selection pane="topRight" activeCell="C1" sqref="C1"/>
      <selection pane="bottomLeft" activeCell="B3" sqref="B3"/>
      <selection pane="bottomRight" activeCell="C3" sqref="C3"/>
    </sheetView>
  </sheetViews>
  <sheetFormatPr defaultColWidth="0" defaultRowHeight="12.5" x14ac:dyDescent="0.25"/>
  <cols>
    <col min="1" max="1" width="5.90625" style="10" hidden="1" customWidth="1"/>
    <col min="2" max="2" width="71.90625" style="10" customWidth="1"/>
    <col min="3" max="13" width="19.453125" style="10" customWidth="1"/>
    <col min="14" max="14" width="19.453125" style="1" customWidth="1"/>
    <col min="15" max="40" width="19.453125" style="10" customWidth="1"/>
    <col min="41" max="43" width="9.453125" style="10" customWidth="1"/>
    <col min="44" max="16384" width="9.453125" style="10" hidden="1"/>
  </cols>
  <sheetData>
    <row r="1" spans="2:38" ht="19" x14ac:dyDescent="0.25">
      <c r="B1" s="52" t="s">
        <v>388</v>
      </c>
      <c r="E1" s="188"/>
    </row>
    <row r="3" spans="2:38" ht="70" x14ac:dyDescent="0.25">
      <c r="B3" s="252" t="s">
        <v>490</v>
      </c>
      <c r="C3" s="254" t="s">
        <v>282</v>
      </c>
      <c r="D3" s="255" t="s">
        <v>283</v>
      </c>
      <c r="E3" s="255" t="s">
        <v>284</v>
      </c>
      <c r="F3" s="255" t="s">
        <v>285</v>
      </c>
      <c r="G3" s="254" t="s">
        <v>286</v>
      </c>
      <c r="H3" s="255" t="s">
        <v>287</v>
      </c>
      <c r="I3" s="255" t="s">
        <v>288</v>
      </c>
      <c r="J3" s="255" t="s">
        <v>289</v>
      </c>
      <c r="K3" s="254" t="s">
        <v>290</v>
      </c>
      <c r="L3" s="255" t="s">
        <v>291</v>
      </c>
      <c r="M3" s="255" t="s">
        <v>292</v>
      </c>
      <c r="N3" s="255" t="s">
        <v>293</v>
      </c>
      <c r="O3" s="254" t="s">
        <v>294</v>
      </c>
      <c r="P3" s="255" t="s">
        <v>295</v>
      </c>
      <c r="Q3" s="255" t="s">
        <v>296</v>
      </c>
      <c r="R3" s="255" t="s">
        <v>297</v>
      </c>
      <c r="S3" s="254" t="s">
        <v>298</v>
      </c>
      <c r="T3" s="255" t="s">
        <v>299</v>
      </c>
      <c r="U3" s="255" t="s">
        <v>300</v>
      </c>
      <c r="V3" s="255" t="s">
        <v>339</v>
      </c>
      <c r="W3" s="254" t="s">
        <v>301</v>
      </c>
      <c r="X3" s="255" t="s">
        <v>302</v>
      </c>
      <c r="Y3" s="255" t="s">
        <v>303</v>
      </c>
      <c r="Z3" s="255" t="s">
        <v>304</v>
      </c>
      <c r="AA3" s="254" t="s">
        <v>305</v>
      </c>
      <c r="AB3" s="255" t="s">
        <v>306</v>
      </c>
      <c r="AC3" s="255" t="s">
        <v>307</v>
      </c>
      <c r="AD3" s="255" t="s">
        <v>308</v>
      </c>
      <c r="AE3" s="254" t="s">
        <v>309</v>
      </c>
      <c r="AF3" s="255" t="s">
        <v>310</v>
      </c>
      <c r="AG3" s="255" t="s">
        <v>311</v>
      </c>
      <c r="AH3" s="255" t="s">
        <v>312</v>
      </c>
      <c r="AI3" s="254" t="s">
        <v>313</v>
      </c>
      <c r="AJ3" s="255" t="s">
        <v>314</v>
      </c>
      <c r="AK3" s="255" t="s">
        <v>315</v>
      </c>
      <c r="AL3" s="255" t="s">
        <v>316</v>
      </c>
    </row>
    <row r="4" spans="2:38" s="2" customFormat="1" ht="16.5" x14ac:dyDescent="0.35">
      <c r="B4" s="298" t="s">
        <v>270</v>
      </c>
      <c r="C4" s="137"/>
      <c r="D4" s="138"/>
      <c r="E4" s="138"/>
      <c r="F4" s="138"/>
      <c r="G4" s="137"/>
      <c r="H4" s="138"/>
      <c r="I4" s="138"/>
      <c r="J4" s="138"/>
      <c r="K4" s="137"/>
      <c r="L4" s="138"/>
      <c r="M4" s="138"/>
      <c r="N4" s="138"/>
      <c r="O4" s="137"/>
      <c r="P4" s="138"/>
      <c r="Q4" s="138"/>
      <c r="R4" s="138"/>
      <c r="S4" s="137"/>
      <c r="T4" s="138"/>
      <c r="U4" s="138"/>
      <c r="V4" s="138"/>
      <c r="W4" s="137"/>
      <c r="X4" s="138"/>
      <c r="Y4" s="138"/>
      <c r="Z4" s="138"/>
      <c r="AA4" s="137"/>
      <c r="AB4" s="138"/>
      <c r="AC4" s="138"/>
      <c r="AD4" s="138"/>
      <c r="AE4" s="137"/>
      <c r="AF4" s="138"/>
      <c r="AG4" s="138"/>
      <c r="AH4" s="138"/>
      <c r="AI4" s="189"/>
      <c r="AJ4" s="190"/>
      <c r="AK4" s="190"/>
      <c r="AL4" s="314"/>
    </row>
    <row r="5" spans="2:38" s="47" customFormat="1" ht="13" x14ac:dyDescent="0.3">
      <c r="B5" s="276" t="s">
        <v>466</v>
      </c>
      <c r="C5" s="203"/>
      <c r="D5" s="204"/>
      <c r="E5" s="204"/>
      <c r="F5" s="204"/>
      <c r="G5" s="203"/>
      <c r="H5" s="204"/>
      <c r="I5" s="204"/>
      <c r="J5" s="204"/>
      <c r="K5" s="203"/>
      <c r="L5" s="204"/>
      <c r="M5" s="204"/>
      <c r="N5" s="204"/>
      <c r="O5" s="203"/>
      <c r="P5" s="204"/>
      <c r="Q5" s="204"/>
      <c r="R5" s="204"/>
      <c r="S5" s="203"/>
      <c r="T5" s="204"/>
      <c r="U5" s="204"/>
      <c r="V5" s="204"/>
      <c r="W5" s="203"/>
      <c r="X5" s="204"/>
      <c r="Y5" s="204"/>
      <c r="Z5" s="204"/>
      <c r="AA5" s="146"/>
      <c r="AB5" s="142"/>
      <c r="AC5" s="142"/>
      <c r="AD5" s="142"/>
      <c r="AE5" s="146"/>
      <c r="AF5" s="142"/>
      <c r="AG5" s="142"/>
      <c r="AH5" s="142"/>
      <c r="AI5" s="209"/>
      <c r="AJ5" s="210"/>
      <c r="AK5" s="210"/>
      <c r="AL5" s="318"/>
    </row>
    <row r="6" spans="2:38" ht="16.5" x14ac:dyDescent="0.35">
      <c r="B6" s="298" t="s">
        <v>271</v>
      </c>
      <c r="C6" s="137"/>
      <c r="D6" s="138"/>
      <c r="E6" s="138"/>
      <c r="F6" s="138"/>
      <c r="G6" s="137"/>
      <c r="H6" s="138"/>
      <c r="I6" s="138"/>
      <c r="J6" s="138"/>
      <c r="K6" s="137"/>
      <c r="L6" s="138"/>
      <c r="M6" s="138"/>
      <c r="N6" s="138"/>
      <c r="O6" s="137"/>
      <c r="P6" s="138"/>
      <c r="Q6" s="138"/>
      <c r="R6" s="138"/>
      <c r="S6" s="137"/>
      <c r="T6" s="138"/>
      <c r="U6" s="138"/>
      <c r="V6" s="138"/>
      <c r="W6" s="137"/>
      <c r="X6" s="138"/>
      <c r="Y6" s="138"/>
      <c r="Z6" s="138"/>
      <c r="AA6" s="137"/>
      <c r="AB6" s="138"/>
      <c r="AC6" s="138"/>
      <c r="AD6" s="138"/>
      <c r="AE6" s="137"/>
      <c r="AF6" s="138"/>
      <c r="AG6" s="138"/>
      <c r="AH6" s="138"/>
      <c r="AI6" s="137"/>
      <c r="AJ6" s="190"/>
      <c r="AK6" s="190"/>
      <c r="AL6" s="314"/>
    </row>
    <row r="7" spans="2:38" s="17" customFormat="1" ht="13" x14ac:dyDescent="0.3">
      <c r="B7" s="244" t="s">
        <v>272</v>
      </c>
      <c r="C7" s="203"/>
      <c r="D7" s="204"/>
      <c r="E7" s="204"/>
      <c r="F7" s="204"/>
      <c r="G7" s="203"/>
      <c r="H7" s="204"/>
      <c r="I7" s="204"/>
      <c r="J7" s="204"/>
      <c r="K7" s="203"/>
      <c r="L7" s="204"/>
      <c r="M7" s="204"/>
      <c r="N7" s="204"/>
      <c r="O7" s="203"/>
      <c r="P7" s="204"/>
      <c r="Q7" s="204"/>
      <c r="R7" s="204"/>
      <c r="S7" s="203"/>
      <c r="T7" s="204"/>
      <c r="U7" s="204"/>
      <c r="V7" s="204"/>
      <c r="W7" s="203"/>
      <c r="X7" s="204"/>
      <c r="Y7" s="204"/>
      <c r="Z7" s="204"/>
      <c r="AA7" s="146"/>
      <c r="AB7" s="142"/>
      <c r="AC7" s="142"/>
      <c r="AD7" s="142"/>
      <c r="AE7" s="146"/>
      <c r="AF7" s="142"/>
      <c r="AG7" s="142"/>
      <c r="AH7" s="142"/>
      <c r="AI7" s="203"/>
      <c r="AJ7" s="204"/>
      <c r="AK7" s="204"/>
      <c r="AL7" s="315"/>
    </row>
    <row r="8" spans="2:38" s="192" customFormat="1" ht="16.5" x14ac:dyDescent="0.35">
      <c r="B8" s="310" t="s">
        <v>412</v>
      </c>
      <c r="C8" s="197"/>
      <c r="D8" s="198"/>
      <c r="E8" s="198"/>
      <c r="F8" s="198"/>
      <c r="G8" s="197"/>
      <c r="H8" s="198"/>
      <c r="I8" s="198"/>
      <c r="J8" s="198"/>
      <c r="K8" s="197"/>
      <c r="L8" s="198"/>
      <c r="M8" s="198"/>
      <c r="N8" s="198"/>
      <c r="O8" s="197"/>
      <c r="P8" s="198"/>
      <c r="Q8" s="198"/>
      <c r="R8" s="198"/>
      <c r="S8" s="197"/>
      <c r="T8" s="198"/>
      <c r="U8" s="198"/>
      <c r="V8" s="198"/>
      <c r="W8" s="197"/>
      <c r="X8" s="198"/>
      <c r="Y8" s="198"/>
      <c r="Z8" s="198"/>
      <c r="AA8" s="197"/>
      <c r="AB8" s="198"/>
      <c r="AC8" s="198"/>
      <c r="AD8" s="198"/>
      <c r="AE8" s="197"/>
      <c r="AF8" s="198"/>
      <c r="AG8" s="198"/>
      <c r="AH8" s="198"/>
      <c r="AI8" s="197"/>
      <c r="AJ8" s="198"/>
      <c r="AK8" s="198"/>
      <c r="AL8" s="316"/>
    </row>
    <row r="9" spans="2:38" s="2" customFormat="1" ht="13" x14ac:dyDescent="0.25">
      <c r="B9" s="23" t="s">
        <v>417</v>
      </c>
      <c r="C9" s="93"/>
      <c r="D9" s="92"/>
      <c r="E9" s="92"/>
      <c r="F9" s="205"/>
      <c r="G9" s="93"/>
      <c r="H9" s="92"/>
      <c r="I9" s="92"/>
      <c r="J9" s="205"/>
      <c r="K9" s="93"/>
      <c r="L9" s="92"/>
      <c r="M9" s="92"/>
      <c r="N9" s="205"/>
      <c r="O9" s="93"/>
      <c r="P9" s="92"/>
      <c r="Q9" s="92"/>
      <c r="R9" s="205"/>
      <c r="S9" s="93"/>
      <c r="T9" s="92"/>
      <c r="U9" s="92"/>
      <c r="V9" s="205"/>
      <c r="W9" s="93"/>
      <c r="X9" s="92"/>
      <c r="Y9" s="92"/>
      <c r="Z9" s="205"/>
      <c r="AA9" s="93"/>
      <c r="AB9" s="92"/>
      <c r="AC9" s="92"/>
      <c r="AD9" s="92"/>
      <c r="AE9" s="93"/>
      <c r="AF9" s="92"/>
      <c r="AG9" s="92"/>
      <c r="AH9" s="92"/>
      <c r="AI9" s="93"/>
      <c r="AJ9" s="92"/>
      <c r="AK9" s="92"/>
      <c r="AL9" s="317"/>
    </row>
    <row r="10" spans="2:38" ht="17" thickBot="1" x14ac:dyDescent="0.4">
      <c r="B10" s="298" t="s">
        <v>420</v>
      </c>
      <c r="C10" s="137"/>
      <c r="D10" s="138"/>
      <c r="E10" s="138"/>
      <c r="F10" s="138"/>
      <c r="G10" s="137"/>
      <c r="H10" s="138"/>
      <c r="I10" s="138"/>
      <c r="J10" s="138"/>
      <c r="K10" s="137"/>
      <c r="L10" s="138"/>
      <c r="M10" s="138"/>
      <c r="N10" s="138"/>
      <c r="O10" s="137"/>
      <c r="P10" s="138"/>
      <c r="Q10" s="138"/>
      <c r="R10" s="138"/>
      <c r="S10" s="137"/>
      <c r="T10" s="138"/>
      <c r="U10" s="138"/>
      <c r="V10" s="138"/>
      <c r="W10" s="137"/>
      <c r="X10" s="138"/>
      <c r="Y10" s="138"/>
      <c r="Z10" s="138"/>
      <c r="AA10" s="137"/>
      <c r="AB10" s="138"/>
      <c r="AC10" s="138"/>
      <c r="AD10" s="138"/>
      <c r="AE10" s="137"/>
      <c r="AF10" s="138"/>
      <c r="AG10" s="138"/>
      <c r="AH10" s="138"/>
      <c r="AI10" s="137"/>
      <c r="AJ10" s="190"/>
      <c r="AK10" s="190"/>
      <c r="AL10" s="273"/>
    </row>
    <row r="11" spans="2:38" ht="13" thickTop="1" x14ac:dyDescent="0.25">
      <c r="B11" s="311" t="s">
        <v>421</v>
      </c>
      <c r="C11" s="152"/>
      <c r="D11" s="153"/>
      <c r="E11" s="153"/>
      <c r="F11" s="153"/>
      <c r="G11" s="152"/>
      <c r="H11" s="153"/>
      <c r="I11" s="153"/>
      <c r="J11" s="153"/>
      <c r="K11" s="152"/>
      <c r="L11" s="153"/>
      <c r="M11" s="153"/>
      <c r="N11" s="153"/>
      <c r="O11" s="152"/>
      <c r="P11" s="153"/>
      <c r="Q11" s="153"/>
      <c r="R11" s="153"/>
      <c r="S11" s="152"/>
      <c r="T11" s="153"/>
      <c r="U11" s="153"/>
      <c r="V11" s="153"/>
      <c r="W11" s="152"/>
      <c r="X11" s="153"/>
      <c r="Y11" s="153"/>
      <c r="Z11" s="153"/>
      <c r="AA11" s="101"/>
      <c r="AB11" s="102"/>
      <c r="AC11" s="102"/>
      <c r="AD11" s="102"/>
      <c r="AE11" s="101"/>
      <c r="AF11" s="102"/>
      <c r="AG11" s="102"/>
      <c r="AH11" s="102"/>
      <c r="AI11" s="152"/>
      <c r="AJ11" s="153"/>
      <c r="AK11" s="153"/>
      <c r="AL11" s="153"/>
    </row>
    <row r="12" spans="2:38" s="192" customFormat="1" ht="13" hidden="1" x14ac:dyDescent="0.25">
      <c r="B12" s="312" t="s">
        <v>422</v>
      </c>
      <c r="C12" s="193"/>
      <c r="D12" s="194"/>
      <c r="E12" s="194"/>
      <c r="F12" s="205"/>
      <c r="G12" s="193"/>
      <c r="H12" s="194"/>
      <c r="I12" s="194"/>
      <c r="J12" s="205"/>
      <c r="K12" s="193"/>
      <c r="L12" s="194"/>
      <c r="M12" s="194"/>
      <c r="N12" s="205"/>
      <c r="O12" s="193"/>
      <c r="P12" s="194"/>
      <c r="Q12" s="194"/>
      <c r="R12" s="205"/>
      <c r="S12" s="193"/>
      <c r="T12" s="194"/>
      <c r="U12" s="194"/>
      <c r="V12" s="205"/>
      <c r="W12" s="193"/>
      <c r="X12" s="194"/>
      <c r="Y12" s="194"/>
      <c r="Z12" s="205"/>
      <c r="AA12" s="195"/>
      <c r="AB12" s="196"/>
      <c r="AC12" s="196"/>
      <c r="AD12" s="196"/>
      <c r="AE12" s="195"/>
      <c r="AF12" s="196"/>
      <c r="AG12" s="196"/>
      <c r="AH12" s="196"/>
      <c r="AI12" s="195"/>
      <c r="AJ12" s="194"/>
      <c r="AK12" s="194"/>
      <c r="AL12" s="317"/>
    </row>
    <row r="13" spans="2:38" s="192" customFormat="1" ht="13" hidden="1" x14ac:dyDescent="0.25">
      <c r="B13" s="313" t="s">
        <v>423</v>
      </c>
      <c r="C13" s="195"/>
      <c r="D13" s="196"/>
      <c r="E13" s="196"/>
      <c r="F13" s="204"/>
      <c r="G13" s="195"/>
      <c r="H13" s="196"/>
      <c r="I13" s="196"/>
      <c r="J13" s="204"/>
      <c r="K13" s="195"/>
      <c r="L13" s="196"/>
      <c r="M13" s="196"/>
      <c r="N13" s="204"/>
      <c r="O13" s="195"/>
      <c r="P13" s="196"/>
      <c r="Q13" s="196"/>
      <c r="R13" s="204"/>
      <c r="S13" s="195"/>
      <c r="T13" s="196"/>
      <c r="U13" s="196"/>
      <c r="V13" s="204"/>
      <c r="W13" s="195"/>
      <c r="X13" s="196"/>
      <c r="Y13" s="196"/>
      <c r="Z13" s="204"/>
      <c r="AA13" s="195"/>
      <c r="AB13" s="196"/>
      <c r="AC13" s="196"/>
      <c r="AD13" s="196"/>
      <c r="AE13" s="195"/>
      <c r="AF13" s="196"/>
      <c r="AG13" s="196"/>
      <c r="AH13" s="196"/>
      <c r="AI13" s="195"/>
      <c r="AJ13" s="196"/>
      <c r="AK13" s="196"/>
      <c r="AL13" s="318"/>
    </row>
    <row r="14" spans="2:38" s="17" customFormat="1" ht="26" x14ac:dyDescent="0.3">
      <c r="B14" s="244" t="s">
        <v>424</v>
      </c>
      <c r="C14" s="146"/>
      <c r="D14" s="142"/>
      <c r="E14" s="142"/>
      <c r="F14" s="318"/>
      <c r="G14" s="146"/>
      <c r="H14" s="142"/>
      <c r="I14" s="142"/>
      <c r="J14" s="318"/>
      <c r="K14" s="146"/>
      <c r="L14" s="142"/>
      <c r="M14" s="142"/>
      <c r="N14" s="318"/>
      <c r="O14" s="146"/>
      <c r="P14" s="142"/>
      <c r="Q14" s="142"/>
      <c r="R14" s="318"/>
      <c r="S14" s="146"/>
      <c r="T14" s="142"/>
      <c r="U14" s="142"/>
      <c r="V14" s="318"/>
      <c r="W14" s="146"/>
      <c r="X14" s="142"/>
      <c r="Y14" s="142"/>
      <c r="Z14" s="318"/>
      <c r="AA14" s="146"/>
      <c r="AB14" s="142"/>
      <c r="AC14" s="142"/>
      <c r="AD14" s="142"/>
      <c r="AE14" s="146"/>
      <c r="AF14" s="142"/>
      <c r="AG14" s="142"/>
      <c r="AH14" s="142"/>
      <c r="AI14" s="146"/>
      <c r="AJ14" s="142"/>
      <c r="AK14" s="142"/>
      <c r="AL14" s="318"/>
    </row>
    <row r="15" spans="2:38" ht="13" x14ac:dyDescent="0.25">
      <c r="C15" s="191"/>
      <c r="D15" s="191"/>
      <c r="E15" s="191"/>
    </row>
    <row r="16" spans="2:38" s="201" customFormat="1" x14ac:dyDescent="0.25">
      <c r="N16" s="202"/>
    </row>
    <row r="17" spans="2:38" ht="70" x14ac:dyDescent="0.25">
      <c r="B17" s="252" t="s">
        <v>546</v>
      </c>
      <c r="C17" s="254" t="s">
        <v>282</v>
      </c>
      <c r="D17" s="255" t="s">
        <v>283</v>
      </c>
      <c r="E17" s="255" t="s">
        <v>284</v>
      </c>
      <c r="F17" s="255" t="s">
        <v>285</v>
      </c>
      <c r="G17" s="254" t="s">
        <v>286</v>
      </c>
      <c r="H17" s="255" t="s">
        <v>287</v>
      </c>
      <c r="I17" s="255" t="s">
        <v>288</v>
      </c>
      <c r="J17" s="255" t="s">
        <v>289</v>
      </c>
      <c r="K17" s="254" t="s">
        <v>290</v>
      </c>
      <c r="L17" s="255" t="s">
        <v>291</v>
      </c>
      <c r="M17" s="255" t="s">
        <v>292</v>
      </c>
      <c r="N17" s="255" t="s">
        <v>293</v>
      </c>
      <c r="O17" s="254" t="s">
        <v>294</v>
      </c>
      <c r="P17" s="255" t="s">
        <v>295</v>
      </c>
      <c r="Q17" s="255" t="s">
        <v>296</v>
      </c>
      <c r="R17" s="255" t="s">
        <v>297</v>
      </c>
      <c r="S17" s="254" t="s">
        <v>298</v>
      </c>
      <c r="T17" s="255" t="s">
        <v>299</v>
      </c>
      <c r="U17" s="255" t="s">
        <v>300</v>
      </c>
      <c r="V17" s="255" t="s">
        <v>339</v>
      </c>
      <c r="W17" s="254" t="s">
        <v>301</v>
      </c>
      <c r="X17" s="255" t="s">
        <v>302</v>
      </c>
      <c r="Y17" s="255" t="s">
        <v>303</v>
      </c>
      <c r="Z17" s="255" t="s">
        <v>304</v>
      </c>
      <c r="AA17" s="254" t="s">
        <v>305</v>
      </c>
      <c r="AB17" s="255" t="s">
        <v>306</v>
      </c>
      <c r="AC17" s="255" t="s">
        <v>307</v>
      </c>
      <c r="AD17" s="255" t="s">
        <v>308</v>
      </c>
      <c r="AE17" s="254" t="s">
        <v>309</v>
      </c>
      <c r="AF17" s="255" t="s">
        <v>310</v>
      </c>
      <c r="AG17" s="255" t="s">
        <v>311</v>
      </c>
      <c r="AH17" s="255" t="s">
        <v>312</v>
      </c>
      <c r="AI17" s="254" t="s">
        <v>313</v>
      </c>
      <c r="AJ17" s="255" t="s">
        <v>314</v>
      </c>
      <c r="AK17" s="255" t="s">
        <v>315</v>
      </c>
      <c r="AL17" s="255" t="s">
        <v>316</v>
      </c>
    </row>
    <row r="18" spans="2:38" s="2" customFormat="1" ht="16.5" x14ac:dyDescent="0.35">
      <c r="B18" s="321" t="s">
        <v>270</v>
      </c>
      <c r="C18" s="137"/>
      <c r="D18" s="138"/>
      <c r="E18" s="138"/>
      <c r="F18" s="138"/>
      <c r="G18" s="137"/>
      <c r="H18" s="138"/>
      <c r="I18" s="138"/>
      <c r="J18" s="138"/>
      <c r="K18" s="137"/>
      <c r="L18" s="138"/>
      <c r="M18" s="138"/>
      <c r="N18" s="138"/>
      <c r="O18" s="137"/>
      <c r="P18" s="138"/>
      <c r="Q18" s="138"/>
      <c r="R18" s="138"/>
      <c r="S18" s="137"/>
      <c r="T18" s="138"/>
      <c r="U18" s="138"/>
      <c r="V18" s="138"/>
      <c r="W18" s="137"/>
      <c r="X18" s="138"/>
      <c r="Y18" s="138"/>
      <c r="Z18" s="138"/>
      <c r="AA18" s="137"/>
      <c r="AB18" s="138"/>
      <c r="AC18" s="138"/>
      <c r="AD18" s="138"/>
      <c r="AE18" s="137"/>
      <c r="AF18" s="138"/>
      <c r="AG18" s="138"/>
      <c r="AH18" s="138"/>
      <c r="AI18" s="207"/>
      <c r="AJ18" s="208"/>
      <c r="AK18" s="208"/>
      <c r="AL18" s="319"/>
    </row>
    <row r="19" spans="2:38" s="47" customFormat="1" ht="13" x14ac:dyDescent="0.3">
      <c r="B19" s="276" t="s">
        <v>466</v>
      </c>
      <c r="C19" s="203"/>
      <c r="D19" s="204"/>
      <c r="E19" s="204"/>
      <c r="F19" s="204"/>
      <c r="G19" s="203"/>
      <c r="H19" s="204"/>
      <c r="I19" s="204"/>
      <c r="J19" s="204"/>
      <c r="K19" s="203"/>
      <c r="L19" s="204"/>
      <c r="M19" s="204"/>
      <c r="N19" s="204"/>
      <c r="O19" s="203"/>
      <c r="P19" s="204"/>
      <c r="Q19" s="204"/>
      <c r="R19" s="204"/>
      <c r="S19" s="203"/>
      <c r="T19" s="204"/>
      <c r="U19" s="204"/>
      <c r="V19" s="204"/>
      <c r="W19" s="203"/>
      <c r="X19" s="204"/>
      <c r="Y19" s="204"/>
      <c r="Z19" s="204"/>
      <c r="AA19" s="146"/>
      <c r="AB19" s="142"/>
      <c r="AC19" s="142"/>
      <c r="AD19" s="142"/>
      <c r="AE19" s="146"/>
      <c r="AF19" s="142"/>
      <c r="AG19" s="142"/>
      <c r="AH19" s="142"/>
      <c r="AI19" s="209"/>
      <c r="AJ19" s="210"/>
      <c r="AK19" s="210"/>
      <c r="AL19" s="318"/>
    </row>
    <row r="20" spans="2:38" s="47" customFormat="1" ht="16.5" x14ac:dyDescent="0.35">
      <c r="B20" s="321" t="s">
        <v>271</v>
      </c>
      <c r="C20" s="137"/>
      <c r="D20" s="138"/>
      <c r="E20" s="138"/>
      <c r="F20" s="138"/>
      <c r="G20" s="137"/>
      <c r="H20" s="138"/>
      <c r="I20" s="138"/>
      <c r="J20" s="138"/>
      <c r="K20" s="137"/>
      <c r="L20" s="138"/>
      <c r="M20" s="138"/>
      <c r="N20" s="138"/>
      <c r="O20" s="137"/>
      <c r="P20" s="138"/>
      <c r="Q20" s="138"/>
      <c r="R20" s="138"/>
      <c r="S20" s="137"/>
      <c r="T20" s="138"/>
      <c r="U20" s="138"/>
      <c r="V20" s="138"/>
      <c r="W20" s="137"/>
      <c r="X20" s="138"/>
      <c r="Y20" s="138"/>
      <c r="Z20" s="138"/>
      <c r="AA20" s="137"/>
      <c r="AB20" s="138"/>
      <c r="AC20" s="138"/>
      <c r="AD20" s="138"/>
      <c r="AE20" s="137"/>
      <c r="AF20" s="138"/>
      <c r="AG20" s="138"/>
      <c r="AH20" s="138"/>
      <c r="AI20" s="207"/>
      <c r="AJ20" s="208"/>
      <c r="AK20" s="208"/>
      <c r="AL20" s="319"/>
    </row>
    <row r="21" spans="2:38" ht="13" x14ac:dyDescent="0.3">
      <c r="B21" s="244" t="s">
        <v>272</v>
      </c>
      <c r="C21" s="203"/>
      <c r="D21" s="204"/>
      <c r="E21" s="204"/>
      <c r="F21" s="204"/>
      <c r="G21" s="203"/>
      <c r="H21" s="204"/>
      <c r="I21" s="204"/>
      <c r="J21" s="204"/>
      <c r="K21" s="203"/>
      <c r="L21" s="204"/>
      <c r="M21" s="204"/>
      <c r="N21" s="204"/>
      <c r="O21" s="203"/>
      <c r="P21" s="204"/>
      <c r="Q21" s="204"/>
      <c r="R21" s="204"/>
      <c r="S21" s="203"/>
      <c r="T21" s="204"/>
      <c r="U21" s="204"/>
      <c r="V21" s="204"/>
      <c r="W21" s="203"/>
      <c r="X21" s="204"/>
      <c r="Y21" s="204"/>
      <c r="Z21" s="204"/>
      <c r="AA21" s="146"/>
      <c r="AB21" s="142"/>
      <c r="AC21" s="142"/>
      <c r="AD21" s="142"/>
      <c r="AE21" s="146"/>
      <c r="AF21" s="142"/>
      <c r="AG21" s="142"/>
      <c r="AH21" s="142"/>
      <c r="AI21" s="209"/>
      <c r="AJ21" s="210"/>
      <c r="AK21" s="210"/>
      <c r="AL21" s="318"/>
    </row>
    <row r="22" spans="2:38" s="17" customFormat="1" ht="16.5" x14ac:dyDescent="0.35">
      <c r="B22" s="322" t="s">
        <v>412</v>
      </c>
      <c r="C22" s="197"/>
      <c r="D22" s="198"/>
      <c r="E22" s="198"/>
      <c r="F22" s="198"/>
      <c r="G22" s="197"/>
      <c r="H22" s="198"/>
      <c r="I22" s="198"/>
      <c r="J22" s="198"/>
      <c r="K22" s="197"/>
      <c r="L22" s="198"/>
      <c r="M22" s="198"/>
      <c r="N22" s="198"/>
      <c r="O22" s="197"/>
      <c r="P22" s="198"/>
      <c r="Q22" s="198"/>
      <c r="R22" s="198"/>
      <c r="S22" s="197"/>
      <c r="T22" s="198"/>
      <c r="U22" s="198"/>
      <c r="V22" s="198"/>
      <c r="W22" s="197"/>
      <c r="X22" s="198"/>
      <c r="Y22" s="198"/>
      <c r="Z22" s="198"/>
      <c r="AA22" s="197"/>
      <c r="AB22" s="198"/>
      <c r="AC22" s="198"/>
      <c r="AD22" s="198"/>
      <c r="AE22" s="197"/>
      <c r="AF22" s="198"/>
      <c r="AG22" s="198"/>
      <c r="AH22" s="198"/>
      <c r="AI22" s="211"/>
      <c r="AJ22" s="198"/>
      <c r="AK22" s="198"/>
      <c r="AL22" s="316"/>
    </row>
    <row r="23" spans="2:38" s="192" customFormat="1" ht="13" x14ac:dyDescent="0.25">
      <c r="B23" s="23" t="s">
        <v>417</v>
      </c>
      <c r="C23" s="199"/>
      <c r="D23" s="200"/>
      <c r="E23" s="200"/>
      <c r="F23" s="205"/>
      <c r="G23" s="199"/>
      <c r="H23" s="200"/>
      <c r="I23" s="200"/>
      <c r="J23" s="205"/>
      <c r="K23" s="93"/>
      <c r="L23" s="92"/>
      <c r="M23" s="92"/>
      <c r="N23" s="205"/>
      <c r="O23" s="93"/>
      <c r="P23" s="92"/>
      <c r="Q23" s="92"/>
      <c r="R23" s="205"/>
      <c r="S23" s="93"/>
      <c r="T23" s="92"/>
      <c r="U23" s="92"/>
      <c r="V23" s="205"/>
      <c r="W23" s="93"/>
      <c r="X23" s="92"/>
      <c r="Y23" s="92"/>
      <c r="Z23" s="205"/>
      <c r="AA23" s="93"/>
      <c r="AB23" s="92"/>
      <c r="AC23" s="92"/>
      <c r="AD23" s="92"/>
      <c r="AE23" s="93"/>
      <c r="AF23" s="92"/>
      <c r="AG23" s="92"/>
      <c r="AH23" s="92"/>
      <c r="AI23" s="93"/>
      <c r="AJ23" s="92"/>
      <c r="AK23" s="92"/>
      <c r="AL23" s="317"/>
    </row>
    <row r="24" spans="2:38" s="2" customFormat="1" ht="17" thickBot="1" x14ac:dyDescent="0.4">
      <c r="B24" s="321" t="s">
        <v>420</v>
      </c>
      <c r="C24" s="137"/>
      <c r="D24" s="138"/>
      <c r="E24" s="138"/>
      <c r="F24" s="138"/>
      <c r="G24" s="137"/>
      <c r="H24" s="138"/>
      <c r="I24" s="138"/>
      <c r="J24" s="138"/>
      <c r="K24" s="137"/>
      <c r="L24" s="138"/>
      <c r="M24" s="138"/>
      <c r="N24" s="138"/>
      <c r="O24" s="137"/>
      <c r="P24" s="138"/>
      <c r="Q24" s="138"/>
      <c r="R24" s="138"/>
      <c r="S24" s="137"/>
      <c r="T24" s="138"/>
      <c r="U24" s="138"/>
      <c r="V24" s="138"/>
      <c r="W24" s="137"/>
      <c r="X24" s="138"/>
      <c r="Y24" s="138"/>
      <c r="Z24" s="138"/>
      <c r="AA24" s="137"/>
      <c r="AB24" s="138"/>
      <c r="AC24" s="138"/>
      <c r="AD24" s="138"/>
      <c r="AE24" s="137"/>
      <c r="AF24" s="138"/>
      <c r="AG24" s="138"/>
      <c r="AH24" s="138"/>
      <c r="AI24" s="207"/>
      <c r="AJ24" s="208"/>
      <c r="AK24" s="208"/>
      <c r="AL24" s="319"/>
    </row>
    <row r="25" spans="2:38" ht="13" thickTop="1" x14ac:dyDescent="0.25">
      <c r="B25" s="311" t="s">
        <v>421</v>
      </c>
      <c r="C25" s="152"/>
      <c r="D25" s="153"/>
      <c r="E25" s="153"/>
      <c r="F25" s="153"/>
      <c r="G25" s="152"/>
      <c r="H25" s="153"/>
      <c r="I25" s="153"/>
      <c r="J25" s="153"/>
      <c r="K25" s="152"/>
      <c r="L25" s="153"/>
      <c r="M25" s="153"/>
      <c r="N25" s="153"/>
      <c r="O25" s="152"/>
      <c r="P25" s="153"/>
      <c r="Q25" s="153"/>
      <c r="R25" s="153"/>
      <c r="S25" s="152"/>
      <c r="T25" s="153"/>
      <c r="U25" s="153"/>
      <c r="V25" s="153"/>
      <c r="W25" s="152"/>
      <c r="X25" s="153"/>
      <c r="Y25" s="153"/>
      <c r="Z25" s="153"/>
      <c r="AA25" s="101"/>
      <c r="AB25" s="102"/>
      <c r="AC25" s="102"/>
      <c r="AD25" s="102"/>
      <c r="AE25" s="101"/>
      <c r="AF25" s="102"/>
      <c r="AG25" s="102"/>
      <c r="AH25" s="102"/>
      <c r="AI25" s="152"/>
      <c r="AJ25" s="153"/>
      <c r="AK25" s="153"/>
      <c r="AL25" s="153"/>
    </row>
    <row r="26" spans="2:38" ht="13" x14ac:dyDescent="0.25">
      <c r="B26" s="323" t="s">
        <v>422</v>
      </c>
      <c r="C26" s="193"/>
      <c r="D26" s="194"/>
      <c r="E26" s="194"/>
      <c r="F26" s="205"/>
      <c r="G26" s="193"/>
      <c r="H26" s="194"/>
      <c r="I26" s="194"/>
      <c r="J26" s="205"/>
      <c r="K26" s="193"/>
      <c r="L26" s="194"/>
      <c r="M26" s="194"/>
      <c r="N26" s="205"/>
      <c r="O26" s="193"/>
      <c r="P26" s="194"/>
      <c r="Q26" s="194"/>
      <c r="R26" s="205"/>
      <c r="S26" s="193"/>
      <c r="T26" s="194"/>
      <c r="U26" s="194"/>
      <c r="V26" s="205"/>
      <c r="W26" s="193"/>
      <c r="X26" s="194"/>
      <c r="Y26" s="194"/>
      <c r="Z26" s="205"/>
      <c r="AA26" s="195"/>
      <c r="AB26" s="196"/>
      <c r="AC26" s="196"/>
      <c r="AD26" s="196"/>
      <c r="AE26" s="195"/>
      <c r="AF26" s="196"/>
      <c r="AG26" s="196"/>
      <c r="AH26" s="196"/>
      <c r="AI26" s="195"/>
      <c r="AJ26" s="212"/>
      <c r="AK26" s="212"/>
      <c r="AL26" s="317"/>
    </row>
    <row r="27" spans="2:38" s="192" customFormat="1" ht="13.25" hidden="1" customHeight="1" x14ac:dyDescent="0.25">
      <c r="B27" s="243" t="s">
        <v>423</v>
      </c>
      <c r="C27" s="195"/>
      <c r="D27" s="196"/>
      <c r="E27" s="196"/>
      <c r="F27" s="204"/>
      <c r="G27" s="195"/>
      <c r="H27" s="196"/>
      <c r="I27" s="196"/>
      <c r="J27" s="204"/>
      <c r="K27" s="195"/>
      <c r="L27" s="196"/>
      <c r="M27" s="196"/>
      <c r="N27" s="204"/>
      <c r="O27" s="195"/>
      <c r="P27" s="196"/>
      <c r="Q27" s="196"/>
      <c r="R27" s="204"/>
      <c r="S27" s="195"/>
      <c r="T27" s="196"/>
      <c r="U27" s="196"/>
      <c r="V27" s="204"/>
      <c r="W27" s="195"/>
      <c r="X27" s="196"/>
      <c r="Y27" s="196"/>
      <c r="Z27" s="204"/>
      <c r="AA27" s="195"/>
      <c r="AB27" s="196"/>
      <c r="AC27" s="196"/>
      <c r="AD27" s="196"/>
      <c r="AE27" s="195"/>
      <c r="AF27" s="196"/>
      <c r="AG27" s="196"/>
      <c r="AH27" s="196"/>
      <c r="AI27" s="195"/>
      <c r="AJ27" s="196"/>
      <c r="AK27" s="196"/>
      <c r="AL27" s="318"/>
    </row>
    <row r="28" spans="2:38" s="192" customFormat="1" ht="13.25" hidden="1" customHeight="1" x14ac:dyDescent="0.3">
      <c r="B28" s="244" t="s">
        <v>424</v>
      </c>
      <c r="C28" s="146"/>
      <c r="D28" s="142"/>
      <c r="E28" s="142"/>
      <c r="F28" s="204"/>
      <c r="G28" s="146"/>
      <c r="H28" s="142"/>
      <c r="I28" s="142"/>
      <c r="J28" s="204"/>
      <c r="K28" s="146"/>
      <c r="L28" s="142"/>
      <c r="M28" s="142"/>
      <c r="N28" s="204"/>
      <c r="O28" s="146"/>
      <c r="P28" s="142"/>
      <c r="Q28" s="142"/>
      <c r="R28" s="204"/>
      <c r="S28" s="146"/>
      <c r="T28" s="142"/>
      <c r="U28" s="142"/>
      <c r="V28" s="204"/>
      <c r="W28" s="146"/>
      <c r="X28" s="142"/>
      <c r="Y28" s="142"/>
      <c r="Z28" s="204"/>
      <c r="AA28" s="146"/>
      <c r="AB28" s="142"/>
      <c r="AC28" s="142"/>
      <c r="AD28" s="142"/>
      <c r="AE28" s="146"/>
      <c r="AF28" s="142"/>
      <c r="AG28" s="142"/>
      <c r="AH28" s="142"/>
      <c r="AI28" s="146"/>
      <c r="AJ28" s="142"/>
      <c r="AK28" s="142"/>
      <c r="AL28" s="318"/>
    </row>
    <row r="29" spans="2:38" s="17" customFormat="1" ht="13" x14ac:dyDescent="0.3">
      <c r="B29" s="243" t="s">
        <v>468</v>
      </c>
      <c r="C29" s="203"/>
      <c r="D29" s="83"/>
      <c r="E29" s="83"/>
      <c r="F29" s="92"/>
      <c r="G29" s="203"/>
      <c r="H29" s="83"/>
      <c r="I29" s="83"/>
      <c r="J29" s="92"/>
      <c r="K29" s="203"/>
      <c r="L29" s="83"/>
      <c r="M29" s="83"/>
      <c r="N29" s="92"/>
      <c r="O29" s="203"/>
      <c r="P29" s="83"/>
      <c r="Q29" s="83"/>
      <c r="R29" s="92"/>
      <c r="S29" s="203"/>
      <c r="T29" s="83"/>
      <c r="U29" s="83"/>
      <c r="V29" s="92"/>
      <c r="W29" s="203"/>
      <c r="X29" s="83"/>
      <c r="Y29" s="83"/>
      <c r="Z29" s="92"/>
      <c r="AA29" s="93"/>
      <c r="AB29" s="92"/>
      <c r="AC29" s="92"/>
      <c r="AD29" s="92"/>
      <c r="AE29" s="93"/>
      <c r="AF29" s="92"/>
      <c r="AG29" s="92"/>
      <c r="AH29" s="92"/>
      <c r="AI29" s="209"/>
      <c r="AJ29" s="213"/>
      <c r="AK29" s="213"/>
      <c r="AL29" s="92"/>
    </row>
    <row r="30" spans="2:38" ht="13.75" customHeight="1" x14ac:dyDescent="0.3">
      <c r="B30" s="243" t="s">
        <v>425</v>
      </c>
      <c r="C30" s="203"/>
      <c r="D30" s="83"/>
      <c r="E30" s="185"/>
      <c r="F30" s="92"/>
      <c r="G30" s="203"/>
      <c r="H30" s="83" t="s">
        <v>448</v>
      </c>
      <c r="I30" s="185"/>
      <c r="J30" s="92"/>
      <c r="K30" s="203"/>
      <c r="L30" s="83"/>
      <c r="M30" s="185"/>
      <c r="N30" s="92"/>
      <c r="O30" s="203"/>
      <c r="P30" s="83"/>
      <c r="Q30" s="185"/>
      <c r="R30" s="92"/>
      <c r="S30" s="203"/>
      <c r="T30" s="83"/>
      <c r="U30" s="185"/>
      <c r="V30" s="92"/>
      <c r="W30" s="203"/>
      <c r="X30" s="83"/>
      <c r="Y30" s="185"/>
      <c r="Z30" s="92"/>
      <c r="AA30" s="93"/>
      <c r="AB30" s="92"/>
      <c r="AC30" s="92"/>
      <c r="AD30" s="92"/>
      <c r="AE30" s="93"/>
      <c r="AF30" s="92"/>
      <c r="AG30" s="92"/>
      <c r="AH30" s="92"/>
      <c r="AI30" s="209"/>
      <c r="AJ30" s="213"/>
      <c r="AK30" s="185"/>
      <c r="AL30" s="92"/>
    </row>
    <row r="31" spans="2:38" s="17" customFormat="1" ht="13.75" customHeight="1" x14ac:dyDescent="0.3">
      <c r="B31" s="243" t="s">
        <v>426</v>
      </c>
      <c r="C31" s="203"/>
      <c r="D31" s="83"/>
      <c r="E31" s="83"/>
      <c r="F31" s="92"/>
      <c r="G31" s="203"/>
      <c r="H31" s="83"/>
      <c r="I31" s="83"/>
      <c r="J31" s="92"/>
      <c r="K31" s="203"/>
      <c r="L31" s="83"/>
      <c r="M31" s="83"/>
      <c r="N31" s="92"/>
      <c r="O31" s="203"/>
      <c r="P31" s="83"/>
      <c r="Q31" s="83"/>
      <c r="R31" s="92"/>
      <c r="S31" s="203"/>
      <c r="T31" s="83"/>
      <c r="U31" s="83"/>
      <c r="V31" s="92"/>
      <c r="W31" s="203"/>
      <c r="X31" s="83"/>
      <c r="Y31" s="83"/>
      <c r="Z31" s="92"/>
      <c r="AA31" s="93"/>
      <c r="AB31" s="92"/>
      <c r="AC31" s="92"/>
      <c r="AD31" s="92"/>
      <c r="AE31" s="93"/>
      <c r="AF31" s="92"/>
      <c r="AG31" s="92"/>
      <c r="AH31" s="92"/>
      <c r="AI31" s="209"/>
      <c r="AJ31" s="213"/>
      <c r="AK31" s="213"/>
      <c r="AL31" s="92"/>
    </row>
    <row r="32" spans="2:38" s="17" customFormat="1" ht="13" x14ac:dyDescent="0.3">
      <c r="B32" s="244" t="s">
        <v>427</v>
      </c>
      <c r="C32" s="320"/>
      <c r="D32" s="324"/>
      <c r="E32" s="324"/>
      <c r="F32" s="325"/>
      <c r="G32" s="320"/>
      <c r="H32" s="324"/>
      <c r="I32" s="324"/>
      <c r="J32" s="325"/>
      <c r="K32" s="320"/>
      <c r="L32" s="324"/>
      <c r="M32" s="324"/>
      <c r="N32" s="325"/>
      <c r="O32" s="320"/>
      <c r="P32" s="324"/>
      <c r="Q32" s="324"/>
      <c r="R32" s="325"/>
      <c r="S32" s="320"/>
      <c r="T32" s="324"/>
      <c r="U32" s="324"/>
      <c r="V32" s="325"/>
      <c r="W32" s="320"/>
      <c r="X32" s="324"/>
      <c r="Y32" s="324"/>
      <c r="Z32" s="325"/>
      <c r="AA32" s="93"/>
      <c r="AB32" s="92"/>
      <c r="AC32" s="92"/>
      <c r="AD32" s="92"/>
      <c r="AE32" s="93"/>
      <c r="AF32" s="92"/>
      <c r="AG32" s="92"/>
      <c r="AH32" s="92"/>
      <c r="AI32" s="320"/>
      <c r="AJ32" s="324"/>
      <c r="AK32" s="324"/>
      <c r="AL32" s="325"/>
    </row>
    <row r="33" spans="2:38" s="17" customFormat="1" ht="13" x14ac:dyDescent="0.3">
      <c r="B33" s="201"/>
      <c r="C33" s="201"/>
      <c r="D33" s="201"/>
      <c r="E33" s="201"/>
      <c r="F33" s="201"/>
      <c r="G33" s="201"/>
      <c r="H33" s="201"/>
      <c r="I33" s="201"/>
      <c r="J33" s="201"/>
      <c r="K33" s="201"/>
      <c r="L33" s="201"/>
      <c r="M33" s="201"/>
      <c r="N33" s="202"/>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row>
    <row r="34" spans="2:38" s="201" customFormat="1" x14ac:dyDescent="0.25">
      <c r="B34" s="10"/>
      <c r="C34" s="10"/>
      <c r="D34" s="10"/>
      <c r="E34" s="10"/>
      <c r="F34" s="10"/>
      <c r="G34" s="10"/>
      <c r="H34" s="10"/>
      <c r="I34" s="10"/>
      <c r="J34" s="10"/>
      <c r="K34" s="10"/>
      <c r="L34" s="10"/>
      <c r="M34" s="10"/>
      <c r="N34" s="1"/>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41" spans="2:38" x14ac:dyDescent="0.25">
      <c r="B41" s="1"/>
      <c r="N41" s="10"/>
    </row>
    <row r="42" spans="2:38" ht="13" x14ac:dyDescent="0.3">
      <c r="B42" s="17"/>
      <c r="N42" s="10"/>
    </row>
  </sheetData>
  <conditionalFormatting sqref="G25:J25">
    <cfRule type="cellIs" dxfId="93" priority="27" stopIfTrue="1" operator="lessThan">
      <formula>0</formula>
    </cfRule>
  </conditionalFormatting>
  <conditionalFormatting sqref="O25:R25">
    <cfRule type="cellIs" dxfId="92" priority="25" stopIfTrue="1" operator="lessThan">
      <formula>0</formula>
    </cfRule>
  </conditionalFormatting>
  <conditionalFormatting sqref="D25:F25">
    <cfRule type="cellIs" dxfId="91" priority="28" stopIfTrue="1" operator="lessThan">
      <formula>0</formula>
    </cfRule>
  </conditionalFormatting>
  <conditionalFormatting sqref="K25:N25">
    <cfRule type="cellIs" dxfId="90" priority="26" stopIfTrue="1" operator="lessThan">
      <formula>0</formula>
    </cfRule>
  </conditionalFormatting>
  <conditionalFormatting sqref="S25:V25">
    <cfRule type="cellIs" dxfId="89" priority="24" stopIfTrue="1" operator="lessThan">
      <formula>0</formula>
    </cfRule>
  </conditionalFormatting>
  <conditionalFormatting sqref="W25:Z25">
    <cfRule type="cellIs" dxfId="88" priority="23" stopIfTrue="1" operator="lessThan">
      <formula>0</formula>
    </cfRule>
  </conditionalFormatting>
  <conditionalFormatting sqref="AJ25:AL25">
    <cfRule type="cellIs" dxfId="87" priority="22" stopIfTrue="1" operator="lessThan">
      <formula>0</formula>
    </cfRule>
  </conditionalFormatting>
  <conditionalFormatting sqref="AI25">
    <cfRule type="cellIs" dxfId="86" priority="21" stopIfTrue="1" operator="lessThan">
      <formula>0</formula>
    </cfRule>
  </conditionalFormatting>
  <conditionalFormatting sqref="G11:J11">
    <cfRule type="cellIs" dxfId="85" priority="19" stopIfTrue="1" operator="lessThan">
      <formula>0</formula>
    </cfRule>
  </conditionalFormatting>
  <conditionalFormatting sqref="O11:R11">
    <cfRule type="cellIs" dxfId="84" priority="17" stopIfTrue="1" operator="lessThan">
      <formula>0</formula>
    </cfRule>
  </conditionalFormatting>
  <conditionalFormatting sqref="C11:F11">
    <cfRule type="cellIs" dxfId="83" priority="20" stopIfTrue="1" operator="lessThan">
      <formula>0</formula>
    </cfRule>
  </conditionalFormatting>
  <conditionalFormatting sqref="K11:N11">
    <cfRule type="cellIs" dxfId="82" priority="18" stopIfTrue="1" operator="lessThan">
      <formula>0</formula>
    </cfRule>
  </conditionalFormatting>
  <conditionalFormatting sqref="S11:V11">
    <cfRule type="cellIs" dxfId="81" priority="16" stopIfTrue="1" operator="lessThan">
      <formula>0</formula>
    </cfRule>
  </conditionalFormatting>
  <conditionalFormatting sqref="W11:Z11">
    <cfRule type="cellIs" dxfId="80" priority="15" stopIfTrue="1" operator="lessThan">
      <formula>0</formula>
    </cfRule>
  </conditionalFormatting>
  <conditionalFormatting sqref="AJ11:AL11">
    <cfRule type="cellIs" dxfId="79" priority="4" stopIfTrue="1" operator="lessThan">
      <formula>0</formula>
    </cfRule>
  </conditionalFormatting>
  <conditionalFormatting sqref="C25">
    <cfRule type="cellIs" dxfId="78" priority="2" stopIfTrue="1" operator="lessThan">
      <formula>0</formula>
    </cfRule>
  </conditionalFormatting>
  <conditionalFormatting sqref="AI11">
    <cfRule type="cellIs" dxfId="77" priority="1" stopIfTrue="1" operator="lessThan">
      <formula>0</formula>
    </cfRule>
  </conditionalFormatting>
  <dataValidations count="3">
    <dataValidation allowBlank="1" showInputMessage="1" showErrorMessage="1" prompt="Does not accept input from user" sqref="AI10:AL10 AI24:AL24 AI9:AK9 C26:E28 W26:Y28 O26:Q28 S26:U28 AA28:AK28 W12:Y14 O12:Q14 S12:U14 AA14:AK14 AA4:AH13 AI22:AL22 AI18:AL20 C23:E23 C12:E14 S9:U9 AI8:AL8 C9:E9 G9:I9 O23:Q23 W23:Y23 AI23:AK23 W9:Y9 O9:Q9 S23:U23 C6:Z6 C20:Z20 AI12:AK13 AI26:AK27 C22:Z22 C8:Z8 AA18:AH27 G23:I23 G26:I28 C24:Z24 C18:Z18 K23:M23 K26:M28 G12:I14 C10:Z10 C4:Z4 K9:M9 K12:M14 AI4:AL6" xr:uid="{00000000-0002-0000-0800-000000000000}"/>
    <dataValidation showInputMessage="1" showErrorMessage="1" prompt="Accepts input from user" sqref="AI25:AL25 C11:Z11 C25:Z25 AI11:AL11 E31:E32 D29:D32 E29 I31:I32 H29:H32 I29 M31:M32 L29:L32 M29 Q31:Q32 P29:P32 Q29 U31:U32 T29:T32 U29 Y31:Y32 X29:X32 Y29 AK31:AK32 AJ29:AJ32 AK29" xr:uid="{00000000-0002-0000-0800-000001000000}"/>
    <dataValidation allowBlank="1" showInputMessage="1" showErrorMessage="1" prompt="Accepts input from user" sqref="F26:F28 J26:J28 J12:J14 V26:V28 R26:R28 N26:N28 V12:V14 R12:R14 N12:N14 C21:Z21 Z26:Z28 C7:Z7 Z12:Z14 AI21:AL21 AL26:AL28 C5:Z5 AL9 AI19:AL19 C19:Z19 F9 F23 J23 J9 N9 R9 R23 N23 V9 V23 Z23 Z9 AL23 AI7:AL7 F32 C29:C32 Z32 G29:G32 J32 K29:K32 N32 O29:O32 R32 S29:S32 V32 W29:W32 AI29:AI32 AL32 F12:F14 AL12:AL14 AI5:AL5" xr:uid="{00000000-0002-0000-0800-000002000000}"/>
  </dataValidation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72AEC57B-F62A-4F4B-9F17-8493B708A38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Start Here</vt:lpstr>
      <vt:lpstr>Formula Reference</vt:lpstr>
      <vt:lpstr>Company Information</vt:lpstr>
      <vt:lpstr>Pt 1 Summary of Data</vt:lpstr>
      <vt:lpstr>Pt 2 Premium and Claims</vt:lpstr>
      <vt:lpstr>Pt 3 MLR and Rebate Calculation</vt:lpstr>
      <vt:lpstr>Pt 4 Rebate Disbursement</vt:lpstr>
      <vt:lpstr>Pt 5 Additional Responses</vt:lpstr>
      <vt:lpstr>PY Rebate Liability</vt:lpstr>
      <vt:lpstr>Attestation</vt:lpstr>
      <vt:lpstr>Reference Tables</vt:lpstr>
      <vt:lpstr>ColumnTitleRegion1.B7.B18.6</vt:lpstr>
      <vt:lpstr>ColumnTitleRegion2.B21.B32.6</vt:lpstr>
      <vt:lpstr>ColumnTitleRegion4.L2.L52.9</vt:lpstr>
      <vt:lpstr>ColumnTitleRegion5.N2.N4.9</vt:lpstr>
      <vt:lpstr>Attestation!Print_Area</vt:lpstr>
      <vt:lpstr>'Pt 1 Summary of Data'!Print_Area</vt:lpstr>
      <vt:lpstr>'Pt 2 Premium and Claims'!Print_Area</vt:lpstr>
      <vt:lpstr>'Pt 3 MLR and Rebate Calculation'!Print_Area</vt:lpstr>
      <vt:lpstr>'Pt 4 Rebate Disbursement'!Print_Area</vt:lpstr>
      <vt:lpstr>'Formula Reference'!Print_Titles</vt:lpstr>
      <vt:lpstr>'Pt 1 Summary of Data'!Print_Titles</vt:lpstr>
      <vt:lpstr>'Pt 2 Premium and Claims'!Print_Titles</vt:lpstr>
      <vt:lpstr>'Pt 3 MLR and Rebate Calculation'!Print_Titles</vt:lpstr>
      <vt:lpstr>'Pt 4 Rebate Disbursement'!Print_Titles</vt:lpstr>
      <vt:lpstr>TitleRegion1.A2.B48.2</vt:lpstr>
      <vt:lpstr>TitleRegion1.A3.B11.9</vt:lpstr>
      <vt:lpstr>TitleRegion1.B3.AW62.4</vt:lpstr>
      <vt:lpstr>TitleRegion1.B3.C18.3</vt:lpstr>
      <vt:lpstr>TitleRegion2.A16.B20.9</vt:lpstr>
      <vt:lpstr>TitleRegion2.B3.AW58.5</vt:lpstr>
      <vt:lpstr>TitleRegion3.B3.AN63.6</vt:lpstr>
      <vt:lpstr>TitleRegion3.B35.C47.6</vt:lpstr>
      <vt:lpstr>TitleRegion3.D2.J61.9</vt:lpstr>
      <vt:lpstr>TitleRegion4.B3.K22.7</vt:lpstr>
      <vt:lpstr>TitleRegion4.B49.C59.6</vt:lpstr>
      <vt:lpstr>YES_NO_LIST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Calculator and Formula Tool</dc:title>
  <dc:subject>MLR Annual Reporting Form</dc:subject>
  <dc:creator>CMS</dc:creator>
  <cp:keywords>Medical Loss Ratio, MLR, CMS, CCIIO, MLR Reporting Form</cp:keywords>
  <cp:lastModifiedBy>Arrington, Lisa (CMS/CCIIO)</cp:lastModifiedBy>
  <cp:lastPrinted>2017-05-24T10:30:04Z</cp:lastPrinted>
  <dcterms:created xsi:type="dcterms:W3CDTF">2012-03-15T16:14:51Z</dcterms:created>
  <dcterms:modified xsi:type="dcterms:W3CDTF">2024-05-13T16:13:38Z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