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<sst xmlns="http://schemas.openxmlformats.org/spreadsheetml/2006/main" count="8698" uniqueCount="1744">
  <si>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</si>
  <si>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</si>
  <si>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</si>
  <si>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</si>
  <si>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</si>
  <si>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</si>
  <si>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</si>
  <si>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</si>
  <si>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</si>
  <si>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</si>
  <si>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</si>
  <si>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</si>
  <si>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</si>
  <si>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</si>
  <si>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</si>
  <si>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</si>
  <si>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</si>
  <si>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</si>
  <si>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</si>
  <si>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</si>
  <si>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</si>
  <si>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</si>
  <si>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</si>
  <si>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</si>
  <si>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</si>
  <si>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</si>
  <si>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</si>
  <si>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</si>
  <si>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</si>
  <si>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</si>
  <si>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</si>
  <si>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</si>
  <si>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</si>
  <si>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</si>
  <si>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</si>
  <si>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</si>
  <si>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</si>
  <si>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</si>
  <si>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</si>
  <si>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</si>
  <si>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</si>
  <si>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</si>
  <si>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</si>
  <si>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</si>
  <si>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</si>
  <si>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</si>
  <si>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</si>
  <si>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</si>
  <si>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</si>
  <si>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</si>
  <si>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</si>
  <si>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</si>
  <si>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</si>
  <si>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</si>
  <si>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</si>
  <si>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</si>
  <si>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</si>
  <si>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</si>
  <si>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</si>
  <si>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</si>
  <si>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</si>
  <si>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</si>
  <si>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</si>
  <si>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</si>
  <si>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</si>
  <si>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</si>
  <si>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</si>
  <si>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</si>
  <si>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</si>
  <si>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</si>
  <si>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</si>
  <si>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</si>
  <si>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</si>
  <si>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</si>
  <si>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</si>
  <si>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</si>
  <si>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</si>
  <si>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</si>
  <si>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</si>
  <si>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</si>
  <si>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</si>
  <si>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</si>
  <si>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</si>
  <si>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</si>
  <si>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</si>
  <si>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</si>
  <si>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</si>
  <si>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</si>
  <si>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</si>
  <si>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</si>
  <si>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</si>
  <si>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</si>
  <si>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</si>
  <si>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</si>
  <si>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</si>
  <si>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</si>
  <si>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</si>
  <si>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</si>
  <si>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</si>
  <si>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</si>
  <si>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</si>
  <si>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</si>
  <si>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</si>
  <si>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</si>
  <si>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</si>
  <si>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</si>
  <si>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</si>
  <si>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</si>
  <si>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</si>
  <si>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</si>
  <si>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</si>
  <si>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</si>
  <si>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</si>
  <si>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</si>
  <si>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</si>
  <si>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</si>
  <si>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</si>
  <si>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</si>
  <si>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</si>
  <si>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</si>
  <si>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</si>
  <si>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</si>
  <si>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</si>
  <si>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</si>
  <si>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</si>
  <si>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</si>
  <si>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</si>
  <si>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</si>
  <si>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</si>
  <si>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</si>
  <si>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</si>
  <si>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</si>
  <si>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</si>
  <si>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</si>
  <si>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</si>
  <si>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</si>
  <si>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</si>
  <si>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</si>
  <si>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</si>
  <si>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</si>
  <si>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</si>
  <si>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</si>
  <si>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</si>
  <si>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</si>
  <si>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</si>
  <si>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</si>
  <si>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</si>
  <si>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</si>
  <si>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</si>
  <si>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</si>
  <si>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</si>
  <si>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</si>
  <si>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</si>
  <si>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</si>
  <si>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</si>
  <si>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</si>
  <si>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</si>
  <si>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</si>
  <si>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</si>
  <si>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</si>
  <si>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</si>
  <si>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</si>
  <si>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</si>
  <si>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</si>
  <si>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</si>
  <si>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</si>
  <si>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</si>
  <si>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</si>
  <si>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</si>
  <si>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</si>
  <si>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</si>
  <si>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</si>
  <si>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</si>
  <si>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</si>
  <si>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</si>
  <si>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</si>
  <si>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</si>
  <si>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</si>
  <si>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</si>
  <si>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</si>
  <si>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</si>
  <si>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</si>
  <si>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</si>
  <si>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</si>
  <si>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</si>
  <si>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</si>
  <si>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</si>
  <si>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</si>
  <si>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</si>
  <si>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</si>
  <si>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</si>
  <si>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</si>
  <si>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</si>
  <si>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</si>
  <si>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</si>
  <si>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</si>
  <si>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</si>
  <si>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</si>
  <si>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</si>
  <si>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</si>
  <si>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</si>
  <si>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</si>
  <si>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</si>
  <si>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</si>
  <si>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</si>
  <si>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</si>
  <si>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</si>
  <si>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</si>
  <si>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</si>
  <si>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</si>
  <si>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</si>
  <si>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</si>
  <si>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</si>
  <si>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</si>
  <si>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</si>
  <si>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</si>
  <si>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</si>
  <si>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</si>
  <si>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</si>
  <si>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</si>
  <si>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</si>
  <si>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</si>
  <si>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</si>
  <si>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</si>
  <si>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</si>
  <si>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</si>
  <si>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</si>
  <si>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</si>
  <si>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</si>
  <si>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</si>
  <si>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</si>
  <si>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</si>
  <si>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</si>
  <si>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</si>
  <si>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</si>
  <si>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</si>
  <si>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</si>
  <si>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</si>
  <si>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</si>
  <si>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</si>
  <si>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</si>
  <si>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</si>
  <si>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</si>
  <si>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</si>
  <si>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</si>
  <si>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</si>
  <si>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</si>
  <si>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</si>
  <si>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</si>
  <si>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</si>
  <si>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</si>
  <si>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</si>
  <si>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</si>
  <si>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</si>
  <si>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</si>
  <si>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</si>
  <si>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</si>
  <si>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</si>
  <si>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</si>
  <si>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</si>
  <si>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</si>
  <si>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</si>
  <si>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</si>
  <si>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</si>
  <si>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</si>
  <si>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</si>
  <si>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</si>
  <si>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</si>
  <si>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</si>
  <si>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</si>
  <si>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</si>
  <si>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</si>
  <si>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</si>
  <si>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</si>
  <si>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</si>
  <si>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</si>
  <si>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</si>
  <si>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</si>
  <si>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</si>
  <si>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</si>
  <si>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</si>
  <si>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</si>
  <si>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</si>
  <si>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</si>
  <si>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</si>
  <si>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</si>
  <si>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</si>
  <si>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</si>
  <si>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</si>
  <si>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</si>
  <si>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</si>
  <si>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</si>
  <si>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</si>
  <si>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</si>
  <si>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</si>
  <si>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</si>
  <si>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</si>
  <si>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</si>
  <si>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</si>
  <si>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</si>
  <si>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</si>
  <si>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</si>
  <si>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</si>
  <si>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</si>
  <si>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</si>
  <si>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</si>
  <si>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</si>
  <si>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</si>
  <si>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</si>
  <si>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</si>
  <si>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</si>
  <si>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</si>
  <si>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</si>
  <si>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</si>
  <si>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</si>
  <si>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</si>
  <si>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</si>
  <si>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</si>
  <si>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</si>
  <si>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</si>
  <si>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</si>
  <si>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</si>
  <si>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</si>
  <si>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</si>
  <si>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</si>
  <si>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</si>
  <si>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</si>
  <si>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</si>
  <si>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</si>
  <si>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</si>
  <si>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</si>
  <si>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</si>
  <si>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</si>
  <si>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</si>
  <si>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</si>
  <si>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</si>
  <si>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</si>
  <si>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</si>
  <si>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</si>
  <si>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</si>
  <si>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</si>
  <si>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</si>
  <si>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</si>
  <si>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</si>
  <si>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</si>
  <si>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</si>
  <si>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</si>
  <si>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</si>
  <si>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</si>
  <si>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</si>
  <si>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</si>
  <si>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</si>
  <si>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</si>
  <si>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</si>
  <si>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</si>
  <si>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</si>
  <si>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</si>
  <si>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</si>
  <si>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</si>
  <si>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</si>
  <si>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</si>
  <si>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</si>
  <si>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</si>
  <si>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</si>
  <si>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</si>
  <si>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</si>
  <si>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</si>
  <si>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</si>
  <si>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</si>
  <si>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</si>
  <si>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</si>
  <si>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</si>
  <si>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</si>
  <si>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</si>
  <si>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</si>
  <si>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</si>
  <si>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</si>
  <si>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</si>
  <si>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</si>
  <si>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</si>
  <si>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</si>
  <si>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</si>
  <si>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</si>
  <si>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</si>
  <si>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</si>
  <si>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</si>
  <si>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</si>
  <si>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</si>
  <si>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</si>
  <si>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</si>
  <si>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</si>
  <si>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</si>
  <si>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</si>
  <si>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</si>
  <si>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</si>
  <si>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</si>
  <si>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</si>
  <si>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</si>
  <si>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</si>
  <si>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</si>
  <si>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</si>
  <si>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</si>
  <si>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</si>
  <si>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</si>
  <si>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</si>
  <si>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</si>
  <si>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</si>
  <si>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</si>
  <si>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</si>
  <si>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</si>
  <si>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</si>
  <si>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</si>
  <si>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</si>
  <si>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</si>
  <si>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</si>
  <si>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</si>
  <si>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</si>
  <si>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</si>
  <si>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</si>
  <si>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</si>
  <si>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</si>
  <si>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</si>
  <si>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</si>
  <si>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</si>
  <si>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</si>
  <si>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</si>
  <si>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</si>
  <si>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</si>
  <si>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</si>
  <si>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</si>
  <si>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</si>
  <si>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</si>
  <si>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</si>
  <si>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</si>
  <si>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</si>
  <si>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</si>
  <si>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</si>
  <si>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</si>
  <si>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</si>
  <si>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</si>
  <si>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</si>
  <si>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</si>
  <si>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</si>
  <si>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</si>
  <si>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</si>
  <si>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</si>
  <si>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</si>
  <si>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</si>
  <si>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</si>
  <si>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</si>
  <si>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</si>
  <si>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</si>
  <si>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</si>
  <si>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</si>
  <si>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</si>
  <si>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</si>
  <si>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</si>
  <si>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</si>
  <si>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</si>
  <si>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</si>
  <si>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</si>
  <si>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</si>
  <si>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</si>
  <si>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</si>
  <si>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</si>
  <si>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</si>
  <si>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</si>
  <si>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</si>
  <si>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</si>
  <si>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</si>
  <si>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</si>
  <si>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</si>
  <si>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</si>
  <si>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</si>
  <si>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</si>
  <si>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</si>
  <si>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</si>
  <si>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</si>
  <si>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</si>
  <si>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</si>
  <si>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</si>
  <si>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</si>
  <si>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</si>
  <si>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</si>
  <si>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</si>
  <si>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</si>
  <si>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</si>
  <si>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</si>
  <si>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</si>
  <si>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</si>
  <si>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</si>
  <si>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</si>
  <si>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</si>
  <si>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</si>
  <si>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</si>
  <si>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</si>
  <si>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</si>
  <si>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</si>
  <si>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</si>
  <si>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</si>
  <si>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</si>
  <si>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</si>
  <si>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</si>
  <si>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</si>
  <si>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</si>
  <si>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</si>
  <si>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</si>
  <si>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</si>
  <si>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</si>
  <si>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</si>
  <si>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</si>
  <si>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</si>
  <si>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</si>
  <si>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</si>
  <si>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</si>
  <si>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</si>
  <si>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</si>
  <si>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</si>
  <si>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</si>
  <si>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</si>
  <si>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</si>
  <si>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</si>
  <si>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</si>
  <si>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</si>
  <si>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</si>
  <si>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</si>
  <si>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</si>
  <si>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</si>
  <si>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</si>
  <si>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</si>
  <si>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</si>
  <si>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</si>
  <si>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</si>
  <si>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</si>
  <si>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</si>
  <si>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</si>
  <si>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</si>
  <si>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</si>
  <si>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</si>
  <si>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</si>
  <si>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</si>
  <si>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</si>
  <si>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</si>
  <si>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</si>
  <si>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</si>
  <si>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</si>
  <si>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</si>
  <si>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</si>
  <si>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</si>
  <si>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</si>
  <si>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</si>
  <si>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</si>
  <si>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</si>
  <si>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</si>
  <si>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</si>
  <si>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</si>
  <si>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</si>
  <si>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</si>
  <si>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</si>
  <si>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</si>
  <si>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</si>
  <si>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</si>
  <si>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</si>
  <si>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</si>
  <si>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</si>
  <si>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</si>
  <si>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</si>
  <si>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</si>
  <si>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</si>
  <si>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</si>
  <si>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</si>
  <si>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</si>
  <si>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</si>
  <si>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</si>
  <si>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</si>
  <si>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</si>
  <si>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</si>
  <si>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</si>
  <si>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</si>
  <si>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</si>
  <si>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</si>
  <si>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</si>
  <si>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</si>
  <si>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</si>
  <si>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</si>
  <si>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</si>
  <si>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</si>
  <si>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</si>
  <si>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</si>
  <si>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</si>
  <si>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</si>
  <si>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</si>
  <si>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</si>
  <si>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</si>
  <si>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</si>
  <si>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</si>
  <si>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</si>
  <si>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</si>
  <si>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</si>
  <si>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</si>
  <si>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</si>
  <si>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</si>
  <si>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</si>
  <si>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</si>
  <si>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</si>
  <si>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</si>
  <si>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</si>
  <si>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</si>
  <si>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</si>
  <si>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</si>
  <si>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</si>
  <si>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</si>
  <si>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</si>
  <si>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</si>
  <si>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</si>
  <si>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</si>
  <si>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</si>
  <si>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</si>
  <si>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</si>
  <si>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</si>
  <si>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</si>
  <si>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</si>
  <si>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</si>
  <si>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</si>
  <si>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</si>
  <si>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</si>
  <si>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</si>
  <si>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</si>
  <si>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</si>
  <si>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</si>
  <si>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</si>
  <si>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</si>
  <si>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</si>
  <si>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</si>
  <si>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</si>
  <si>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</si>
  <si>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</si>
  <si>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</si>
  <si>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</si>
  <si>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</si>
  <si>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</si>
  <si>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</si>
  <si>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</si>
  <si>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</si>
  <si>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</si>
  <si>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</si>
  <si>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</si>
  <si>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</si>
  <si>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</si>
  <si>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</si>
  <si>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</si>
  <si>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</si>
  <si>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</si>
  <si>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</si>
  <si>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</si>
  <si>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</si>
  <si>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</si>
  <si>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</si>
  <si>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</si>
  <si>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</si>
  <si>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</si>
  <si>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</si>
  <si>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</si>
  <si>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</si>
  <si>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</si>
  <si>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</si>
  <si>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</si>
  <si>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</si>
  <si>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</si>
  <si>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</si>
  <si>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</si>
  <si>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</si>
  <si>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</si>
  <si>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</si>
  <si>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</si>
  <si>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</si>
  <si>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</si>
  <si>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</si>
  <si>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</si>
  <si>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</si>
  <si>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</si>
  <si>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</si>
  <si>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</si>
  <si>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</si>
  <si>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</si>
  <si>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</si>
  <si>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</si>
  <si>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</si>
  <si>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</si>
  <si>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</si>
  <si>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</si>
  <si>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</si>
  <si>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</si>
  <si>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</si>
  <si>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</si>
  <si>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</si>
  <si>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</si>
  <si>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</si>
  <si>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</si>
  <si>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</si>
  <si>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</si>
  <si>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</si>
  <si>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</si>
  <si>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</si>
  <si>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</si>
  <si>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</si>
  <si>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</si>
  <si>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</si>
  <si>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</si>
  <si>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</si>
  <si>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</si>
  <si>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</si>
  <si>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</si>
  <si>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</si>
  <si>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</si>
  <si>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</si>
  <si>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</si>
  <si>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</si>
  <si>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</si>
  <si>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</si>
  <si>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</si>
  <si>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</si>
  <si>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</si>
  <si>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</si>
  <si>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</si>
  <si>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</si>
  <si>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</si>
  <si>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</si>
  <si>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</si>
  <si>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</si>
  <si>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</si>
  <si>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</si>
  <si>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</si>
  <si>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</si>
  <si>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</si>
  <si>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</si>
  <si>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</si>
  <si>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</si>
  <si>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</si>
  <si>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</si>
  <si>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</si>
  <si>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</si>
  <si>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</si>
  <si>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</si>
  <si>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</si>
  <si>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</si>
  <si>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</si>
  <si>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</si>
  <si>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</si>
  <si>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</si>
  <si>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</si>
  <si>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</si>
  <si>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</si>
  <si>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</si>
  <si>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</si>
  <si>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</si>
  <si>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</si>
  <si>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</si>
  <si>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</si>
  <si>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</si>
  <si>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</si>
  <si>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</si>
  <si>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</si>
  <si>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</si>
  <si>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</si>
  <si>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</si>
  <si>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</si>
  <si>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</si>
  <si>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</si>
  <si>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</si>
  <si>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</si>
  <si>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</si>
  <si>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</si>
  <si>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</si>
  <si>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</si>
  <si>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</si>
  <si>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</si>
  <si>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</si>
  <si>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</si>
  <si>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</si>
  <si>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</si>
  <si>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</si>
  <si>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</si>
  <si>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</si>
  <si>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</si>
  <si>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</si>
  <si>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</si>
  <si>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</si>
  <si>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</si>
  <si>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</si>
  <si>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</si>
  <si>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</si>
  <si>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</si>
  <si>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</si>
  <si>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</si>
  <si>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</si>
  <si>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</si>
  <si>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</si>
  <si>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</si>
  <si>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</si>
  <si>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</si>
  <si>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</si>
  <si>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</si>
  <si>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</si>
  <si>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</si>
  <si>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</si>
  <si>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</si>
  <si>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</si>
  <si>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</si>
  <si>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</si>
  <si>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</si>
  <si>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</si>
  <si>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</si>
  <si>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</si>
  <si>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</si>
  <si>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</si>
  <si>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</si>
  <si>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</si>
  <si>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</si>
  <si>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</si>
  <si>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</si>
  <si>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</si>
  <si>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</si>
  <si>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</si>
  <si>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</si>
  <si>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</si>
  <si>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</si>
  <si>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</si>
  <si>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</si>
  <si>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</si>
  <si>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</si>
  <si>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</si>
  <si>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</si>
  <si>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</si>
  <si>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</si>
  <si>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</si>
  <si>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</si>
  <si>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</si>
  <si>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</si>
  <si>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</si>
  <si>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</si>
  <si>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</si>
  <si>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</si>
  <si>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</si>
  <si>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</si>
  <si>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</si>
  <si>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</si>
  <si>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</si>
  <si>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</si>
  <si>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</si>
  <si>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</si>
  <si>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</si>
  <si>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</si>
  <si>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</si>
  <si>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</si>
  <si>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</si>
  <si>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</si>
  <si>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</si>
  <si>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</si>
  <si>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</si>
  <si>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</si>
  <si>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</si>
  <si>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</si>
  <si>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</si>
  <si>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</si>
  <si>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</si>
  <si>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</si>
  <si>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</si>
  <si>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</si>
  <si>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</si>
  <si>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</si>
  <si>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</si>
  <si>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</si>
  <si>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</si>
  <si>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</si>
  <si>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</si>
  <si>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</si>
  <si>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</si>
  <si>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</si>
  <si>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</si>
  <si>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</si>
  <si>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</si>
  <si>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</si>
  <si>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</si>
  <si>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</si>
  <si>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</si>
  <si>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</si>
  <si>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</si>
  <si>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</si>
  <si>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</si>
  <si>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</si>
  <si>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</si>
  <si>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</si>
  <si>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</si>
  <si>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</si>
  <si>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</si>
  <si>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</si>
  <si>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</si>
  <si>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</si>
  <si>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</si>
  <si>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</si>
  <si>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</si>
  <si>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</si>
  <si>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</si>
  <si>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</si>
  <si>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</si>
  <si>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</si>
  <si>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</si>
  <si>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</si>
  <si>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</si>
  <si>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</si>
  <si>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</si>
  <si>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</si>
  <si>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</si>
  <si>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</si>
  <si>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</si>
  <si>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</si>
  <si>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</si>
  <si>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</si>
  <si>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</si>
  <si>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</si>
  <si>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</si>
  <si>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</si>
  <si>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</si>
  <si>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</si>
  <si>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</si>
  <si>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</si>
  <si>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</si>
  <si>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</si>
  <si>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</si>
  <si>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</si>
  <si>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</si>
  <si>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</si>
  <si>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</si>
  <si>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</si>
  <si>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</si>
  <si>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</si>
  <si>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</si>
  <si>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</si>
  <si>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</si>
  <si>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</si>
  <si>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</si>
  <si>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</si>
  <si>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</si>
  <si>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</si>
  <si>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</si>
  <si>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</si>
  <si>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</si>
  <si>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</si>
  <si>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</si>
  <si>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</si>
  <si>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</si>
  <si>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</si>
  <si>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</si>
  <si>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</si>
  <si>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</si>
  <si>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</si>
  <si>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</si>
  <si>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</si>
  <si>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</si>
  <si>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</si>
  <si>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</si>
  <si>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</si>
  <si>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</si>
  <si>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</si>
  <si>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</si>
  <si>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</si>
  <si>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</si>
  <si>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</si>
  <si>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</si>
  <si>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</si>
  <si>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</si>
  <si>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</si>
  <si>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</si>
  <si>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</si>
  <si>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</si>
  <si>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</si>
  <si>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</si>
  <si>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</si>
  <si>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</si>
  <si>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</si>
  <si>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</si>
  <si>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</si>
  <si>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</si>
  <si>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</si>
  <si>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</si>
  <si>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</si>
  <si>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</si>
  <si>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</si>
  <si>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</si>
  <si>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</si>
  <si>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</si>
  <si>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</si>
  <si>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</si>
  <si>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</si>
  <si>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</si>
  <si>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</si>
  <si>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</si>
  <si>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</si>
  <si>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</si>
  <si>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</si>
  <si>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</si>
  <si>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</si>
  <si>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</si>
  <si>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</si>
  <si>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</si>
  <si>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</si>
  <si>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</si>
  <si>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</si>
  <si>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</si>
  <si>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</si>
  <si>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</si>
  <si>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</si>
  <si>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</si>
  <si>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</si>
  <si>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</si>
  <si>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</si>
  <si>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</si>
  <si>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</si>
  <si>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</si>
  <si>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</si>
  <si>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</si>
  <si>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</si>
  <si>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</si>
  <si>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</si>
  <si>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</si>
  <si>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</si>
  <si>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</si>
  <si>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</si>
  <si>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</si>
  <si>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</si>
  <si>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</si>
  <si>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</si>
  <si>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</si>
  <si>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</si>
  <si>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</si>
  <si>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</si>
  <si>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</si>
  <si>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</si>
  <si>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</si>
  <si>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</si>
  <si>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</si>
  <si>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</si>
  <si>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</si>
  <si>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</si>
  <si>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</si>
  <si>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</si>
  <si>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</si>
  <si>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</si>
  <si>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</si>
  <si>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</si>
  <si>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</si>
  <si>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</si>
  <si>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</si>
  <si>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</si>
  <si>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</si>
  <si>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</si>
  <si>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</si>
  <si>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</si>
  <si>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</si>
  <si>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</si>
  <si>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</si>
  <si>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</si>
  <si>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</si>
  <si>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</si>
  <si>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</si>
  <si>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</si>
  <si>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</si>
  <si>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</si>
  <si>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</si>
  <si>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</si>
  <si>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</si>
  <si>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</si>
  <si>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</si>
  <si>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</si>
  <si>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</si>
  <si>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</si>
  <si>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</si>
  <si>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</si>
  <si>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</si>
  <si>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</si>
  <si>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</si>
  <si>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</si>
  <si>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</si>
  <si>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</si>
  <si>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</si>
  <si>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</si>
  <si>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</si>
  <si>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</si>
  <si>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</si>
  <si>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</si>
  <si>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</si>
  <si>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</si>
  <si>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</si>
  <si>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</si>
  <si>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</si>
  <si>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</si>
  <si>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</si>
  <si>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</si>
  <si>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</si>
  <si>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</si>
  <si>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</si>
  <si>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</si>
  <si>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</si>
  <si>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</si>
  <si>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</si>
  <si>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</si>
  <si>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</si>
  <si>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</si>
  <si>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</si>
  <si>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</si>
  <si>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</si>
  <si>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</si>
  <si>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</si>
  <si>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</si>
  <si>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</si>
  <si>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</si>
  <si>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</si>
  <si>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</si>
  <si>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</si>
  <si>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</si>
  <si>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</si>
  <si>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</si>
  <si>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</si>
  <si>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</si>
  <si>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</si>
  <si>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</si>
  <si>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</si>
  <si>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</si>
  <si>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</si>
  <si>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</si>
  <si>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</si>
  <si>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</si>
  <si>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</si>
  <si>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</si>
  <si>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</si>
  <si>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</si>
  <si>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</si>
  <si>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</si>
  <si>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</si>
  <si>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</si>
  <si>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</si>
  <si>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</si>
  <si>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</si>
  <si>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</si>
  <si>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</si>
  <si>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</si>
  <si>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</si>
  <si>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</si>
  <si>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</si>
  <si>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</si>
  <si>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</si>
  <si>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</si>
  <si>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</si>
  <si>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</si>
  <si>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</si>
  <si>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</si>
  <si>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</si>
  <si>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</si>
  <si>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</si>
  <si>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</si>
  <si>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</si>
  <si>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</si>
  <si>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</si>
  <si>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</si>
  <si>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</si>
  <si>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</si>
  <si>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</si>
  <si>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</si>
  <si>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</si>
  <si>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</si>
  <si>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</si>
  <si>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</si>
  <si>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</si>
  <si>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</si>
  <si>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</si>
  <si>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</si>
  <si>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</si>
  <si>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</si>
  <si>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</si>
  <si>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</si>
  <si>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</si>
  <si>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</si>
  <si>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</si>
  <si>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</si>
  <si>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</si>
  <si>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</si>
  <si>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</si>
  <si>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</si>
  <si>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</si>
  <si>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</si>
  <si>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</si>
  <si>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</si>
  <si>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</si>
  <si>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</si>
  <si>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</si>
  <si>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</si>
  <si>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</si>
  <si>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</si>
  <si>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</si>
  <si>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</si>
  <si>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</si>
  <si>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</si>
  <si>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</si>
  <si>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</si>
  <si>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</si>
  <si>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</si>
  <si>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</si>
  <si>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</si>
  <si>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</si>
  <si>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</si>
  <si>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</si>
  <si>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</si>
  <si>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</si>
  <si>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</si>
  <si>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</si>
  <si>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</si>
  <si>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</si>
  <si>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</si>
  <si>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</si>
  <si>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</si>
  <si>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</si>
  <si>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</si>
  <si>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</si>
  <si>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</si>
  <si>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</si>
  <si>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</si>
  <si>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</si>
  <si>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</si>
  <si>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</si>
  <si>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</si>
  <si>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</si>
  <si>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</si>
  <si>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</si>
  <si>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</si>
  <si>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</si>
  <si>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</si>
  <si>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</si>
  <si>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</si>
  <si>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</si>
  <si>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</si>
  <si>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</si>
  <si>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</si>
  <si>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</si>
  <si>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</si>
  <si>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</si>
  <si>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</si>
  <si>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</si>
  <si>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</si>
  <si>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</si>
  <si>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</si>
  <si>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</si>
  <si>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</si>
  <si>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</si>
  <si>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</si>
  <si>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</si>
  <si>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</si>
  <si>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</si>
  <si>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</si>
  <si>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</si>
  <si>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</si>
  <si>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</si>
  <si>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</si>
  <si>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</si>
  <si>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</si>
  <si>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</si>
  <si>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</si>
  <si>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</si>
  <si>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</si>
  <si>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</si>
  <si>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</si>
  <si>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</si>
  <si>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</si>
  <si>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</si>
  <si>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</si>
  <si>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</si>
  <si>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</si>
  <si>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</si>
  <si>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</si>
  <si>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</si>
  <si>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</si>
  <si>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</si>
  <si>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</si>
  <si>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</si>
  <si>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</si>
  <si>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</si>
  <si>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</si>
  <si>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</si>
  <si>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</si>
  <si>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</si>
  <si>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</si>
  <si>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</si>
  <si>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</si>
  <si>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</si>
  <si>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</si>
  <si>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</si>
  <si>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</si>
  <si>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</si>
  <si>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</si>
  <si>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</si>
  <si>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</si>
  <si>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</si>
  <si>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</si>
  <si>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</si>
  <si>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</si>
  <si>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</si>
  <si>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</si>
  <si>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</si>
  <si>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</si>
  <si>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</si>
  <si>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</si>
  <si>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</si>
  <si>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</si>
  <si>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</si>
  <si>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</si>
  <si>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</si>
  <si>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</si>
  <si>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</si>
  <si>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</si>
  <si>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</si>
  <si>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</si>
  <si>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</si>
  <si>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</si>
  <si>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</si>
  <si>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</si>
  <si>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</si>
  <si>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</si>
  <si>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</si>
  <si>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</si>
  <si>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</si>
  <si>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</si>
  <si>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</si>
  <si>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</si>
  <si>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</si>
  <si>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</si>
  <si>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</si>
  <si>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</si>
  <si>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</si>
  <si>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</si>
  <si>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</si>
  <si>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</si>
  <si>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</si>
  <si>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</si>
  <si>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</si>
  <si>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</si>
  <si>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</si>
  <si>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</si>
  <si>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</si>
  <si>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</si>
  <si>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</si>
  <si>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</si>
  <si>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</si>
  <si>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</si>
  <si>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</si>
  <si>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</si>
  <si>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</si>
  <si>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</si>
  <si>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</si>
  <si>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</si>
  <si>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</si>
  <si>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</si>
  <si>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</si>
  <si>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</si>
  <si>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</si>
  <si>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</si>
  <si>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</si>
  <si>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</si>
  <si>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</si>
  <si>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</si>
  <si>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</si>
  <si>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</si>
  <si>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</si>
  <si>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</si>
  <si>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</si>
  <si>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</si>
  <si>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</si>
  <si>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</si>
  <si>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</si>
  <si>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</si>
  <si>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</si>
  <si>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</si>
  <si>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</si>
  <si>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</si>
  <si>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</si>
  <si>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</si>
  <si>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</si>
  <si>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</si>
  <si>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</si>
  <si>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</si>
  <si>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</si>
  <si>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</si>
  <si>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</si>
  <si>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</si>
  <si>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</si>
  <si>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</si>
  <si>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</si>
  <si>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</si>
  <si>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</si>
  <si>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</si>
  <si>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</si>
  <si>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</si>
  <si>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</si>
  <si>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</si>
  <si>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</si>
  <si>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</si>
  <si>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</si>
  <si>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</si>
  <si>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</si>
  <si>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</si>
  <si>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</si>
  <si>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</si>
  <si>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</si>
  <si>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</si>
  <si>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</si>
  <si>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</si>
  <si>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</si>
  <si>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</si>
  <si>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</si>
  <si>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</si>
  <si>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</si>
  <si>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</si>
  <si>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</si>
  <si>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</si>
  <si>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</si>
  <si>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</si>
  <si>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</si>
  <si>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</si>
  <si>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</si>
  <si>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</si>
  <si>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</si>
  <si>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</si>
  <si>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</si>
  <si>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</si>
  <si>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</si>
  <si>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</si>
  <si>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</si>
  <si>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</si>
  <si>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</si>
  <si>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</si>
  <si>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</si>
  <si>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</si>
  <si>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</si>
  <si>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</si>
  <si>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</si>
  <si>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</si>
  <si>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</si>
  <si>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</si>
  <si>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</si>
  <si>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</si>
  <si>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</si>
  <si>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</si>
  <si>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</si>
  <si>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</si>
  <si>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</si>
  <si>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</si>
  <si>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</si>
  <si>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</si>
  <si>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</si>
  <si>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</si>
  <si>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</si>
  <si>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</si>
  <si>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</si>
  <si>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</si>
  <si>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</si>
  <si>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</si>
  <si>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</si>
  <si>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</si>
  <si>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</si>
  <si>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</si>
  <si>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</si>
  <si>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</si>
  <si>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</si>
  <si>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</si>
  <si>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</si>
  <si>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</si>
  <si>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</si>
  <si>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</si>
  <si>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</si>
  <si>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</si>
  <si>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</si>
  <si>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</si>
  <si>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</si>
  <si>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</si>
  <si>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</si>
  <si>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</si>
  <si>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</si>
  <si>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</si>
  <si>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</si>
  <si>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</si>
  <si>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</si>
  <si>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</si>
  <si>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</si>
  <si>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</si>
  <si>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</si>
  <si>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</si>
  <si>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</si>
  <si>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</si>
  <si>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</si>
  <si>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</si>
  <si>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</si>
  <si>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</si>
  <si>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</si>
  <si>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</si>
  <si>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</si>
  <si>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</si>
  <si>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</si>
  <si>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</si>
  <si>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</si>
  <si>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</si>
  <si>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</si>
  <si>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</si>
  <si>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</si>
  <si>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</si>
  <si>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</si>
  <si>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</si>
  <si>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</si>
  <si>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</si>
  <si>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</si>
  <si>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</si>
  <si>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</si>
  <si>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</si>
  <si>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</si>
  <si>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</si>
  <si>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</si>
  <si>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</si>
  <si>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</si>
  <si>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</si>
  <si>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</si>
  <si>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</si>
  <si>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</si>
  <si>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</si>
  <si>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</si>
  <si>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</si>
  <si>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</si>
  <si>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</si>
  <si>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</si>
  <si>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</si>
  <si>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</si>
  <si>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</si>
  <si>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</si>
  <si>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</si>
  <si>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</si>
  <si>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</si>
  <si>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</si>
  <si>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</si>
  <si>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</si>
  <si>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</si>
  <si>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</si>
  <si>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</si>
  <si>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</si>
  <si>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</si>
  <si>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</si>
  <si>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</si>
  <si>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</si>
  <si>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</si>
  <si>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</si>
  <si>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</si>
  <si>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</si>
  <si>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</si>
  <si>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</si>
  <si>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</si>
  <si>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</si>
  <si>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</si>
  <si>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</si>
  <si>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</si>
  <si>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</si>
  <si>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</si>
  <si>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</si>
  <si>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</si>
  <si>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</si>
  <si>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</si>
  <si>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</si>
  <si>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</si>
  <si>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</si>
  <si>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</si>
  <si>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</si>
  <si>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</si>
  <si>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</si>
  <si>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</si>
  <si>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</si>
  <si>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</si>
  <si>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</si>
  <si>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</si>
  <si>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</si>
  <si>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</si>
  <si>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</si>
  <si>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</si>
  <si>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</si>
  <si>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</si>
  <si>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</si>
  <si>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</si>
  <si>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</si>
  <si>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</si>
  <si>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</si>
  <si>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</si>
  <si>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</si>
  <si>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</si>
  <si>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</si>
  <si>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</si>
  <si>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</si>
  <si>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</si>
  <si>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</si>
  <si>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</si>
  <si>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</si>
  <si>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</si>
  <si>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</si>
  <si>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</si>
  <si>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</si>
  <si>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</si>
  <si>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</si>
  <si>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</si>
  <si>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</si>
  <si>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</si>
  <si>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</si>
  <si>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</si>
  <si>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</si>
  <si>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</si>
  <si>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</si>
  <si>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</si>
  <si>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</si>
  <si>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</si>
  <si>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</si>
  <si>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</si>
  <si>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</si>
  <si>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</si>
  <si>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</si>
  <si>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</si>
  <si>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</si>
  <si>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</si>
  <si>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</si>
  <si>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</si>
  <si>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</si>
  <si>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</si>
  <si>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</si>
  <si>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</si>
  <si>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</si>
  <si>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</si>
  <si>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</si>
  <si>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</si>
  <si>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</si>
  <si>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</si>
  <si>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</si>
  <si>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</si>
  <si>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</si>
  <si>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</si>
  <si>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</si>
  <si>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</si>
  <si>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</si>
  <si>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</si>
  <si>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</si>
  <si>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</si>
  <si>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</si>
  <si>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</si>
  <si>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</si>
  <si>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</si>
  <si>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</si>
  <si>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</si>
  <si>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</si>
  <si>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</si>
  <si>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</si>
  <si>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</si>
  <si>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</si>
  <si>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</si>
  <si>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</si>
  <si>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</si>
  <si>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</si>
  <si>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</si>
  <si>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</si>
  <si>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</si>
  <si>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</si>
  <si>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</si>
  <si>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</si>
  <si>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</si>
  <si>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</si>
  <si>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</si>
  <si>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</si>
  <si>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</si>
  <si>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</si>
  <si>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</si>
  <si>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</si>
  <si>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</si>
  <si>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</si>
  <si>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</si>
  <si>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</si>
  <si>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</si>
  <si>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</si>
  <si>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</si>
  <si>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</si>
  <si>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</si>
  <si>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</si>
  <si>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</si>
  <si>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</si>
  <si>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</si>
  <si>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</si>
  <si>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</si>
  <si>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</si>
  <si>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</si>
  <si>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</si>
  <si>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</si>
  <si>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</si>
  <si>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</si>
  <si>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</si>
  <si>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</si>
  <si>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</si>
  <si>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</si>
  <si>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</si>
  <si>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</si>
  <si>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</si>
  <si>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</si>
  <si>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</si>
  <si>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</si>
  <si>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</si>
  <si>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</si>
  <si>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</si>
  <si>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</si>
  <si>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</si>
  <si>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</si>
  <si>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</si>
  <si>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</si>
  <si>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</si>
  <si>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</si>
  <si>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</si>
  <si>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</si>
  <si>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</si>
  <si>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</si>
  <si>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</si>
  <si>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</si>
  <si>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</si>
  <si>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</si>
  <si>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</si>
  <si>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</si>
  <si>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</si>
  <si>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</si>
  <si>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</si>
  <si>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</si>
  <si>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</si>
  <si>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</si>
  <si>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</si>
  <si>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</si>
  <si>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</si>
  <si>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</si>
  <si>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</si>
  <si>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New Hampshire</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</si>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</sst>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6460396</v>
      </c>
      <c r="D7" s="31" t="str">
        <f>IF($B7="N/A","N/A",IF(C7&gt;15,"No",IF(C7&lt;-15,"No","Yes")))</f>
        <v>N/A</v>
      </c>
      <c r="E7" s="30">
        <v>7197346</v>
      </c>
      <c r="F7" s="31" t="str">
        <f>IF($B7="N/A","N/A",IF(E7&gt;15,"No",IF(E7&lt;-15,"No","Yes")))</f>
        <v>N/A</v>
      </c>
      <c r="G7" s="30">
        <v>7284231</v>
      </c>
      <c r="H7" s="31" t="str">
        <f>IF($B7="N/A","N/A",IF(G7&gt;15,"No",IF(G7&lt;-15,"No","Yes")))</f>
        <v>N/A</v>
      </c>
      <c r="I7" s="32">
        <v>11.41</v>
      </c>
      <c r="J7" s="32">
        <v>1.2070000000000001</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81" t="s">
        <v>119</v>
      </c>
      <c r="B9" s="34" t="s">
        <v>217</v>
      </c>
      <c r="C9" s="90">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0</v>
      </c>
      <c r="D11" s="9" t="str">
        <f>IF($B11="N/A","N/A",IF(C11&gt;15,"No",IF(C11&lt;-15,"No","Yes")))</f>
        <v>N/A</v>
      </c>
      <c r="E11" s="9">
        <v>0</v>
      </c>
      <c r="F11" s="9" t="str">
        <f>IF($B11="N/A","N/A",IF(E11&gt;15,"No",IF(E11&lt;-15,"No","Yes")))</f>
        <v>N/A</v>
      </c>
      <c r="G11" s="9">
        <v>0</v>
      </c>
      <c r="H11" s="9" t="str">
        <f>IF($B11="N/A","N/A",IF(G11&gt;15,"No",IF(G11&lt;-15,"No","Yes")))</f>
        <v>N/A</v>
      </c>
      <c r="I11" s="10" t="s">
        <v>1743</v>
      </c>
      <c r="J11" s="10" t="s">
        <v>1743</v>
      </c>
      <c r="K11" s="9" t="str">
        <f t="shared" si="0"/>
        <v>N/A</v>
      </c>
    </row>
    <row r="12" spans="1:11" x14ac:dyDescent="0.2">
      <c r="A12" s="81" t="s">
        <v>854</v>
      </c>
      <c r="B12" s="92" t="s">
        <v>218</v>
      </c>
      <c r="C12" s="90" t="s">
        <v>217</v>
      </c>
      <c r="D12" s="9" t="str">
        <f>IF(OR($B12="N/A",$C12="N/A"),"N/A",IF(C12&gt;100,"No",IF(C12&lt;95,"No","Yes")))</f>
        <v>N/A</v>
      </c>
      <c r="E12" s="90">
        <v>48.196974273999999</v>
      </c>
      <c r="F12" s="9" t="str">
        <f>IF(OR($B12="N/A",$E12="N/A"),"N/A",IF(E12&gt;100,"No",IF(E12&lt;95,"No","Yes")))</f>
        <v>No</v>
      </c>
      <c r="G12" s="90">
        <v>48.782555084000002</v>
      </c>
      <c r="H12" s="9" t="str">
        <f>IF($B12="N/A","N/A",IF(G12&gt;100,"No",IF(G12&lt;95,"No","Yes")))</f>
        <v>No</v>
      </c>
      <c r="I12" s="93" t="s">
        <v>217</v>
      </c>
      <c r="J12" s="93">
        <v>1.2150000000000001</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48.196974273999999</v>
      </c>
      <c r="F15" s="9" t="str">
        <f>IF(OR($B15="N/A",$E15="N/A"),"N/A",IF(E15&gt;100,"No",IF(E15&lt;95,"No","Yes")))</f>
        <v>No</v>
      </c>
      <c r="G15" s="90">
        <v>48.782555084000002</v>
      </c>
      <c r="H15" s="9" t="str">
        <f>IF($B15="N/A","N/A",IF(G15&gt;100,"No",IF(G15&lt;95,"No","Yes")))</f>
        <v>No</v>
      </c>
      <c r="I15" s="93" t="s">
        <v>217</v>
      </c>
      <c r="J15" s="93">
        <v>1.2150000000000001</v>
      </c>
      <c r="K15" s="9" t="str">
        <f t="shared" si="0"/>
        <v>Yes</v>
      </c>
    </row>
    <row r="16" spans="1:11" x14ac:dyDescent="0.2">
      <c r="A16" s="81" t="s">
        <v>335</v>
      </c>
      <c r="B16" s="34" t="s">
        <v>217</v>
      </c>
      <c r="C16" s="79">
        <v>6460396</v>
      </c>
      <c r="D16" s="9" t="str">
        <f>IF($B16="N/A","N/A",IF(C16&gt;15,"No",IF(C16&lt;-15,"No","Yes")))</f>
        <v>N/A</v>
      </c>
      <c r="E16" s="35">
        <v>7197346</v>
      </c>
      <c r="F16" s="9" t="str">
        <f>IF($B16="N/A","N/A",IF(E16&gt;15,"No",IF(E16&lt;-15,"No","Yes")))</f>
        <v>N/A</v>
      </c>
      <c r="G16" s="35">
        <v>7284231</v>
      </c>
      <c r="H16" s="9" t="str">
        <f>IF($B16="N/A","N/A",IF(G16&gt;15,"No",IF(G16&lt;-15,"No","Yes")))</f>
        <v>N/A</v>
      </c>
      <c r="I16" s="10">
        <v>11.41</v>
      </c>
      <c r="J16" s="10">
        <v>1.2070000000000001</v>
      </c>
      <c r="K16" s="9" t="str">
        <f t="shared" si="0"/>
        <v>Yes</v>
      </c>
    </row>
    <row r="17" spans="1:11" x14ac:dyDescent="0.2">
      <c r="A17" s="81" t="s">
        <v>442</v>
      </c>
      <c r="B17" s="34" t="s">
        <v>219</v>
      </c>
      <c r="C17" s="90">
        <v>3.9910092199</v>
      </c>
      <c r="D17" s="9" t="str">
        <f>IF($B17="N/A","N/A",IF(C17&gt;20,"No",IF(C17&lt;5,"No","Yes")))</f>
        <v>No</v>
      </c>
      <c r="E17" s="9">
        <v>3.8055416538000002</v>
      </c>
      <c r="F17" s="9" t="str">
        <f>IF($B17="N/A","N/A",IF(E17&gt;20,"No",IF(E17&lt;5,"No","Yes")))</f>
        <v>No</v>
      </c>
      <c r="G17" s="9">
        <v>3.7160683125</v>
      </c>
      <c r="H17" s="9" t="str">
        <f>IF($B17="N/A","N/A",IF(G17&gt;20,"No",IF(G17&lt;5,"No","Yes")))</f>
        <v>No</v>
      </c>
      <c r="I17" s="10">
        <v>-4.6500000000000004</v>
      </c>
      <c r="J17" s="10">
        <v>-2.35</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96.283931687999996</v>
      </c>
      <c r="H18" s="9" t="str">
        <f>IF($B18="N/A","N/A",IF(G18&gt;15,"No",IF(G18&lt;-15,"No","Yes")))</f>
        <v>N/A</v>
      </c>
      <c r="I18" s="10" t="s">
        <v>217</v>
      </c>
      <c r="J18" s="10" t="s">
        <v>217</v>
      </c>
      <c r="K18" s="9" t="str">
        <f t="shared" si="0"/>
        <v>N/A</v>
      </c>
    </row>
    <row r="19" spans="1:11" x14ac:dyDescent="0.2">
      <c r="A19" s="81" t="s">
        <v>444</v>
      </c>
      <c r="B19" s="34" t="s">
        <v>220</v>
      </c>
      <c r="C19" s="90">
        <v>5.9168199595999997</v>
      </c>
      <c r="D19" s="9" t="str">
        <f>IF($B19="N/A","N/A",IF(C19&gt;1,"Yes","No"))</f>
        <v>Yes</v>
      </c>
      <c r="E19" s="9">
        <v>0.3382080006</v>
      </c>
      <c r="F19" s="9" t="str">
        <f>IF($B19="N/A","N/A",IF(E19&gt;1,"Yes","No"))</f>
        <v>No</v>
      </c>
      <c r="G19" s="9">
        <v>1.7515918976</v>
      </c>
      <c r="H19" s="9" t="str">
        <f>IF($B19="N/A","N/A",IF(G19&gt;1,"Yes","No"))</f>
        <v>Yes</v>
      </c>
      <c r="I19" s="10">
        <v>-94.3</v>
      </c>
      <c r="J19" s="10">
        <v>417.9</v>
      </c>
      <c r="K19" s="9" t="str">
        <f t="shared" si="0"/>
        <v>No</v>
      </c>
    </row>
    <row r="20" spans="1:11" x14ac:dyDescent="0.2">
      <c r="A20" s="81" t="s">
        <v>856</v>
      </c>
      <c r="B20" s="34" t="s">
        <v>217</v>
      </c>
      <c r="C20" s="83">
        <v>66.602898627000002</v>
      </c>
      <c r="D20" s="9" t="str">
        <f>IF($B20="N/A","N/A",IF(C20&gt;15,"No",IF(C20&lt;-15,"No","Yes")))</f>
        <v>N/A</v>
      </c>
      <c r="E20" s="36">
        <v>102.86266535</v>
      </c>
      <c r="F20" s="9" t="str">
        <f>IF($B20="N/A","N/A",IF(E20&gt;15,"No",IF(E20&lt;-15,"No","Yes")))</f>
        <v>N/A</v>
      </c>
      <c r="G20" s="36">
        <v>49.371815972999997</v>
      </c>
      <c r="H20" s="9" t="str">
        <f>IF($B20="N/A","N/A",IF(G20&gt;15,"No",IF(G20&lt;-15,"No","Yes")))</f>
        <v>N/A</v>
      </c>
      <c r="I20" s="10">
        <v>54.44</v>
      </c>
      <c r="J20" s="10">
        <v>-52</v>
      </c>
      <c r="K20" s="9" t="str">
        <f t="shared" si="0"/>
        <v>No</v>
      </c>
    </row>
    <row r="21" spans="1:11" x14ac:dyDescent="0.2">
      <c r="A21" s="81" t="s">
        <v>34</v>
      </c>
      <c r="B21" s="34" t="s">
        <v>217</v>
      </c>
      <c r="C21" s="94">
        <v>0</v>
      </c>
      <c r="D21" s="9" t="str">
        <f>IF($B21="N/A","N/A",IF(C21&gt;15,"No",IF(C21&lt;-15,"No","Yes")))</f>
        <v>N/A</v>
      </c>
      <c r="E21" s="95">
        <v>0</v>
      </c>
      <c r="F21" s="9" t="str">
        <f>IF($B21="N/A","N/A",IF(E21&gt;15,"No",IF(E21&lt;-15,"No","Yes")))</f>
        <v>N/A</v>
      </c>
      <c r="G21" s="95">
        <v>0</v>
      </c>
      <c r="H21" s="9" t="str">
        <f>IF($B21="N/A","N/A",IF(G21&gt;15,"No",IF(G21&lt;-15,"No","Yes")))</f>
        <v>N/A</v>
      </c>
      <c r="I21" s="10" t="s">
        <v>1743</v>
      </c>
      <c r="J21" s="10" t="s">
        <v>1743</v>
      </c>
      <c r="K21" s="9" t="str">
        <f t="shared" si="0"/>
        <v>N/A</v>
      </c>
    </row>
    <row r="22" spans="1:11" x14ac:dyDescent="0.2">
      <c r="A22" s="81" t="s">
        <v>1722</v>
      </c>
      <c r="B22" s="34" t="s">
        <v>217</v>
      </c>
      <c r="C22" s="94">
        <v>0</v>
      </c>
      <c r="D22" s="9" t="str">
        <f>IF($B22="N/A","N/A",IF(C22&gt;15,"No",IF(C22&lt;-15,"No","Yes")))</f>
        <v>N/A</v>
      </c>
      <c r="E22" s="95">
        <v>0</v>
      </c>
      <c r="F22" s="9" t="str">
        <f>IF($B22="N/A","N/A",IF(E22&gt;15,"No",IF(E22&lt;-15,"No","Yes")))</f>
        <v>N/A</v>
      </c>
      <c r="G22" s="95">
        <v>0</v>
      </c>
      <c r="H22" s="9" t="str">
        <f>IF($B22="N/A","N/A",IF(G22&gt;15,"No",IF(G22&lt;-15,"No","Yes")))</f>
        <v>N/A</v>
      </c>
      <c r="I22" s="10" t="s">
        <v>1743</v>
      </c>
      <c r="J22" s="10" t="s">
        <v>1743</v>
      </c>
      <c r="K22" s="9" t="str">
        <f t="shared" si="0"/>
        <v>N/A</v>
      </c>
    </row>
    <row r="23" spans="1:11" x14ac:dyDescent="0.2">
      <c r="A23" s="81" t="s">
        <v>35</v>
      </c>
      <c r="B23" s="34" t="s">
        <v>217</v>
      </c>
      <c r="C23" s="94">
        <v>0</v>
      </c>
      <c r="D23" s="9" t="str">
        <f>IF($B23="N/A","N/A",IF(C23&gt;15,"No",IF(C23&lt;-15,"No","Yes")))</f>
        <v>N/A</v>
      </c>
      <c r="E23" s="95">
        <v>0</v>
      </c>
      <c r="F23" s="9" t="str">
        <f>IF($B23="N/A","N/A",IF(E23&gt;15,"No",IF(E23&lt;-15,"No","Yes")))</f>
        <v>N/A</v>
      </c>
      <c r="G23" s="95">
        <v>0</v>
      </c>
      <c r="H23" s="9" t="str">
        <f>IF($B23="N/A","N/A",IF(G23&gt;15,"No",IF(G23&lt;-15,"No","Yes")))</f>
        <v>N/A</v>
      </c>
      <c r="I23" s="10" t="s">
        <v>1743</v>
      </c>
      <c r="J23" s="10" t="s">
        <v>1743</v>
      </c>
      <c r="K23" s="9" t="str">
        <f t="shared" si="0"/>
        <v>N/A</v>
      </c>
    </row>
    <row r="24" spans="1:11" x14ac:dyDescent="0.2">
      <c r="A24" s="81" t="s">
        <v>857</v>
      </c>
      <c r="B24" s="34" t="s">
        <v>247</v>
      </c>
      <c r="C24" s="83" t="s">
        <v>1743</v>
      </c>
      <c r="D24" s="9" t="str">
        <f>IF($B24="N/A","N/A",IF(C24&gt;300,"No",IF(C24&lt;75,"No","Yes")))</f>
        <v>No</v>
      </c>
      <c r="E24" s="36" t="s">
        <v>1743</v>
      </c>
      <c r="F24" s="9" t="str">
        <f>IF($B24="N/A","N/A",IF(E24&gt;300,"No",IF(E24&lt;75,"No","Yes")))</f>
        <v>No</v>
      </c>
      <c r="G24" s="36" t="s">
        <v>1743</v>
      </c>
      <c r="H24" s="9" t="str">
        <f>IF($B24="N/A","N/A",IF(G24&gt;300,"No",IF(G24&lt;75,"No","Yes")))</f>
        <v>No</v>
      </c>
      <c r="I24" s="10" t="s">
        <v>1743</v>
      </c>
      <c r="J24" s="10" t="s">
        <v>1743</v>
      </c>
      <c r="K24" s="9" t="str">
        <f t="shared" si="0"/>
        <v>N/A</v>
      </c>
    </row>
    <row r="25" spans="1:11" x14ac:dyDescent="0.2">
      <c r="A25" s="81" t="s">
        <v>858</v>
      </c>
      <c r="B25" s="34" t="s">
        <v>248</v>
      </c>
      <c r="C25" s="83" t="s">
        <v>1743</v>
      </c>
      <c r="D25" s="9" t="str">
        <f>IF($B25="N/A","N/A",IF(C25&gt;250,"No",IF(C25&lt;20,"No","Yes")))</f>
        <v>No</v>
      </c>
      <c r="E25" s="36" t="s">
        <v>1743</v>
      </c>
      <c r="F25" s="9" t="str">
        <f>IF($B25="N/A","N/A",IF(E25&gt;250,"No",IF(E25&lt;20,"No","Yes")))</f>
        <v>No</v>
      </c>
      <c r="G25" s="36" t="s">
        <v>1743</v>
      </c>
      <c r="H25" s="9" t="str">
        <f>IF($B25="N/A","N/A",IF(G25&gt;250,"No",IF(G25&lt;20,"No","Yes")))</f>
        <v>No</v>
      </c>
      <c r="I25" s="10" t="s">
        <v>1743</v>
      </c>
      <c r="J25" s="10" t="s">
        <v>1743</v>
      </c>
      <c r="K25" s="9" t="str">
        <f t="shared" si="0"/>
        <v>N/A</v>
      </c>
    </row>
    <row r="26" spans="1:11" x14ac:dyDescent="0.2">
      <c r="A26" s="81" t="s">
        <v>859</v>
      </c>
      <c r="B26" s="34" t="s">
        <v>249</v>
      </c>
      <c r="C26" s="83" t="s">
        <v>1743</v>
      </c>
      <c r="D26" s="9" t="str">
        <f>IF($B26="N/A","N/A",IF(C26&gt;5,"No",IF(C26&lt;3,"No","Yes")))</f>
        <v>No</v>
      </c>
      <c r="E26" s="36" t="s">
        <v>1743</v>
      </c>
      <c r="F26" s="9" t="str">
        <f>IF($B26="N/A","N/A",IF(E26&gt;5,"No",IF(E26&lt;3,"No","Yes")))</f>
        <v>No</v>
      </c>
      <c r="G26" s="36" t="s">
        <v>1743</v>
      </c>
      <c r="H26" s="9" t="str">
        <f>IF($B26="N/A","N/A",IF(G26&gt;5,"No",IF(G26&lt;3,"No","Yes")))</f>
        <v>No</v>
      </c>
      <c r="I26" s="10" t="s">
        <v>1743</v>
      </c>
      <c r="J26" s="10" t="s">
        <v>1743</v>
      </c>
      <c r="K26" s="9" t="str">
        <f t="shared" si="0"/>
        <v>N/A</v>
      </c>
    </row>
    <row r="27" spans="1:11" x14ac:dyDescent="0.2">
      <c r="A27" s="81" t="s">
        <v>131</v>
      </c>
      <c r="B27" s="34" t="s">
        <v>217</v>
      </c>
      <c r="C27" s="79">
        <v>675</v>
      </c>
      <c r="D27" s="34" t="s">
        <v>217</v>
      </c>
      <c r="E27" s="35">
        <v>1178</v>
      </c>
      <c r="F27" s="34" t="s">
        <v>217</v>
      </c>
      <c r="G27" s="35">
        <v>409</v>
      </c>
      <c r="H27" s="9" t="str">
        <f>IF($B27="N/A","N/A",IF(G27&gt;15,"No",IF(G27&lt;-15,"No","Yes")))</f>
        <v>N/A</v>
      </c>
      <c r="I27" s="10">
        <v>74.52</v>
      </c>
      <c r="J27" s="10">
        <v>-65.3</v>
      </c>
      <c r="K27" s="9" t="str">
        <f t="shared" si="0"/>
        <v>No</v>
      </c>
    </row>
    <row r="28" spans="1:11" x14ac:dyDescent="0.2">
      <c r="A28" s="81" t="s">
        <v>350</v>
      </c>
      <c r="B28" s="34" t="s">
        <v>217</v>
      </c>
      <c r="C28" s="79" t="s">
        <v>217</v>
      </c>
      <c r="D28" s="34" t="s">
        <v>217</v>
      </c>
      <c r="E28" s="35" t="s">
        <v>217</v>
      </c>
      <c r="F28" s="34" t="s">
        <v>217</v>
      </c>
      <c r="G28" s="8">
        <v>5.6148685999999996E-3</v>
      </c>
      <c r="H28" s="9" t="str">
        <f>IF($B28="N/A","N/A",IF(G28&gt;15,"No",IF(G28&lt;-15,"No","Yes")))</f>
        <v>N/A</v>
      </c>
      <c r="I28" s="10" t="s">
        <v>217</v>
      </c>
      <c r="J28" s="10" t="s">
        <v>217</v>
      </c>
      <c r="K28" s="9" t="str">
        <f t="shared" si="0"/>
        <v>N/A</v>
      </c>
    </row>
    <row r="29" spans="1:11" ht="25.5" x14ac:dyDescent="0.2">
      <c r="A29" s="81" t="s">
        <v>835</v>
      </c>
      <c r="B29" s="34" t="s">
        <v>217</v>
      </c>
      <c r="C29" s="36">
        <v>100.93185185</v>
      </c>
      <c r="D29" s="34" t="s">
        <v>217</v>
      </c>
      <c r="E29" s="36">
        <v>81.020373513999999</v>
      </c>
      <c r="F29" s="34" t="s">
        <v>217</v>
      </c>
      <c r="G29" s="36">
        <v>70.921760391000007</v>
      </c>
      <c r="H29" s="34" t="s">
        <v>217</v>
      </c>
      <c r="I29" s="10">
        <v>-19.7</v>
      </c>
      <c r="J29" s="10">
        <v>-12.5</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0</v>
      </c>
      <c r="F31" s="9" t="str">
        <f t="shared" si="4"/>
        <v>N/A</v>
      </c>
      <c r="G31" s="79">
        <v>0</v>
      </c>
      <c r="H31" s="9" t="str">
        <f t="shared" ref="H31:H50" si="5">IF($B31="N/A","N/A",IF(G31&lt;0,"No","Yes"))</f>
        <v>N/A</v>
      </c>
      <c r="I31" s="10" t="s">
        <v>217</v>
      </c>
      <c r="J31" s="10" t="s">
        <v>1743</v>
      </c>
      <c r="K31" s="9" t="str">
        <f t="shared" si="0"/>
        <v>N/A</v>
      </c>
    </row>
    <row r="32" spans="1:11" ht="25.5" x14ac:dyDescent="0.2">
      <c r="A32" s="2" t="s">
        <v>659</v>
      </c>
      <c r="B32" s="96" t="s">
        <v>217</v>
      </c>
      <c r="C32" s="80" t="s">
        <v>217</v>
      </c>
      <c r="D32" s="9" t="str">
        <f t="shared" si="4"/>
        <v>N/A</v>
      </c>
      <c r="E32" s="80" t="s">
        <v>1743</v>
      </c>
      <c r="F32" s="9" t="str">
        <f t="shared" si="4"/>
        <v>N/A</v>
      </c>
      <c r="G32" s="80" t="s">
        <v>1743</v>
      </c>
      <c r="H32" s="9" t="str">
        <f t="shared" si="5"/>
        <v>N/A</v>
      </c>
      <c r="I32" s="10" t="s">
        <v>217</v>
      </c>
      <c r="J32" s="10" t="s">
        <v>1743</v>
      </c>
      <c r="K32" s="9" t="str">
        <f t="shared" si="0"/>
        <v>N/A</v>
      </c>
    </row>
    <row r="33" spans="1:11" x14ac:dyDescent="0.2">
      <c r="A33" s="2" t="s">
        <v>660</v>
      </c>
      <c r="B33" s="96" t="s">
        <v>217</v>
      </c>
      <c r="C33" s="80" t="s">
        <v>217</v>
      </c>
      <c r="D33" s="9" t="str">
        <f t="shared" si="4"/>
        <v>N/A</v>
      </c>
      <c r="E33" s="80" t="s">
        <v>1743</v>
      </c>
      <c r="F33" s="9" t="str">
        <f t="shared" si="4"/>
        <v>N/A</v>
      </c>
      <c r="G33" s="80" t="s">
        <v>1743</v>
      </c>
      <c r="H33" s="9" t="str">
        <f t="shared" si="5"/>
        <v>N/A</v>
      </c>
      <c r="I33" s="10" t="s">
        <v>217</v>
      </c>
      <c r="J33" s="10" t="s">
        <v>1743</v>
      </c>
      <c r="K33" s="9" t="str">
        <f t="shared" si="0"/>
        <v>N/A</v>
      </c>
    </row>
    <row r="34" spans="1:11" x14ac:dyDescent="0.2">
      <c r="A34" s="2" t="s">
        <v>661</v>
      </c>
      <c r="B34" s="96" t="s">
        <v>217</v>
      </c>
      <c r="C34" s="80" t="s">
        <v>217</v>
      </c>
      <c r="D34" s="9" t="str">
        <f t="shared" si="4"/>
        <v>N/A</v>
      </c>
      <c r="E34" s="80" t="s">
        <v>1743</v>
      </c>
      <c r="F34" s="9" t="str">
        <f t="shared" si="4"/>
        <v>N/A</v>
      </c>
      <c r="G34" s="80" t="s">
        <v>1743</v>
      </c>
      <c r="H34" s="9" t="str">
        <f t="shared" si="5"/>
        <v>N/A</v>
      </c>
      <c r="I34" s="10" t="s">
        <v>217</v>
      </c>
      <c r="J34" s="10" t="s">
        <v>1743</v>
      </c>
      <c r="K34" s="9" t="str">
        <f t="shared" si="0"/>
        <v>N/A</v>
      </c>
    </row>
    <row r="35" spans="1:11" x14ac:dyDescent="0.2">
      <c r="A35" s="2" t="s">
        <v>662</v>
      </c>
      <c r="B35" s="96" t="s">
        <v>217</v>
      </c>
      <c r="C35" s="80" t="s">
        <v>217</v>
      </c>
      <c r="D35" s="9" t="str">
        <f t="shared" si="4"/>
        <v>N/A</v>
      </c>
      <c r="E35" s="80" t="s">
        <v>1743</v>
      </c>
      <c r="F35" s="9" t="str">
        <f t="shared" si="4"/>
        <v>N/A</v>
      </c>
      <c r="G35" s="80" t="s">
        <v>1743</v>
      </c>
      <c r="H35" s="9" t="str">
        <f t="shared" si="5"/>
        <v>N/A</v>
      </c>
      <c r="I35" s="10" t="s">
        <v>217</v>
      </c>
      <c r="J35" s="10" t="s">
        <v>1743</v>
      </c>
      <c r="K35" s="9" t="str">
        <f t="shared" si="0"/>
        <v>N/A</v>
      </c>
    </row>
    <row r="36" spans="1:11" x14ac:dyDescent="0.2">
      <c r="A36" s="2" t="s">
        <v>353</v>
      </c>
      <c r="B36" s="96" t="s">
        <v>217</v>
      </c>
      <c r="C36" s="79" t="s">
        <v>217</v>
      </c>
      <c r="D36" s="9" t="str">
        <f t="shared" si="4"/>
        <v>N/A</v>
      </c>
      <c r="E36" s="79">
        <v>0</v>
      </c>
      <c r="F36" s="9" t="str">
        <f t="shared" si="4"/>
        <v>N/A</v>
      </c>
      <c r="G36" s="79">
        <v>0</v>
      </c>
      <c r="H36" s="9" t="str">
        <f t="shared" si="5"/>
        <v>N/A</v>
      </c>
      <c r="I36" s="10" t="s">
        <v>217</v>
      </c>
      <c r="J36" s="10" t="s">
        <v>1743</v>
      </c>
      <c r="K36" s="9" t="str">
        <f t="shared" si="0"/>
        <v>N/A</v>
      </c>
    </row>
    <row r="37" spans="1:11" x14ac:dyDescent="0.2">
      <c r="A37" s="2" t="s">
        <v>663</v>
      </c>
      <c r="B37" s="96" t="s">
        <v>217</v>
      </c>
      <c r="C37" s="80" t="s">
        <v>217</v>
      </c>
      <c r="D37" s="9" t="str">
        <f t="shared" si="4"/>
        <v>N/A</v>
      </c>
      <c r="E37" s="80" t="s">
        <v>1743</v>
      </c>
      <c r="F37" s="9" t="str">
        <f t="shared" si="4"/>
        <v>N/A</v>
      </c>
      <c r="G37" s="80" t="s">
        <v>1743</v>
      </c>
      <c r="H37" s="9" t="str">
        <f t="shared" si="5"/>
        <v>N/A</v>
      </c>
      <c r="I37" s="10" t="s">
        <v>217</v>
      </c>
      <c r="J37" s="10" t="s">
        <v>1743</v>
      </c>
      <c r="K37" s="9" t="str">
        <f t="shared" si="0"/>
        <v>N/A</v>
      </c>
    </row>
    <row r="38" spans="1:11" x14ac:dyDescent="0.2">
      <c r="A38" s="2" t="s">
        <v>664</v>
      </c>
      <c r="B38" s="96" t="s">
        <v>217</v>
      </c>
      <c r="C38" s="80" t="s">
        <v>217</v>
      </c>
      <c r="D38" s="9" t="str">
        <f t="shared" si="4"/>
        <v>N/A</v>
      </c>
      <c r="E38" s="80" t="s">
        <v>1743</v>
      </c>
      <c r="F38" s="9" t="str">
        <f t="shared" si="4"/>
        <v>N/A</v>
      </c>
      <c r="G38" s="80" t="s">
        <v>1743</v>
      </c>
      <c r="H38" s="9" t="str">
        <f t="shared" si="5"/>
        <v>N/A</v>
      </c>
      <c r="I38" s="10" t="s">
        <v>217</v>
      </c>
      <c r="J38" s="10" t="s">
        <v>1743</v>
      </c>
      <c r="K38" s="9" t="str">
        <f t="shared" si="0"/>
        <v>N/A</v>
      </c>
    </row>
    <row r="39" spans="1:11" x14ac:dyDescent="0.2">
      <c r="A39" s="2" t="s">
        <v>665</v>
      </c>
      <c r="B39" s="96" t="s">
        <v>217</v>
      </c>
      <c r="C39" s="80" t="s">
        <v>217</v>
      </c>
      <c r="D39" s="9" t="str">
        <f t="shared" si="4"/>
        <v>N/A</v>
      </c>
      <c r="E39" s="80" t="s">
        <v>1743</v>
      </c>
      <c r="F39" s="9" t="str">
        <f t="shared" si="4"/>
        <v>N/A</v>
      </c>
      <c r="G39" s="80" t="s">
        <v>1743</v>
      </c>
      <c r="H39" s="9" t="str">
        <f t="shared" si="5"/>
        <v>N/A</v>
      </c>
      <c r="I39" s="10" t="s">
        <v>217</v>
      </c>
      <c r="J39" s="10" t="s">
        <v>1743</v>
      </c>
      <c r="K39" s="9" t="str">
        <f t="shared" si="0"/>
        <v>N/A</v>
      </c>
    </row>
    <row r="40" spans="1:11" x14ac:dyDescent="0.2">
      <c r="A40" s="2" t="s">
        <v>666</v>
      </c>
      <c r="B40" s="96" t="s">
        <v>217</v>
      </c>
      <c r="C40" s="80" t="s">
        <v>217</v>
      </c>
      <c r="D40" s="9" t="str">
        <f t="shared" si="4"/>
        <v>N/A</v>
      </c>
      <c r="E40" s="80" t="s">
        <v>1743</v>
      </c>
      <c r="F40" s="9" t="str">
        <f t="shared" si="4"/>
        <v>N/A</v>
      </c>
      <c r="G40" s="80" t="s">
        <v>1743</v>
      </c>
      <c r="H40" s="9" t="str">
        <f t="shared" si="5"/>
        <v>N/A</v>
      </c>
      <c r="I40" s="10" t="s">
        <v>217</v>
      </c>
      <c r="J40" s="10" t="s">
        <v>1743</v>
      </c>
      <c r="K40" s="9" t="str">
        <f t="shared" si="0"/>
        <v>N/A</v>
      </c>
    </row>
    <row r="41" spans="1:11" x14ac:dyDescent="0.2">
      <c r="A41" s="2" t="s">
        <v>667</v>
      </c>
      <c r="B41" s="96" t="s">
        <v>217</v>
      </c>
      <c r="C41" s="80" t="s">
        <v>217</v>
      </c>
      <c r="D41" s="9" t="str">
        <f t="shared" si="4"/>
        <v>N/A</v>
      </c>
      <c r="E41" s="80" t="s">
        <v>1743</v>
      </c>
      <c r="F41" s="9" t="str">
        <f t="shared" si="4"/>
        <v>N/A</v>
      </c>
      <c r="G41" s="80" t="s">
        <v>1743</v>
      </c>
      <c r="H41" s="9" t="str">
        <f t="shared" si="5"/>
        <v>N/A</v>
      </c>
      <c r="I41" s="10" t="s">
        <v>217</v>
      </c>
      <c r="J41" s="10" t="s">
        <v>1743</v>
      </c>
      <c r="K41" s="9" t="str">
        <f t="shared" si="0"/>
        <v>N/A</v>
      </c>
    </row>
    <row r="42" spans="1:11" x14ac:dyDescent="0.2">
      <c r="A42" s="2" t="s">
        <v>668</v>
      </c>
      <c r="B42" s="96" t="s">
        <v>217</v>
      </c>
      <c r="C42" s="80" t="s">
        <v>217</v>
      </c>
      <c r="D42" s="9" t="str">
        <f t="shared" si="4"/>
        <v>N/A</v>
      </c>
      <c r="E42" s="80" t="s">
        <v>1743</v>
      </c>
      <c r="F42" s="9" t="str">
        <f t="shared" si="4"/>
        <v>N/A</v>
      </c>
      <c r="G42" s="80" t="s">
        <v>1743</v>
      </c>
      <c r="H42" s="9" t="str">
        <f t="shared" si="5"/>
        <v>N/A</v>
      </c>
      <c r="I42" s="10" t="s">
        <v>217</v>
      </c>
      <c r="J42" s="10" t="s">
        <v>1743</v>
      </c>
      <c r="K42" s="9" t="str">
        <f t="shared" si="0"/>
        <v>N/A</v>
      </c>
    </row>
    <row r="43" spans="1:11" x14ac:dyDescent="0.2">
      <c r="A43" s="2" t="s">
        <v>669</v>
      </c>
      <c r="B43" s="96" t="s">
        <v>217</v>
      </c>
      <c r="C43" s="80" t="s">
        <v>217</v>
      </c>
      <c r="D43" s="9" t="str">
        <f t="shared" si="4"/>
        <v>N/A</v>
      </c>
      <c r="E43" s="80" t="s">
        <v>1743</v>
      </c>
      <c r="F43" s="9" t="str">
        <f t="shared" si="4"/>
        <v>N/A</v>
      </c>
      <c r="G43" s="80" t="s">
        <v>1743</v>
      </c>
      <c r="H43" s="9" t="str">
        <f t="shared" si="5"/>
        <v>N/A</v>
      </c>
      <c r="I43" s="10" t="s">
        <v>217</v>
      </c>
      <c r="J43" s="10" t="s">
        <v>1743</v>
      </c>
      <c r="K43" s="9" t="str">
        <f t="shared" si="0"/>
        <v>N/A</v>
      </c>
    </row>
    <row r="44" spans="1:11" x14ac:dyDescent="0.2">
      <c r="A44" s="2" t="s">
        <v>670</v>
      </c>
      <c r="B44" s="96" t="s">
        <v>217</v>
      </c>
      <c r="C44" s="80" t="s">
        <v>217</v>
      </c>
      <c r="D44" s="9" t="str">
        <f t="shared" si="4"/>
        <v>N/A</v>
      </c>
      <c r="E44" s="80" t="s">
        <v>1743</v>
      </c>
      <c r="F44" s="9" t="str">
        <f t="shared" si="4"/>
        <v>N/A</v>
      </c>
      <c r="G44" s="80" t="s">
        <v>1743</v>
      </c>
      <c r="H44" s="9" t="str">
        <f t="shared" si="5"/>
        <v>N/A</v>
      </c>
      <c r="I44" s="10" t="s">
        <v>217</v>
      </c>
      <c r="J44" s="10" t="s">
        <v>1743</v>
      </c>
      <c r="K44" s="9" t="str">
        <f t="shared" si="0"/>
        <v>N/A</v>
      </c>
    </row>
    <row r="45" spans="1:11" x14ac:dyDescent="0.2">
      <c r="A45" s="2" t="s">
        <v>671</v>
      </c>
      <c r="B45" s="96" t="s">
        <v>217</v>
      </c>
      <c r="C45" s="80" t="s">
        <v>217</v>
      </c>
      <c r="D45" s="9" t="str">
        <f t="shared" si="4"/>
        <v>N/A</v>
      </c>
      <c r="E45" s="80" t="s">
        <v>1743</v>
      </c>
      <c r="F45" s="9" t="str">
        <f t="shared" si="4"/>
        <v>N/A</v>
      </c>
      <c r="G45" s="80" t="s">
        <v>1743</v>
      </c>
      <c r="H45" s="9" t="str">
        <f t="shared" si="5"/>
        <v>N/A</v>
      </c>
      <c r="I45" s="10" t="s">
        <v>217</v>
      </c>
      <c r="J45" s="10" t="s">
        <v>1743</v>
      </c>
      <c r="K45" s="9" t="str">
        <f t="shared" si="0"/>
        <v>N/A</v>
      </c>
    </row>
    <row r="46" spans="1:11" x14ac:dyDescent="0.2">
      <c r="A46" s="2" t="s">
        <v>354</v>
      </c>
      <c r="B46" s="96" t="s">
        <v>217</v>
      </c>
      <c r="C46" s="79" t="s">
        <v>217</v>
      </c>
      <c r="D46" s="9" t="str">
        <f t="shared" si="4"/>
        <v>N/A</v>
      </c>
      <c r="E46" s="79">
        <v>0</v>
      </c>
      <c r="F46" s="9" t="str">
        <f t="shared" si="4"/>
        <v>N/A</v>
      </c>
      <c r="G46" s="79">
        <v>0</v>
      </c>
      <c r="H46" s="9" t="str">
        <f t="shared" si="5"/>
        <v>N/A</v>
      </c>
      <c r="I46" s="10" t="s">
        <v>217</v>
      </c>
      <c r="J46" s="10" t="s">
        <v>1743</v>
      </c>
      <c r="K46" s="9" t="str">
        <f t="shared" si="0"/>
        <v>N/A</v>
      </c>
    </row>
    <row r="47" spans="1:11" x14ac:dyDescent="0.2">
      <c r="A47" s="2" t="s">
        <v>672</v>
      </c>
      <c r="B47" s="96" t="s">
        <v>217</v>
      </c>
      <c r="C47" s="80" t="s">
        <v>217</v>
      </c>
      <c r="D47" s="9" t="str">
        <f t="shared" si="4"/>
        <v>N/A</v>
      </c>
      <c r="E47" s="80" t="s">
        <v>1743</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t="s">
        <v>1743</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t="s">
        <v>1743</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t="s">
        <v>1743</v>
      </c>
      <c r="F50" s="9" t="str">
        <f t="shared" si="4"/>
        <v>N/A</v>
      </c>
      <c r="G50" s="80" t="s">
        <v>1743</v>
      </c>
      <c r="H50" s="9" t="str">
        <f t="shared" si="5"/>
        <v>N/A</v>
      </c>
      <c r="I50" s="10" t="s">
        <v>217</v>
      </c>
      <c r="J50" s="10" t="s">
        <v>1743</v>
      </c>
      <c r="K50" s="9" t="str">
        <f t="shared" si="0"/>
        <v>N/A</v>
      </c>
    </row>
    <row r="51" spans="1:11" x14ac:dyDescent="0.2">
      <c r="A51" s="2" t="s">
        <v>355</v>
      </c>
      <c r="B51" s="34" t="s">
        <v>217</v>
      </c>
      <c r="C51" s="79">
        <v>0</v>
      </c>
      <c r="D51" s="34" t="s">
        <v>217</v>
      </c>
      <c r="E51" s="35">
        <v>0</v>
      </c>
      <c r="F51" s="34" t="s">
        <v>217</v>
      </c>
      <c r="G51" s="35">
        <v>0</v>
      </c>
      <c r="H51" s="34" t="s">
        <v>217</v>
      </c>
      <c r="I51" s="10" t="s">
        <v>1743</v>
      </c>
      <c r="J51" s="10" t="s">
        <v>1743</v>
      </c>
      <c r="K51" s="9" t="str">
        <f t="shared" si="0"/>
        <v>N/A</v>
      </c>
    </row>
    <row r="52" spans="1:11" x14ac:dyDescent="0.2">
      <c r="A52" s="2" t="s">
        <v>356</v>
      </c>
      <c r="B52" s="34" t="s">
        <v>217</v>
      </c>
      <c r="C52" s="80" t="s">
        <v>1743</v>
      </c>
      <c r="D52" s="9" t="str">
        <f t="shared" ref="D52:D54" si="6">IF($B52="N/A","N/A",IF(C52&gt;15,"No",IF(C52&lt;-15,"No","Yes")))</f>
        <v>N/A</v>
      </c>
      <c r="E52" s="8" t="s">
        <v>1743</v>
      </c>
      <c r="F52" s="9" t="str">
        <f t="shared" ref="F52:F54" si="7">IF($B52="N/A","N/A",IF(E52&gt;15,"No",IF(E52&lt;-15,"No","Yes")))</f>
        <v>N/A</v>
      </c>
      <c r="G52" s="8" t="s">
        <v>1743</v>
      </c>
      <c r="H52" s="9" t="str">
        <f t="shared" ref="H52:H54" si="8">IF($B52="N/A","N/A",IF(G52&gt;15,"No",IF(G52&lt;-15,"No","Yes")))</f>
        <v>N/A</v>
      </c>
      <c r="I52" s="10" t="s">
        <v>1743</v>
      </c>
      <c r="J52" s="10" t="s">
        <v>1743</v>
      </c>
      <c r="K52" s="9" t="str">
        <f t="shared" si="0"/>
        <v>N/A</v>
      </c>
    </row>
    <row r="53" spans="1:11" x14ac:dyDescent="0.2">
      <c r="A53" s="2" t="s">
        <v>357</v>
      </c>
      <c r="B53" s="34" t="s">
        <v>217</v>
      </c>
      <c r="C53" s="80" t="s">
        <v>1743</v>
      </c>
      <c r="D53" s="9" t="str">
        <f t="shared" si="6"/>
        <v>N/A</v>
      </c>
      <c r="E53" s="8" t="s">
        <v>1743</v>
      </c>
      <c r="F53" s="9" t="str">
        <f t="shared" si="7"/>
        <v>N/A</v>
      </c>
      <c r="G53" s="8" t="s">
        <v>1743</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t="s">
        <v>1743</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6202561</v>
      </c>
      <c r="D6" s="9" t="str">
        <f>IF($B6="N/A","N/A",IF(C6&gt;15,"No",IF(C6&lt;-15,"No","Yes")))</f>
        <v>N/A</v>
      </c>
      <c r="E6" s="35">
        <v>6923448</v>
      </c>
      <c r="F6" s="9" t="str">
        <f>IF($B6="N/A","N/A",IF(E6&gt;15,"No",IF(E6&lt;-15,"No","Yes")))</f>
        <v>N/A</v>
      </c>
      <c r="G6" s="35">
        <v>7013544</v>
      </c>
      <c r="H6" s="9" t="str">
        <f>IF($B6="N/A","N/A",IF(G6&gt;15,"No",IF(G6&lt;-15,"No","Yes")))</f>
        <v>N/A</v>
      </c>
      <c r="I6" s="10">
        <v>11.62</v>
      </c>
      <c r="J6" s="10">
        <v>1.3009999999999999</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4.2433117545999997</v>
      </c>
      <c r="D9" s="9" t="str">
        <f t="shared" ref="D9:D15" si="1">IF($B9="N/A","N/A",IF(C9&gt;15,"No",IF(C9&lt;-15,"No","Yes")))</f>
        <v>N/A</v>
      </c>
      <c r="E9" s="8">
        <v>3.8327578975000001</v>
      </c>
      <c r="F9" s="9" t="str">
        <f t="shared" ref="F9:F15" si="2">IF($B9="N/A","N/A",IF(E9&gt;15,"No",IF(E9&lt;-15,"No","Yes")))</f>
        <v>N/A</v>
      </c>
      <c r="G9" s="8">
        <v>3.9928601004000002</v>
      </c>
      <c r="H9" s="9" t="str">
        <f t="shared" ref="H9:H15" si="3">IF($B9="N/A","N/A",IF(G9&gt;15,"No",IF(G9&lt;-15,"No","Yes")))</f>
        <v>N/A</v>
      </c>
      <c r="I9" s="10">
        <v>-9.68</v>
      </c>
      <c r="J9" s="10">
        <v>4.1769999999999996</v>
      </c>
      <c r="K9" s="9" t="str">
        <f t="shared" si="0"/>
        <v>Yes</v>
      </c>
    </row>
    <row r="10" spans="1:11" x14ac:dyDescent="0.2">
      <c r="A10" s="81" t="s">
        <v>36</v>
      </c>
      <c r="B10" s="34" t="s">
        <v>217</v>
      </c>
      <c r="C10" s="80">
        <v>1.53040142E-2</v>
      </c>
      <c r="D10" s="9" t="str">
        <f t="shared" si="1"/>
        <v>N/A</v>
      </c>
      <c r="E10" s="8">
        <v>2.3208003299999998E-2</v>
      </c>
      <c r="F10" s="9" t="str">
        <f t="shared" si="2"/>
        <v>N/A</v>
      </c>
      <c r="G10" s="8">
        <v>2.2200992999999999E-2</v>
      </c>
      <c r="H10" s="9" t="str">
        <f t="shared" si="3"/>
        <v>N/A</v>
      </c>
      <c r="I10" s="10">
        <v>51.65</v>
      </c>
      <c r="J10" s="10">
        <v>-4.34</v>
      </c>
      <c r="K10" s="9" t="str">
        <f t="shared" si="0"/>
        <v>Yes</v>
      </c>
    </row>
    <row r="11" spans="1:11" x14ac:dyDescent="0.2">
      <c r="A11" s="81" t="s">
        <v>37</v>
      </c>
      <c r="B11" s="34" t="s">
        <v>217</v>
      </c>
      <c r="C11" s="80">
        <v>2.0195693627</v>
      </c>
      <c r="D11" s="9" t="str">
        <f t="shared" si="1"/>
        <v>N/A</v>
      </c>
      <c r="E11" s="8">
        <v>0.45983947860000002</v>
      </c>
      <c r="F11" s="9" t="str">
        <f t="shared" si="2"/>
        <v>N/A</v>
      </c>
      <c r="G11" s="8">
        <v>3.7755319999999998E-3</v>
      </c>
      <c r="H11" s="9" t="str">
        <f t="shared" si="3"/>
        <v>N/A</v>
      </c>
      <c r="I11" s="10">
        <v>-77.2</v>
      </c>
      <c r="J11" s="10">
        <v>-99.2</v>
      </c>
      <c r="K11" s="9" t="str">
        <f t="shared" si="0"/>
        <v>No</v>
      </c>
    </row>
    <row r="12" spans="1:11" x14ac:dyDescent="0.2">
      <c r="A12" s="81" t="s">
        <v>38</v>
      </c>
      <c r="B12" s="34" t="s">
        <v>217</v>
      </c>
      <c r="C12" s="80">
        <v>4.5600018123000003</v>
      </c>
      <c r="D12" s="9" t="str">
        <f t="shared" si="1"/>
        <v>N/A</v>
      </c>
      <c r="E12" s="8">
        <v>4.1686786201999997</v>
      </c>
      <c r="F12" s="9" t="str">
        <f t="shared" si="2"/>
        <v>N/A</v>
      </c>
      <c r="G12" s="8">
        <v>4.3146137447999999</v>
      </c>
      <c r="H12" s="9" t="str">
        <f t="shared" si="3"/>
        <v>N/A</v>
      </c>
      <c r="I12" s="10">
        <v>-8.58</v>
      </c>
      <c r="J12" s="10">
        <v>3.5009999999999999</v>
      </c>
      <c r="K12" s="9" t="str">
        <f t="shared" si="0"/>
        <v>Yes</v>
      </c>
    </row>
    <row r="13" spans="1:11" x14ac:dyDescent="0.2">
      <c r="A13" s="81" t="s">
        <v>860</v>
      </c>
      <c r="B13" s="34" t="s">
        <v>217</v>
      </c>
      <c r="C13" s="80">
        <v>10.504060505</v>
      </c>
      <c r="D13" s="9" t="str">
        <f t="shared" si="1"/>
        <v>N/A</v>
      </c>
      <c r="E13" s="8">
        <v>10.555729354</v>
      </c>
      <c r="F13" s="9" t="str">
        <f t="shared" si="2"/>
        <v>N/A</v>
      </c>
      <c r="G13" s="8">
        <v>10.782484717999999</v>
      </c>
      <c r="H13" s="9" t="str">
        <f t="shared" si="3"/>
        <v>N/A</v>
      </c>
      <c r="I13" s="10">
        <v>0.4919</v>
      </c>
      <c r="J13" s="10">
        <v>2.1480000000000001</v>
      </c>
      <c r="K13" s="9" t="str">
        <f t="shared" si="0"/>
        <v>Yes</v>
      </c>
    </row>
    <row r="14" spans="1:11" x14ac:dyDescent="0.2">
      <c r="A14" s="81" t="s">
        <v>861</v>
      </c>
      <c r="B14" s="34" t="s">
        <v>217</v>
      </c>
      <c r="C14" s="80">
        <v>10.372622197</v>
      </c>
      <c r="D14" s="9" t="str">
        <f t="shared" si="1"/>
        <v>N/A</v>
      </c>
      <c r="E14" s="8">
        <v>10.314315145</v>
      </c>
      <c r="F14" s="9" t="str">
        <f t="shared" si="2"/>
        <v>N/A</v>
      </c>
      <c r="G14" s="8">
        <v>10.572334873999999</v>
      </c>
      <c r="H14" s="9" t="str">
        <f t="shared" si="3"/>
        <v>N/A</v>
      </c>
      <c r="I14" s="10">
        <v>-0.56200000000000006</v>
      </c>
      <c r="J14" s="10">
        <v>2.5019999999999998</v>
      </c>
      <c r="K14" s="9" t="str">
        <f t="shared" si="0"/>
        <v>Yes</v>
      </c>
    </row>
    <row r="15" spans="1:11" x14ac:dyDescent="0.2">
      <c r="A15" s="81" t="s">
        <v>165</v>
      </c>
      <c r="B15" s="34" t="s">
        <v>217</v>
      </c>
      <c r="C15" s="80">
        <v>40.533837554999998</v>
      </c>
      <c r="D15" s="9" t="str">
        <f t="shared" si="1"/>
        <v>N/A</v>
      </c>
      <c r="E15" s="8">
        <v>38.428987984000003</v>
      </c>
      <c r="F15" s="9" t="str">
        <f t="shared" si="2"/>
        <v>N/A</v>
      </c>
      <c r="G15" s="8">
        <v>61.419733018999999</v>
      </c>
      <c r="H15" s="9" t="str">
        <f t="shared" si="3"/>
        <v>N/A</v>
      </c>
      <c r="I15" s="10">
        <v>-5.19</v>
      </c>
      <c r="J15" s="10">
        <v>59.83</v>
      </c>
      <c r="K15" s="9" t="str">
        <f t="shared" si="0"/>
        <v>No</v>
      </c>
    </row>
    <row r="16" spans="1:11" x14ac:dyDescent="0.2">
      <c r="A16" s="81" t="s">
        <v>166</v>
      </c>
      <c r="B16" s="34" t="s">
        <v>250</v>
      </c>
      <c r="C16" s="80">
        <v>66.314188607000006</v>
      </c>
      <c r="D16" s="9" t="str">
        <f>IF($B16="N/A","N/A",IF(C16&gt;95,"Yes","No"))</f>
        <v>No</v>
      </c>
      <c r="E16" s="8">
        <v>67.800971422999993</v>
      </c>
      <c r="F16" s="9" t="str">
        <f>IF($B16="N/A","N/A",IF(E16&gt;95,"Yes","No"))</f>
        <v>No</v>
      </c>
      <c r="G16" s="8">
        <v>68.468708543999995</v>
      </c>
      <c r="H16" s="9" t="str">
        <f>IF($B16="N/A","N/A",IF(G16&gt;95,"Yes","No"))</f>
        <v>No</v>
      </c>
      <c r="I16" s="10">
        <v>2.242</v>
      </c>
      <c r="J16" s="10">
        <v>0.98480000000000001</v>
      </c>
      <c r="K16" s="9" t="str">
        <f t="shared" ref="K16:K26" si="4">IF(J16="Div by 0", "N/A", IF(J16="N/A","N/A", IF(J16&gt;30, "No", IF(J16&lt;-30, "No", "Yes"))))</f>
        <v>Yes</v>
      </c>
    </row>
    <row r="17" spans="1:11" x14ac:dyDescent="0.2">
      <c r="A17" s="81" t="s">
        <v>862</v>
      </c>
      <c r="B17" s="59" t="s">
        <v>251</v>
      </c>
      <c r="C17" s="80">
        <v>22.641905497</v>
      </c>
      <c r="D17" s="9" t="str">
        <f>IF($B17="N/A","N/A",IF(C17&gt;90,"No",IF(C17&lt;50,"No","Yes")))</f>
        <v>No</v>
      </c>
      <c r="E17" s="8">
        <v>24.739595069</v>
      </c>
      <c r="F17" s="9" t="str">
        <f>IF($B17="N/A","N/A",IF(E17&gt;90,"No",IF(E17&lt;50,"No","Yes")))</f>
        <v>No</v>
      </c>
      <c r="G17" s="8">
        <v>25.616635469999999</v>
      </c>
      <c r="H17" s="9" t="str">
        <f>IF($B17="N/A","N/A",IF(G17&gt;90,"No",IF(G17&lt;50,"No","Yes")))</f>
        <v>No</v>
      </c>
      <c r="I17" s="10">
        <v>9.2650000000000006</v>
      </c>
      <c r="J17" s="10">
        <v>3.5449999999999999</v>
      </c>
      <c r="K17" s="9" t="str">
        <f t="shared" si="4"/>
        <v>Yes</v>
      </c>
    </row>
    <row r="18" spans="1:11" x14ac:dyDescent="0.2">
      <c r="A18" s="81" t="s">
        <v>863</v>
      </c>
      <c r="B18" s="59" t="s">
        <v>228</v>
      </c>
      <c r="C18" s="80">
        <v>15.208089046</v>
      </c>
      <c r="D18" s="9" t="str">
        <f t="shared" ref="D18:D23" si="5">IF($B18="N/A","N/A",IF(C18&gt;5,"No",IF(C18&lt;=0,"No","Yes")))</f>
        <v>No</v>
      </c>
      <c r="E18" s="8">
        <v>14.09612667</v>
      </c>
      <c r="F18" s="9" t="str">
        <f t="shared" ref="F18:F23" si="6">IF($B18="N/A","N/A",IF(E18&gt;5,"No",IF(E18&lt;=0,"No","Yes")))</f>
        <v>No</v>
      </c>
      <c r="G18" s="8">
        <v>13.801096849</v>
      </c>
      <c r="H18" s="9" t="str">
        <f t="shared" ref="H18:H23" si="7">IF($B18="N/A","N/A",IF(G18&gt;5,"No",IF(G18&lt;=0,"No","Yes")))</f>
        <v>No</v>
      </c>
      <c r="I18" s="10">
        <v>-7.31</v>
      </c>
      <c r="J18" s="10">
        <v>-2.09</v>
      </c>
      <c r="K18" s="9" t="str">
        <f t="shared" si="4"/>
        <v>Yes</v>
      </c>
    </row>
    <row r="19" spans="1:11" x14ac:dyDescent="0.2">
      <c r="A19" s="81" t="s">
        <v>864</v>
      </c>
      <c r="B19" s="59" t="s">
        <v>228</v>
      </c>
      <c r="C19" s="80">
        <v>1.7739607880999999</v>
      </c>
      <c r="D19" s="9" t="str">
        <f t="shared" si="5"/>
        <v>Yes</v>
      </c>
      <c r="E19" s="8">
        <v>1.6547390838</v>
      </c>
      <c r="F19" s="9" t="str">
        <f t="shared" si="6"/>
        <v>Yes</v>
      </c>
      <c r="G19" s="8">
        <v>1.6760713271000001</v>
      </c>
      <c r="H19" s="9" t="str">
        <f t="shared" si="7"/>
        <v>Yes</v>
      </c>
      <c r="I19" s="10">
        <v>-6.72</v>
      </c>
      <c r="J19" s="10">
        <v>1.2889999999999999</v>
      </c>
      <c r="K19" s="9" t="str">
        <f t="shared" si="4"/>
        <v>Yes</v>
      </c>
    </row>
    <row r="20" spans="1:11" x14ac:dyDescent="0.2">
      <c r="A20" s="81" t="s">
        <v>865</v>
      </c>
      <c r="B20" s="59" t="s">
        <v>228</v>
      </c>
      <c r="C20" s="80">
        <v>9.32034365E-2</v>
      </c>
      <c r="D20" s="9" t="str">
        <f t="shared" si="5"/>
        <v>Yes</v>
      </c>
      <c r="E20" s="8">
        <v>8.2949998299999994E-2</v>
      </c>
      <c r="F20" s="9" t="str">
        <f t="shared" si="6"/>
        <v>Yes</v>
      </c>
      <c r="G20" s="8">
        <v>7.3486385799999998E-2</v>
      </c>
      <c r="H20" s="9" t="str">
        <f t="shared" si="7"/>
        <v>Yes</v>
      </c>
      <c r="I20" s="10">
        <v>-11</v>
      </c>
      <c r="J20" s="10">
        <v>-11.4</v>
      </c>
      <c r="K20" s="9" t="str">
        <f t="shared" si="4"/>
        <v>Yes</v>
      </c>
    </row>
    <row r="21" spans="1:11" x14ac:dyDescent="0.2">
      <c r="A21" s="81" t="s">
        <v>866</v>
      </c>
      <c r="B21" s="34" t="s">
        <v>217</v>
      </c>
      <c r="C21" s="80">
        <v>2.3699887999999998E-3</v>
      </c>
      <c r="D21" s="9" t="str">
        <f t="shared" si="5"/>
        <v>N/A</v>
      </c>
      <c r="E21" s="8">
        <v>3.3220439999999998E-4</v>
      </c>
      <c r="F21" s="9" t="str">
        <f t="shared" si="6"/>
        <v>N/A</v>
      </c>
      <c r="G21" s="8">
        <v>1.00947538E-2</v>
      </c>
      <c r="H21" s="9" t="str">
        <f t="shared" si="7"/>
        <v>N/A</v>
      </c>
      <c r="I21" s="10">
        <v>-86</v>
      </c>
      <c r="J21" s="10">
        <v>2939</v>
      </c>
      <c r="K21" s="9" t="str">
        <f t="shared" si="4"/>
        <v>No</v>
      </c>
    </row>
    <row r="22" spans="1:11" x14ac:dyDescent="0.2">
      <c r="A22" s="78" t="s">
        <v>1729</v>
      </c>
      <c r="B22" s="34" t="s">
        <v>217</v>
      </c>
      <c r="C22" s="80">
        <v>4.83671E-5</v>
      </c>
      <c r="D22" s="9" t="str">
        <f t="shared" si="5"/>
        <v>N/A</v>
      </c>
      <c r="E22" s="8">
        <v>0</v>
      </c>
      <c r="F22" s="9" t="str">
        <f t="shared" si="6"/>
        <v>N/A</v>
      </c>
      <c r="G22" s="8">
        <v>2.85163E-5</v>
      </c>
      <c r="H22" s="9" t="str">
        <f t="shared" si="7"/>
        <v>N/A</v>
      </c>
      <c r="I22" s="10">
        <v>-100</v>
      </c>
      <c r="J22" s="10" t="s">
        <v>1743</v>
      </c>
      <c r="K22" s="9" t="str">
        <f t="shared" si="4"/>
        <v>N/A</v>
      </c>
    </row>
    <row r="23" spans="1:11" x14ac:dyDescent="0.2">
      <c r="A23" s="81" t="s">
        <v>867</v>
      </c>
      <c r="B23" s="34" t="s">
        <v>217</v>
      </c>
      <c r="C23" s="80">
        <v>3.9983484200000002E-2</v>
      </c>
      <c r="D23" s="9" t="str">
        <f t="shared" si="5"/>
        <v>N/A</v>
      </c>
      <c r="E23" s="8">
        <v>3.6600260400000001E-2</v>
      </c>
      <c r="F23" s="9" t="str">
        <f t="shared" si="6"/>
        <v>N/A</v>
      </c>
      <c r="G23" s="8">
        <v>4.8662986900000003E-2</v>
      </c>
      <c r="H23" s="9" t="str">
        <f t="shared" si="7"/>
        <v>N/A</v>
      </c>
      <c r="I23" s="10">
        <v>-8.4600000000000009</v>
      </c>
      <c r="J23" s="10">
        <v>32.96</v>
      </c>
      <c r="K23" s="9" t="str">
        <f t="shared" si="4"/>
        <v>No</v>
      </c>
    </row>
    <row r="24" spans="1:11" x14ac:dyDescent="0.2">
      <c r="A24" s="81" t="s">
        <v>868</v>
      </c>
      <c r="B24" s="34" t="s">
        <v>236</v>
      </c>
      <c r="C24" s="80">
        <v>7.0203582036999999</v>
      </c>
      <c r="D24" s="9" t="str">
        <f>IF($B24="N/A","N/A",IF(C24&gt;10,"No",IF(C24&lt;1,"No","Yes")))</f>
        <v>Yes</v>
      </c>
      <c r="E24" s="8">
        <v>7.6325553394999996</v>
      </c>
      <c r="F24" s="9" t="str">
        <f>IF($B24="N/A","N/A",IF(E24&gt;10,"No",IF(E24&lt;1,"No","Yes")))</f>
        <v>Yes</v>
      </c>
      <c r="G24" s="8">
        <v>7.5536989573</v>
      </c>
      <c r="H24" s="9" t="str">
        <f>IF($B24="N/A","N/A",IF(G24&gt;10,"No",IF(G24&lt;1,"No","Yes")))</f>
        <v>Yes</v>
      </c>
      <c r="I24" s="10">
        <v>8.7200000000000006</v>
      </c>
      <c r="J24" s="10">
        <v>-1.03</v>
      </c>
      <c r="K24" s="9" t="str">
        <f t="shared" si="4"/>
        <v>Yes</v>
      </c>
    </row>
    <row r="25" spans="1:11" x14ac:dyDescent="0.2">
      <c r="A25" s="81" t="s">
        <v>869</v>
      </c>
      <c r="B25" s="84" t="s">
        <v>243</v>
      </c>
      <c r="C25" s="80">
        <v>11.901777345999999</v>
      </c>
      <c r="D25" s="9" t="str">
        <f>IF($B25="N/A","N/A",IF(C25&gt;10,"No",IF(C25&lt;=0,"No","Yes")))</f>
        <v>No</v>
      </c>
      <c r="E25" s="8">
        <v>12.753876392</v>
      </c>
      <c r="F25" s="9" t="str">
        <f>IF($B25="N/A","N/A",IF(E25&gt;10,"No",IF(E25&lt;=0,"No","Yes")))</f>
        <v>No</v>
      </c>
      <c r="G25" s="8">
        <v>12.692142517000001</v>
      </c>
      <c r="H25" s="9" t="str">
        <f>IF($B25="N/A","N/A",IF(G25&gt;10,"No",IF(G25&lt;=0,"No","Yes")))</f>
        <v>No</v>
      </c>
      <c r="I25" s="10">
        <v>7.1589999999999998</v>
      </c>
      <c r="J25" s="10">
        <v>-0.48399999999999999</v>
      </c>
      <c r="K25" s="9" t="str">
        <f t="shared" si="4"/>
        <v>Yes</v>
      </c>
    </row>
    <row r="26" spans="1:11" x14ac:dyDescent="0.2">
      <c r="A26" s="81" t="s">
        <v>870</v>
      </c>
      <c r="B26" s="59" t="s">
        <v>252</v>
      </c>
      <c r="C26" s="80">
        <v>33.685811393000002</v>
      </c>
      <c r="D26" s="9" t="str">
        <f>IF($B26="N/A","N/A",IF(C26&gt;=5,"No",IF(C26&lt;0,"No","Yes")))</f>
        <v>No</v>
      </c>
      <c r="E26" s="8">
        <v>32.199028577</v>
      </c>
      <c r="F26" s="9" t="str">
        <f>IF($B26="N/A","N/A",IF(E26&gt;=5,"No",IF(E26&lt;0,"No","Yes")))</f>
        <v>No</v>
      </c>
      <c r="G26" s="8">
        <v>31.531291456000002</v>
      </c>
      <c r="H26" s="9" t="str">
        <f>IF($B26="N/A","N/A",IF(G26&gt;=5,"No",IF(G26&lt;0,"No","Yes")))</f>
        <v>No</v>
      </c>
      <c r="I26" s="10">
        <v>-4.41</v>
      </c>
      <c r="J26" s="10">
        <v>-2.0699999999999998</v>
      </c>
      <c r="K26" s="9" t="str">
        <f t="shared" si="4"/>
        <v>Yes</v>
      </c>
    </row>
    <row r="27" spans="1:11" x14ac:dyDescent="0.2">
      <c r="A27" s="81" t="s">
        <v>14</v>
      </c>
      <c r="B27" s="59" t="s">
        <v>253</v>
      </c>
      <c r="C27" s="80">
        <v>0.39332140389999998</v>
      </c>
      <c r="D27" s="9" t="str">
        <f>IF($B27="N/A","N/A",IF(C27&gt;15,"No",IF(C27&lt;=0,"No","Yes")))</f>
        <v>Yes</v>
      </c>
      <c r="E27" s="8">
        <v>0.39819754550000003</v>
      </c>
      <c r="F27" s="9" t="str">
        <f>IF($B27="N/A","N/A",IF(E27&gt;15,"No",IF(E27&lt;=0,"No","Yes")))</f>
        <v>Yes</v>
      </c>
      <c r="G27" s="8">
        <v>0.39640444260000002</v>
      </c>
      <c r="H27" s="9" t="str">
        <f>IF($B27="N/A","N/A",IF(G27&gt;15,"No",IF(G27&lt;=0,"No","Yes")))</f>
        <v>Yes</v>
      </c>
      <c r="I27" s="10">
        <v>1.24</v>
      </c>
      <c r="J27" s="10">
        <v>-0.45</v>
      </c>
      <c r="K27" s="9" t="str">
        <f>IF(J27="Div by 0", "N/A", IF(J27="N/A","N/A", IF(J27&gt;30, "No", IF(J27&lt;-30, "No", "Yes"))))</f>
        <v>Yes</v>
      </c>
    </row>
    <row r="28" spans="1:11" x14ac:dyDescent="0.2">
      <c r="A28" s="81" t="s">
        <v>871</v>
      </c>
      <c r="B28" s="34" t="s">
        <v>217</v>
      </c>
      <c r="C28" s="83">
        <v>81.747171667000003</v>
      </c>
      <c r="D28" s="9" t="str">
        <f>IF($B28="N/A","N/A",IF(C28&gt;15,"No",IF(C28&lt;-15,"No","Yes")))</f>
        <v>N/A</v>
      </c>
      <c r="E28" s="36">
        <v>78.712140448</v>
      </c>
      <c r="F28" s="9" t="str">
        <f>IF($B28="N/A","N/A",IF(E28&gt;15,"No",IF(E28&lt;-15,"No","Yes")))</f>
        <v>N/A</v>
      </c>
      <c r="G28" s="36">
        <v>80.835191713</v>
      </c>
      <c r="H28" s="9" t="str">
        <f>IF($B28="N/A","N/A",IF(G28&gt;15,"No",IF(G28&lt;-15,"No","Yes")))</f>
        <v>N/A</v>
      </c>
      <c r="I28" s="10">
        <v>-3.71</v>
      </c>
      <c r="J28" s="10">
        <v>2.6970000000000001</v>
      </c>
      <c r="K28" s="9" t="str">
        <f>IF(J28="Div by 0", "N/A", IF(J28="N/A","N/A", IF(J28&gt;30, "No", IF(J28&lt;-30, "No", "Yes"))))</f>
        <v>Yes</v>
      </c>
    </row>
    <row r="29" spans="1:11" x14ac:dyDescent="0.2">
      <c r="A29" s="81" t="s">
        <v>377</v>
      </c>
      <c r="B29" s="34" t="s">
        <v>254</v>
      </c>
      <c r="C29" s="80">
        <v>10.244816617</v>
      </c>
      <c r="D29" s="9" t="str">
        <f>IF($B29="N/A","N/A",IF(C29&gt;35,"No",IF(C29&lt;10,"No","Yes")))</f>
        <v>Yes</v>
      </c>
      <c r="E29" s="8">
        <v>11.693248797000001</v>
      </c>
      <c r="F29" s="9" t="str">
        <f>IF($B29="N/A","N/A",IF(E29&gt;35,"No",IF(E29&lt;10,"No","Yes")))</f>
        <v>Yes</v>
      </c>
      <c r="G29" s="8">
        <v>12.66091722</v>
      </c>
      <c r="H29" s="9" t="str">
        <f>IF($B29="N/A","N/A",IF(G29&gt;35,"No",IF(G29&lt;10,"No","Yes")))</f>
        <v>Yes</v>
      </c>
      <c r="I29" s="10">
        <v>14.14</v>
      </c>
      <c r="J29" s="10">
        <v>8.2750000000000004</v>
      </c>
      <c r="K29" s="9" t="str">
        <f t="shared" ref="K29:K54" si="8">IF(J29="Div by 0", "N/A", IF(J29="N/A","N/A", IF(J29&gt;30, "No", IF(J29&lt;-30, "No", "Yes"))))</f>
        <v>Yes</v>
      </c>
    </row>
    <row r="30" spans="1:11" x14ac:dyDescent="0.2">
      <c r="A30" s="81" t="s">
        <v>378</v>
      </c>
      <c r="B30" s="34" t="s">
        <v>255</v>
      </c>
      <c r="C30" s="80">
        <v>5.7558966369000002</v>
      </c>
      <c r="D30" s="9" t="str">
        <f>IF($B30="N/A","N/A",IF(C30&gt;20,"No",IF(C30&lt;2,"No","Yes")))</f>
        <v>Yes</v>
      </c>
      <c r="E30" s="8">
        <v>5.8657767055000001</v>
      </c>
      <c r="F30" s="9" t="str">
        <f>IF($B30="N/A","N/A",IF(E30&gt;20,"No",IF(E30&lt;2,"No","Yes")))</f>
        <v>Yes</v>
      </c>
      <c r="G30" s="8">
        <v>5.9291137261999998</v>
      </c>
      <c r="H30" s="9" t="str">
        <f>IF($B30="N/A","N/A",IF(G30&gt;20,"No",IF(G30&lt;2,"No","Yes")))</f>
        <v>Yes</v>
      </c>
      <c r="I30" s="10">
        <v>1.909</v>
      </c>
      <c r="J30" s="10">
        <v>1.08</v>
      </c>
      <c r="K30" s="9" t="str">
        <f t="shared" si="8"/>
        <v>Yes</v>
      </c>
    </row>
    <row r="31" spans="1:11" x14ac:dyDescent="0.2">
      <c r="A31" s="81" t="s">
        <v>379</v>
      </c>
      <c r="B31" s="34" t="s">
        <v>256</v>
      </c>
      <c r="C31" s="80">
        <v>0.70762705920000002</v>
      </c>
      <c r="D31" s="9" t="str">
        <f>IF($B31="N/A","N/A",IF(C31&gt;8,"No",IF(C31&lt;0.5,"No","Yes")))</f>
        <v>Yes</v>
      </c>
      <c r="E31" s="8">
        <v>0.76476345310000005</v>
      </c>
      <c r="F31" s="9" t="str">
        <f>IF($B31="N/A","N/A",IF(E31&gt;8,"No",IF(E31&lt;0.5,"No","Yes")))</f>
        <v>Yes</v>
      </c>
      <c r="G31" s="8">
        <v>0.73589044280000004</v>
      </c>
      <c r="H31" s="9" t="str">
        <f>IF($B31="N/A","N/A",IF(G31&gt;8,"No",IF(G31&lt;0.5,"No","Yes")))</f>
        <v>Yes</v>
      </c>
      <c r="I31" s="10">
        <v>8.0739999999999998</v>
      </c>
      <c r="J31" s="10">
        <v>-3.78</v>
      </c>
      <c r="K31" s="9" t="str">
        <f t="shared" si="8"/>
        <v>Yes</v>
      </c>
    </row>
    <row r="32" spans="1:11" x14ac:dyDescent="0.2">
      <c r="A32" s="81" t="s">
        <v>380</v>
      </c>
      <c r="B32" s="34" t="s">
        <v>257</v>
      </c>
      <c r="C32" s="80">
        <v>6.3208406978999996</v>
      </c>
      <c r="D32" s="9" t="str">
        <f>IF($B32="N/A","N/A",IF(C32&gt;25,"No",IF(C32&lt;3,"No","Yes")))</f>
        <v>Yes</v>
      </c>
      <c r="E32" s="8">
        <v>7.0326374951000004</v>
      </c>
      <c r="F32" s="9" t="str">
        <f>IF($B32="N/A","N/A",IF(E32&gt;25,"No",IF(E32&lt;3,"No","Yes")))</f>
        <v>Yes</v>
      </c>
      <c r="G32" s="8">
        <v>6.3580694724000004</v>
      </c>
      <c r="H32" s="9" t="str">
        <f>IF($B32="N/A","N/A",IF(G32&gt;25,"No",IF(G32&lt;3,"No","Yes")))</f>
        <v>Yes</v>
      </c>
      <c r="I32" s="10">
        <v>11.26</v>
      </c>
      <c r="J32" s="10">
        <v>-9.59</v>
      </c>
      <c r="K32" s="9" t="str">
        <f t="shared" si="8"/>
        <v>Yes</v>
      </c>
    </row>
    <row r="33" spans="1:11" x14ac:dyDescent="0.2">
      <c r="A33" s="81" t="s">
        <v>381</v>
      </c>
      <c r="B33" s="34" t="s">
        <v>258</v>
      </c>
      <c r="C33" s="80">
        <v>11.431874671999999</v>
      </c>
      <c r="D33" s="9" t="str">
        <f>IF($B33="N/A","N/A",IF(C33&gt;25,"No",IF(C33&lt;2,"No","Yes")))</f>
        <v>Yes</v>
      </c>
      <c r="E33" s="8">
        <v>10.787067369000001</v>
      </c>
      <c r="F33" s="9" t="str">
        <f>IF($B33="N/A","N/A",IF(E33&gt;25,"No",IF(E33&lt;2,"No","Yes")))</f>
        <v>Yes</v>
      </c>
      <c r="G33" s="8">
        <v>11.242818182000001</v>
      </c>
      <c r="H33" s="9" t="str">
        <f>IF($B33="N/A","N/A",IF(G33&gt;25,"No",IF(G33&lt;2,"No","Yes")))</f>
        <v>Yes</v>
      </c>
      <c r="I33" s="10">
        <v>-5.64</v>
      </c>
      <c r="J33" s="10">
        <v>4.2249999999999996</v>
      </c>
      <c r="K33" s="9" t="str">
        <f t="shared" si="8"/>
        <v>Yes</v>
      </c>
    </row>
    <row r="34" spans="1:11" x14ac:dyDescent="0.2">
      <c r="A34" s="81" t="s">
        <v>382</v>
      </c>
      <c r="B34" s="34" t="s">
        <v>259</v>
      </c>
      <c r="C34" s="80">
        <v>1.1583441098</v>
      </c>
      <c r="D34" s="9" t="str">
        <f>IF($B34="N/A","N/A",IF(C34&gt;25,"No",IF(C34&lt;=0,"No","Yes")))</f>
        <v>Yes</v>
      </c>
      <c r="E34" s="8">
        <v>1.1967302997</v>
      </c>
      <c r="F34" s="9" t="str">
        <f>IF($B34="N/A","N/A",IF(E34&gt;25,"No",IF(E34&lt;=0,"No","Yes")))</f>
        <v>Yes</v>
      </c>
      <c r="G34" s="8">
        <v>1.1329365011000001</v>
      </c>
      <c r="H34" s="9" t="str">
        <f>IF($B34="N/A","N/A",IF(G34&gt;25,"No",IF(G34&lt;=0,"No","Yes")))</f>
        <v>Yes</v>
      </c>
      <c r="I34" s="10">
        <v>3.3140000000000001</v>
      </c>
      <c r="J34" s="10">
        <v>-5.33</v>
      </c>
      <c r="K34" s="9" t="str">
        <f t="shared" si="8"/>
        <v>Yes</v>
      </c>
    </row>
    <row r="35" spans="1:11" x14ac:dyDescent="0.2">
      <c r="A35" s="81" t="s">
        <v>383</v>
      </c>
      <c r="B35" s="34" t="s">
        <v>260</v>
      </c>
      <c r="C35" s="80">
        <v>12.643164654</v>
      </c>
      <c r="D35" s="9" t="str">
        <f>IF($B35="N/A","N/A",IF(C35&gt;20,"No",IF(C35&lt;4,"No","Yes")))</f>
        <v>Yes</v>
      </c>
      <c r="E35" s="8">
        <v>12.820476156</v>
      </c>
      <c r="F35" s="9" t="str">
        <f>IF($B35="N/A","N/A",IF(E35&gt;20,"No",IF(E35&lt;4,"No","Yes")))</f>
        <v>Yes</v>
      </c>
      <c r="G35" s="8">
        <v>13.229830739000001</v>
      </c>
      <c r="H35" s="9" t="str">
        <f>IF($B35="N/A","N/A",IF(G35&gt;20,"No",IF(G35&lt;4,"No","Yes")))</f>
        <v>Yes</v>
      </c>
      <c r="I35" s="10">
        <v>1.4019999999999999</v>
      </c>
      <c r="J35" s="10">
        <v>3.1930000000000001</v>
      </c>
      <c r="K35" s="9" t="str">
        <f t="shared" si="8"/>
        <v>Yes</v>
      </c>
    </row>
    <row r="36" spans="1:11" x14ac:dyDescent="0.2">
      <c r="A36" s="81" t="s">
        <v>384</v>
      </c>
      <c r="B36" s="34" t="s">
        <v>261</v>
      </c>
      <c r="C36" s="80">
        <v>0.12128860969999999</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27.112139646999999</v>
      </c>
      <c r="D37" s="9" t="str">
        <f>IF($B37="N/A","N/A",IF(C37&gt;=25,"No",IF(C37&lt;0,"No","Yes")))</f>
        <v>No</v>
      </c>
      <c r="E37" s="8">
        <v>24.822010650999999</v>
      </c>
      <c r="F37" s="9" t="str">
        <f>IF($B37="N/A","N/A",IF(E37&gt;=25,"No",IF(E37&lt;0,"No","Yes")))</f>
        <v>Yes</v>
      </c>
      <c r="G37" s="8">
        <v>24.272250948</v>
      </c>
      <c r="H37" s="9" t="str">
        <f>IF($B37="N/A","N/A",IF(G37&gt;=25,"No",IF(G37&lt;0,"No","Yes")))</f>
        <v>Yes</v>
      </c>
      <c r="I37" s="10">
        <v>-8.4499999999999993</v>
      </c>
      <c r="J37" s="10">
        <v>-2.21</v>
      </c>
      <c r="K37" s="9" t="str">
        <f t="shared" si="8"/>
        <v>Yes</v>
      </c>
    </row>
    <row r="38" spans="1:11" x14ac:dyDescent="0.2">
      <c r="A38" s="81" t="s">
        <v>386</v>
      </c>
      <c r="B38" s="34" t="s">
        <v>225</v>
      </c>
      <c r="C38" s="80">
        <v>2.9682739113999999</v>
      </c>
      <c r="D38" s="9" t="str">
        <f>IF($B38="N/A","N/A",IF(C38&gt;3,"Yes","No"))</f>
        <v>No</v>
      </c>
      <c r="E38" s="8">
        <v>3.0753318289</v>
      </c>
      <c r="F38" s="9" t="str">
        <f>IF($B38="N/A","N/A",IF(E38&gt;3,"Yes","No"))</f>
        <v>Yes</v>
      </c>
      <c r="G38" s="8">
        <v>3.1521439089999999</v>
      </c>
      <c r="H38" s="9" t="str">
        <f>IF($B38="N/A","N/A",IF(G38&gt;3,"Yes","No"))</f>
        <v>Yes</v>
      </c>
      <c r="I38" s="10">
        <v>3.6070000000000002</v>
      </c>
      <c r="J38" s="10">
        <v>2.4980000000000002</v>
      </c>
      <c r="K38" s="9" t="str">
        <f t="shared" si="8"/>
        <v>Yes</v>
      </c>
    </row>
    <row r="39" spans="1:11" x14ac:dyDescent="0.2">
      <c r="A39" s="81" t="s">
        <v>387</v>
      </c>
      <c r="B39" s="34" t="s">
        <v>224</v>
      </c>
      <c r="C39" s="80">
        <v>1.4174467610999999</v>
      </c>
      <c r="D39" s="9" t="str">
        <f>IF($B39="N/A","N/A",IF(C39&gt;1,"Yes","No"))</f>
        <v>Yes</v>
      </c>
      <c r="E39" s="8">
        <v>1.4480934933</v>
      </c>
      <c r="F39" s="9" t="str">
        <f>IF($B39="N/A","N/A",IF(E39&gt;1,"Yes","No"))</f>
        <v>Yes</v>
      </c>
      <c r="G39" s="8">
        <v>1.4056374352000001</v>
      </c>
      <c r="H39" s="9" t="str">
        <f>IF($B39="N/A","N/A",IF(G39&gt;1,"Yes","No"))</f>
        <v>Yes</v>
      </c>
      <c r="I39" s="10">
        <v>2.1619999999999999</v>
      </c>
      <c r="J39" s="10">
        <v>-2.93</v>
      </c>
      <c r="K39" s="9" t="str">
        <f t="shared" si="8"/>
        <v>Yes</v>
      </c>
    </row>
    <row r="40" spans="1:11" x14ac:dyDescent="0.2">
      <c r="A40" s="81" t="s">
        <v>388</v>
      </c>
      <c r="B40" s="34" t="s">
        <v>217</v>
      </c>
      <c r="C40" s="80">
        <v>3.4856569699999999E-2</v>
      </c>
      <c r="D40" s="9" t="str">
        <f>IF($B40="N/A","N/A",IF(C40&gt;15,"No",IF(C40&lt;-15,"No","Yes")))</f>
        <v>N/A</v>
      </c>
      <c r="E40" s="8">
        <v>4.5410899300000002E-2</v>
      </c>
      <c r="F40" s="9" t="str">
        <f>IF($B40="N/A","N/A",IF(E40&gt;15,"No",IF(E40&lt;-15,"No","Yes")))</f>
        <v>N/A</v>
      </c>
      <c r="G40" s="8">
        <v>4.9019440099999999E-2</v>
      </c>
      <c r="H40" s="9" t="str">
        <f>IF($B40="N/A","N/A",IF(G40&gt;15,"No",IF(G40&lt;-15,"No","Yes")))</f>
        <v>N/A</v>
      </c>
      <c r="I40" s="10">
        <v>30.28</v>
      </c>
      <c r="J40" s="10">
        <v>7.9459999999999997</v>
      </c>
      <c r="K40" s="9" t="str">
        <f t="shared" si="8"/>
        <v>Yes</v>
      </c>
    </row>
    <row r="41" spans="1:11" x14ac:dyDescent="0.2">
      <c r="A41" s="81" t="s">
        <v>389</v>
      </c>
      <c r="B41" s="34" t="s">
        <v>217</v>
      </c>
      <c r="C41" s="80">
        <v>1.6122369999999999E-4</v>
      </c>
      <c r="D41" s="9" t="str">
        <f>IF($B41="N/A","N/A",IF(C41&gt;15,"No",IF(C41&lt;-15,"No","Yes")))</f>
        <v>N/A</v>
      </c>
      <c r="E41" s="8">
        <v>1.877677E-4</v>
      </c>
      <c r="F41" s="9" t="str">
        <f>IF($B41="N/A","N/A",IF(E41&gt;15,"No",IF(E41&lt;-15,"No","Yes")))</f>
        <v>N/A</v>
      </c>
      <c r="G41" s="8">
        <v>1.2832309999999999E-4</v>
      </c>
      <c r="H41" s="9" t="str">
        <f>IF($B41="N/A","N/A",IF(G41&gt;15,"No",IF(G41&lt;-15,"No","Yes")))</f>
        <v>N/A</v>
      </c>
      <c r="I41" s="10">
        <v>16.46</v>
      </c>
      <c r="J41" s="10">
        <v>-31.7</v>
      </c>
      <c r="K41" s="9" t="str">
        <f t="shared" si="8"/>
        <v>No</v>
      </c>
    </row>
    <row r="42" spans="1:11" x14ac:dyDescent="0.2">
      <c r="A42" s="81" t="s">
        <v>390</v>
      </c>
      <c r="B42" s="34" t="s">
        <v>263</v>
      </c>
      <c r="C42" s="80">
        <v>0.1174676073</v>
      </c>
      <c r="D42" s="9" t="str">
        <f>IF($B42="N/A","N/A",IF(C42&gt;0,"Yes","No"))</f>
        <v>Yes</v>
      </c>
      <c r="E42" s="8">
        <v>0.1160982216</v>
      </c>
      <c r="F42" s="9" t="str">
        <f>IF($B42="N/A","N/A",IF(E42&gt;0,"Yes","No"))</f>
        <v>Yes</v>
      </c>
      <c r="G42" s="8">
        <v>0.13997203129999999</v>
      </c>
      <c r="H42" s="9" t="str">
        <f>IF($B42="N/A","N/A",IF(G42&gt;0,"Yes","No"))</f>
        <v>Yes</v>
      </c>
      <c r="I42" s="10">
        <v>-1.17</v>
      </c>
      <c r="J42" s="10">
        <v>20.56</v>
      </c>
      <c r="K42" s="9" t="str">
        <f t="shared" si="8"/>
        <v>Yes</v>
      </c>
    </row>
    <row r="43" spans="1:11" x14ac:dyDescent="0.2">
      <c r="A43" s="81" t="s">
        <v>391</v>
      </c>
      <c r="B43" s="34" t="s">
        <v>263</v>
      </c>
      <c r="C43" s="80">
        <v>0</v>
      </c>
      <c r="D43" s="9" t="str">
        <f>IF($B43="N/A","N/A",IF(C43&gt;0,"Yes","No"))</f>
        <v>No</v>
      </c>
      <c r="E43" s="8">
        <v>0</v>
      </c>
      <c r="F43" s="9" t="str">
        <f>IF($B43="N/A","N/A",IF(E43&gt;0,"Yes","No"))</f>
        <v>No</v>
      </c>
      <c r="G43" s="8">
        <v>0</v>
      </c>
      <c r="H43" s="9" t="str">
        <f>IF($B43="N/A","N/A",IF(G43&gt;0,"Yes","No"))</f>
        <v>No</v>
      </c>
      <c r="I43" s="10" t="s">
        <v>1743</v>
      </c>
      <c r="J43" s="10" t="s">
        <v>1743</v>
      </c>
      <c r="K43" s="9" t="str">
        <f t="shared" si="8"/>
        <v>N/A</v>
      </c>
    </row>
    <row r="44" spans="1:11" x14ac:dyDescent="0.2">
      <c r="A44" s="81" t="s">
        <v>392</v>
      </c>
      <c r="B44" s="34" t="s">
        <v>263</v>
      </c>
      <c r="C44" s="80">
        <v>0.58225948930000004</v>
      </c>
      <c r="D44" s="9" t="str">
        <f>IF($B44="N/A","N/A",IF(C44&gt;0,"Yes","No"))</f>
        <v>Yes</v>
      </c>
      <c r="E44" s="8">
        <v>0.57272041330000001</v>
      </c>
      <c r="F44" s="9" t="str">
        <f>IF($B44="N/A","N/A",IF(E44&gt;0,"Yes","No"))</f>
        <v>Yes</v>
      </c>
      <c r="G44" s="8">
        <v>0.59906945759999997</v>
      </c>
      <c r="H44" s="9" t="str">
        <f>IF($B44="N/A","N/A",IF(G44&gt;0,"Yes","No"))</f>
        <v>Yes</v>
      </c>
      <c r="I44" s="10">
        <v>-1.64</v>
      </c>
      <c r="J44" s="10">
        <v>4.601</v>
      </c>
      <c r="K44" s="9" t="str">
        <f t="shared" si="8"/>
        <v>Yes</v>
      </c>
    </row>
    <row r="45" spans="1:11" x14ac:dyDescent="0.2">
      <c r="A45" s="81" t="s">
        <v>393</v>
      </c>
      <c r="B45" s="34" t="s">
        <v>224</v>
      </c>
      <c r="C45" s="80">
        <v>0.53576256649999998</v>
      </c>
      <c r="D45" s="9" t="str">
        <f>IF($B45="N/A","N/A",IF(C45&gt;1,"Yes","No"))</f>
        <v>No</v>
      </c>
      <c r="E45" s="8">
        <v>0.67534269049999995</v>
      </c>
      <c r="F45" s="9" t="str">
        <f>IF($B45="N/A","N/A",IF(E45&gt;1,"Yes","No"))</f>
        <v>No</v>
      </c>
      <c r="G45" s="8">
        <v>0.75703524489999996</v>
      </c>
      <c r="H45" s="9" t="str">
        <f>IF($B45="N/A","N/A",IF(G45&gt;1,"Yes","No"))</f>
        <v>No</v>
      </c>
      <c r="I45" s="10">
        <v>26.05</v>
      </c>
      <c r="J45" s="10">
        <v>12.1</v>
      </c>
      <c r="K45" s="9" t="str">
        <f t="shared" si="8"/>
        <v>Yes</v>
      </c>
    </row>
    <row r="46" spans="1:11" x14ac:dyDescent="0.2">
      <c r="A46" s="81" t="s">
        <v>394</v>
      </c>
      <c r="B46" s="34" t="s">
        <v>263</v>
      </c>
      <c r="C46" s="80">
        <v>0</v>
      </c>
      <c r="D46" s="9" t="str">
        <f>IF($B46="N/A","N/A",IF(C46&gt;0,"Yes","No"))</f>
        <v>No</v>
      </c>
      <c r="E46" s="8">
        <v>0</v>
      </c>
      <c r="F46" s="9" t="str">
        <f>IF($B46="N/A","N/A",IF(E46&gt;0,"Yes","No"))</f>
        <v>No</v>
      </c>
      <c r="G46" s="8">
        <v>0</v>
      </c>
      <c r="H46" s="9" t="str">
        <f>IF($B46="N/A","N/A",IF(G46&gt;0,"Yes","No"))</f>
        <v>No</v>
      </c>
      <c r="I46" s="10" t="s">
        <v>1743</v>
      </c>
      <c r="J46" s="10" t="s">
        <v>1743</v>
      </c>
      <c r="K46" s="9" t="str">
        <f t="shared" si="8"/>
        <v>N/A</v>
      </c>
    </row>
    <row r="47" spans="1:11" x14ac:dyDescent="0.2">
      <c r="A47" s="81" t="s">
        <v>395</v>
      </c>
      <c r="B47" s="34" t="s">
        <v>217</v>
      </c>
      <c r="C47" s="80">
        <v>0</v>
      </c>
      <c r="D47" s="9" t="str">
        <f>IF($B47="N/A","N/A",IF(C47&gt;15,"No",IF(C47&lt;-15,"No","Yes")))</f>
        <v>N/A</v>
      </c>
      <c r="E47" s="8">
        <v>0</v>
      </c>
      <c r="F47" s="9" t="str">
        <f>IF($B47="N/A","N/A",IF(E47&gt;15,"No",IF(E47&lt;-15,"No","Yes")))</f>
        <v>N/A</v>
      </c>
      <c r="G47" s="8">
        <v>0</v>
      </c>
      <c r="H47" s="9" t="str">
        <f>IF($B47="N/A","N/A",IF(G47&gt;15,"No",IF(G47&lt;-15,"No","Yes")))</f>
        <v>N/A</v>
      </c>
      <c r="I47" s="10" t="s">
        <v>1743</v>
      </c>
      <c r="J47" s="10" t="s">
        <v>1743</v>
      </c>
      <c r="K47" s="9" t="str">
        <f t="shared" si="8"/>
        <v>N/A</v>
      </c>
    </row>
    <row r="48" spans="1:11" x14ac:dyDescent="0.2">
      <c r="A48" s="81" t="s">
        <v>396</v>
      </c>
      <c r="B48" s="34" t="s">
        <v>217</v>
      </c>
      <c r="C48" s="80">
        <v>7.2018638800000007E-2</v>
      </c>
      <c r="D48" s="9" t="str">
        <f>IF($B48="N/A","N/A",IF(C48&gt;15,"No",IF(C48&lt;-15,"No","Yes")))</f>
        <v>N/A</v>
      </c>
      <c r="E48" s="8">
        <v>5.0437296600000001E-2</v>
      </c>
      <c r="F48" s="9" t="str">
        <f>IF($B48="N/A","N/A",IF(E48&gt;15,"No",IF(E48&lt;-15,"No","Yes")))</f>
        <v>N/A</v>
      </c>
      <c r="G48" s="8">
        <v>3.3249951799999997E-2</v>
      </c>
      <c r="H48" s="9" t="str">
        <f>IF($B48="N/A","N/A",IF(G48&gt;15,"No",IF(G48&lt;-15,"No","Yes")))</f>
        <v>N/A</v>
      </c>
      <c r="I48" s="10">
        <v>-30</v>
      </c>
      <c r="J48" s="10">
        <v>-34.1</v>
      </c>
      <c r="K48" s="9" t="str">
        <f t="shared" si="8"/>
        <v>No</v>
      </c>
    </row>
    <row r="49" spans="1:11" x14ac:dyDescent="0.2">
      <c r="A49" s="81" t="s">
        <v>397</v>
      </c>
      <c r="B49" s="34" t="s">
        <v>217</v>
      </c>
      <c r="C49" s="80">
        <v>0.40197911800000002</v>
      </c>
      <c r="D49" s="9" t="str">
        <f>IF($B49="N/A","N/A",IF(C49&gt;15,"No",IF(C49&lt;-15,"No","Yes")))</f>
        <v>N/A</v>
      </c>
      <c r="E49" s="8">
        <v>0.43339676989999998</v>
      </c>
      <c r="F49" s="9" t="str">
        <f>IF($B49="N/A","N/A",IF(E49&gt;15,"No",IF(E49&lt;-15,"No","Yes")))</f>
        <v>N/A</v>
      </c>
      <c r="G49" s="8">
        <v>0.4593825889</v>
      </c>
      <c r="H49" s="9" t="str">
        <f>IF($B49="N/A","N/A",IF(G49&gt;15,"No",IF(G49&lt;-15,"No","Yes")))</f>
        <v>N/A</v>
      </c>
      <c r="I49" s="10">
        <v>7.8159999999999998</v>
      </c>
      <c r="J49" s="10">
        <v>5.9960000000000004</v>
      </c>
      <c r="K49" s="9" t="str">
        <f t="shared" si="8"/>
        <v>Yes</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0.4144094673</v>
      </c>
      <c r="D51" s="9" t="str">
        <f>IF($B51="N/A","N/A",IF(C51&gt;15,"No",IF(C51&lt;-15,"No","Yes")))</f>
        <v>N/A</v>
      </c>
      <c r="E51" s="8">
        <v>0.4147066606</v>
      </c>
      <c r="F51" s="9" t="str">
        <f>IF($B51="N/A","N/A",IF(E51&gt;15,"No",IF(E51&lt;-15,"No","Yes")))</f>
        <v>N/A</v>
      </c>
      <c r="G51" s="8">
        <v>0.42413649930000002</v>
      </c>
      <c r="H51" s="9" t="str">
        <f>IF($B51="N/A","N/A",IF(G51&gt;15,"No",IF(G51&lt;-15,"No","Yes")))</f>
        <v>N/A</v>
      </c>
      <c r="I51" s="10">
        <v>7.17E-2</v>
      </c>
      <c r="J51" s="10">
        <v>2.274</v>
      </c>
      <c r="K51" s="9" t="str">
        <f t="shared" si="8"/>
        <v>Yes</v>
      </c>
    </row>
    <row r="52" spans="1:11" x14ac:dyDescent="0.2">
      <c r="A52" s="81" t="s">
        <v>400</v>
      </c>
      <c r="B52" s="34" t="s">
        <v>224</v>
      </c>
      <c r="C52" s="80">
        <v>17.346947494999998</v>
      </c>
      <c r="D52" s="9" t="str">
        <f>IF($B52="N/A","N/A",IF(C52&gt;1,"Yes","No"))</f>
        <v>Yes</v>
      </c>
      <c r="E52" s="8">
        <v>17.669664016999999</v>
      </c>
      <c r="F52" s="9" t="str">
        <f>IF($B52="N/A","N/A",IF(E52&gt;1,"Yes","No"))</f>
        <v>Yes</v>
      </c>
      <c r="G52" s="8">
        <v>16.917638215</v>
      </c>
      <c r="H52" s="9" t="str">
        <f>IF($B52="N/A","N/A",IF(G52&gt;1,"Yes","No"))</f>
        <v>Yes</v>
      </c>
      <c r="I52" s="10">
        <v>1.86</v>
      </c>
      <c r="J52" s="10">
        <v>-4.26</v>
      </c>
      <c r="K52" s="9" t="str">
        <f t="shared" si="8"/>
        <v>Yes</v>
      </c>
    </row>
    <row r="53" spans="1:11" x14ac:dyDescent="0.2">
      <c r="A53" s="81" t="s">
        <v>401</v>
      </c>
      <c r="B53" s="34" t="s">
        <v>263</v>
      </c>
      <c r="C53" s="80">
        <v>0.6124244485</v>
      </c>
      <c r="D53" s="9" t="str">
        <f>IF($B53="N/A","N/A",IF(C53&gt;0,"Yes","No"))</f>
        <v>Yes</v>
      </c>
      <c r="E53" s="8">
        <v>0.51589901449999997</v>
      </c>
      <c r="F53" s="9" t="str">
        <f>IF($B53="N/A","N/A",IF(E53&gt;0,"Yes","No"))</f>
        <v>Yes</v>
      </c>
      <c r="G53" s="8">
        <v>0.50075967300000002</v>
      </c>
      <c r="H53" s="9" t="str">
        <f>IF($B53="N/A","N/A",IF(G53&gt;0,"Yes","No"))</f>
        <v>Yes</v>
      </c>
      <c r="I53" s="10">
        <v>-15.8</v>
      </c>
      <c r="J53" s="10">
        <v>-2.93</v>
      </c>
      <c r="K53" s="9" t="str">
        <f t="shared" si="8"/>
        <v>Yes</v>
      </c>
    </row>
    <row r="54" spans="1:11" x14ac:dyDescent="0.2">
      <c r="A54" s="81" t="s">
        <v>402</v>
      </c>
      <c r="B54" s="34" t="s">
        <v>264</v>
      </c>
      <c r="C54" s="80">
        <v>0</v>
      </c>
      <c r="D54" s="9" t="str">
        <f>IF($B54="N/A","N/A",IF(C54&gt;=1,"No",IF(C54&lt;0,"No","Yes")))</f>
        <v>Yes</v>
      </c>
      <c r="E54" s="8">
        <v>0</v>
      </c>
      <c r="F54" s="9" t="str">
        <f>IF($B54="N/A","N/A",IF(E54&gt;=1,"No",IF(E54&lt;0,"No","Yes")))</f>
        <v>Yes</v>
      </c>
      <c r="G54" s="8">
        <v>0</v>
      </c>
      <c r="H54" s="9" t="str">
        <f>IF($B54="N/A","N/A",IF(G54&gt;=1,"No",IF(G54&lt;0,"No","Yes")))</f>
        <v>Yes</v>
      </c>
      <c r="I54" s="10" t="s">
        <v>1743</v>
      </c>
      <c r="J54" s="10" t="s">
        <v>1743</v>
      </c>
      <c r="K54" s="9" t="str">
        <f t="shared" si="8"/>
        <v>N/A</v>
      </c>
    </row>
    <row r="55" spans="1:11" x14ac:dyDescent="0.2">
      <c r="A55" s="81" t="s">
        <v>872</v>
      </c>
      <c r="B55" s="34" t="s">
        <v>217</v>
      </c>
      <c r="C55" s="83">
        <v>94.162392760000003</v>
      </c>
      <c r="D55" s="9" t="str">
        <f>IF($B55="N/A","N/A",IF(C55&gt;15,"No",IF(C55&lt;-15,"No","Yes")))</f>
        <v>N/A</v>
      </c>
      <c r="E55" s="36">
        <v>90.828885115999995</v>
      </c>
      <c r="F55" s="9" t="str">
        <f>IF($B55="N/A","N/A",IF(E55&gt;15,"No",IF(E55&lt;-15,"No","Yes")))</f>
        <v>N/A</v>
      </c>
      <c r="G55" s="36">
        <v>90.722950194999996</v>
      </c>
      <c r="H55" s="9" t="str">
        <f>IF($B55="N/A","N/A",IF(G55&gt;15,"No",IF(G55&lt;-15,"No","Yes")))</f>
        <v>N/A</v>
      </c>
      <c r="I55" s="10">
        <v>-3.54</v>
      </c>
      <c r="J55" s="10">
        <v>-0.11700000000000001</v>
      </c>
      <c r="K55" s="9" t="str">
        <f t="shared" ref="K55:K74" si="9">IF(J55="Div by 0", "N/A", IF(J55="N/A","N/A", IF(J55&gt;30, "No", IF(J55&lt;-30, "No", "Yes"))))</f>
        <v>Yes</v>
      </c>
    </row>
    <row r="56" spans="1:11" x14ac:dyDescent="0.2">
      <c r="A56" s="81" t="s">
        <v>873</v>
      </c>
      <c r="B56" s="34" t="s">
        <v>265</v>
      </c>
      <c r="C56" s="83">
        <v>59.648673913000003</v>
      </c>
      <c r="D56" s="9" t="str">
        <f>IF($B56="N/A","N/A",IF(C56&gt;90,"No",IF(C56&lt;20,"No","Yes")))</f>
        <v>Yes</v>
      </c>
      <c r="E56" s="36">
        <v>56.122124421000002</v>
      </c>
      <c r="F56" s="9" t="str">
        <f>IF($B56="N/A","N/A",IF(E56&gt;90,"No",IF(E56&lt;20,"No","Yes")))</f>
        <v>Yes</v>
      </c>
      <c r="G56" s="36">
        <v>56.061469922000001</v>
      </c>
      <c r="H56" s="9" t="str">
        <f>IF($B56="N/A","N/A",IF(G56&gt;90,"No",IF(G56&lt;20,"No","Yes")))</f>
        <v>Yes</v>
      </c>
      <c r="I56" s="10">
        <v>-5.91</v>
      </c>
      <c r="J56" s="10">
        <v>-0.108</v>
      </c>
      <c r="K56" s="9" t="str">
        <f t="shared" si="9"/>
        <v>Yes</v>
      </c>
    </row>
    <row r="57" spans="1:11" x14ac:dyDescent="0.2">
      <c r="A57" s="81" t="s">
        <v>874</v>
      </c>
      <c r="B57" s="34" t="s">
        <v>266</v>
      </c>
      <c r="C57" s="83">
        <v>53.430594964000001</v>
      </c>
      <c r="D57" s="9" t="str">
        <f>IF($B57="N/A","N/A",IF(C57&gt;60,"No",IF(C57&lt;10,"No","Yes")))</f>
        <v>Yes</v>
      </c>
      <c r="E57" s="36">
        <v>54.105209375000001</v>
      </c>
      <c r="F57" s="9" t="str">
        <f>IF($B57="N/A","N/A",IF(E57&gt;60,"No",IF(E57&lt;10,"No","Yes")))</f>
        <v>Yes</v>
      </c>
      <c r="G57" s="36">
        <v>53.925719205</v>
      </c>
      <c r="H57" s="9" t="str">
        <f>IF($B57="N/A","N/A",IF(G57&gt;60,"No",IF(G57&lt;10,"No","Yes")))</f>
        <v>Yes</v>
      </c>
      <c r="I57" s="10">
        <v>1.2629999999999999</v>
      </c>
      <c r="J57" s="10">
        <v>-0.33200000000000002</v>
      </c>
      <c r="K57" s="9" t="str">
        <f t="shared" si="9"/>
        <v>Yes</v>
      </c>
    </row>
    <row r="58" spans="1:11" ht="25.5" x14ac:dyDescent="0.2">
      <c r="A58" s="81" t="s">
        <v>875</v>
      </c>
      <c r="B58" s="34" t="s">
        <v>267</v>
      </c>
      <c r="C58" s="83">
        <v>40.064956369000001</v>
      </c>
      <c r="D58" s="9" t="str">
        <f>IF($B58="N/A","N/A",IF(C58&gt;100,"No",IF(C58&lt;10,"No","Yes")))</f>
        <v>Yes</v>
      </c>
      <c r="E58" s="36">
        <v>40.344979979999998</v>
      </c>
      <c r="F58" s="9" t="str">
        <f>IF($B58="N/A","N/A",IF(E58&gt;100,"No",IF(E58&lt;10,"No","Yes")))</f>
        <v>Yes</v>
      </c>
      <c r="G58" s="36">
        <v>42.192125861999997</v>
      </c>
      <c r="H58" s="9" t="str">
        <f>IF($B58="N/A","N/A",IF(G58&gt;100,"No",IF(G58&lt;10,"No","Yes")))</f>
        <v>Yes</v>
      </c>
      <c r="I58" s="10">
        <v>0.69889999999999997</v>
      </c>
      <c r="J58" s="10">
        <v>4.5780000000000003</v>
      </c>
      <c r="K58" s="9" t="str">
        <f t="shared" si="9"/>
        <v>Yes</v>
      </c>
    </row>
    <row r="59" spans="1:11" x14ac:dyDescent="0.2">
      <c r="A59" s="81" t="s">
        <v>876</v>
      </c>
      <c r="B59" s="34" t="s">
        <v>268</v>
      </c>
      <c r="C59" s="83">
        <v>99.100769282000002</v>
      </c>
      <c r="D59" s="9" t="str">
        <f>IF($B59="N/A","N/A",IF(C59&gt;100,"No",IF(C59&lt;20,"No","Yes")))</f>
        <v>Yes</v>
      </c>
      <c r="E59" s="36">
        <v>81.648495279000002</v>
      </c>
      <c r="F59" s="9" t="str">
        <f>IF($B59="N/A","N/A",IF(E59&gt;100,"No",IF(E59&lt;20,"No","Yes")))</f>
        <v>Yes</v>
      </c>
      <c r="G59" s="36">
        <v>86.544334710000001</v>
      </c>
      <c r="H59" s="9" t="str">
        <f>IF($B59="N/A","N/A",IF(G59&gt;100,"No",IF(G59&lt;20,"No","Yes")))</f>
        <v>Yes</v>
      </c>
      <c r="I59" s="10">
        <v>-17.600000000000001</v>
      </c>
      <c r="J59" s="10">
        <v>5.9960000000000004</v>
      </c>
      <c r="K59" s="9" t="str">
        <f t="shared" si="9"/>
        <v>Yes</v>
      </c>
    </row>
    <row r="60" spans="1:11" x14ac:dyDescent="0.2">
      <c r="A60" s="81" t="s">
        <v>877</v>
      </c>
      <c r="B60" s="34" t="s">
        <v>268</v>
      </c>
      <c r="C60" s="83">
        <v>86.266352076000004</v>
      </c>
      <c r="D60" s="9" t="str">
        <f>IF($B60="N/A","N/A",IF(C60&gt;100,"No",IF(C60&lt;20,"No","Yes")))</f>
        <v>Yes</v>
      </c>
      <c r="E60" s="36">
        <v>87.584254662999996</v>
      </c>
      <c r="F60" s="9" t="str">
        <f>IF($B60="N/A","N/A",IF(E60&gt;100,"No",IF(E60&lt;20,"No","Yes")))</f>
        <v>Yes</v>
      </c>
      <c r="G60" s="36">
        <v>88.467956424999997</v>
      </c>
      <c r="H60" s="9" t="str">
        <f>IF($B60="N/A","N/A",IF(G60&gt;100,"No",IF(G60&lt;20,"No","Yes")))</f>
        <v>Yes</v>
      </c>
      <c r="I60" s="10">
        <v>1.528</v>
      </c>
      <c r="J60" s="10">
        <v>1.0089999999999999</v>
      </c>
      <c r="K60" s="9" t="str">
        <f t="shared" si="9"/>
        <v>Yes</v>
      </c>
    </row>
    <row r="61" spans="1:11" ht="25.5" x14ac:dyDescent="0.2">
      <c r="A61" s="81" t="s">
        <v>878</v>
      </c>
      <c r="B61" s="34" t="s">
        <v>217</v>
      </c>
      <c r="C61" s="83">
        <v>101.92262725000001</v>
      </c>
      <c r="D61" s="9" t="str">
        <f>IF($B61="N/A","N/A",IF(C61&gt;15,"No",IF(C61&lt;-15,"No","Yes")))</f>
        <v>N/A</v>
      </c>
      <c r="E61" s="36">
        <v>101.51382536</v>
      </c>
      <c r="F61" s="9" t="str">
        <f>IF($B61="N/A","N/A",IF(E61&gt;15,"No",IF(E61&lt;-15,"No","Yes")))</f>
        <v>N/A</v>
      </c>
      <c r="G61" s="36">
        <v>110.82933337</v>
      </c>
      <c r="H61" s="9" t="str">
        <f>IF($B61="N/A","N/A",IF(G61&gt;15,"No",IF(G61&lt;-15,"No","Yes")))</f>
        <v>N/A</v>
      </c>
      <c r="I61" s="10">
        <v>-0.40100000000000002</v>
      </c>
      <c r="J61" s="10">
        <v>9.1769999999999996</v>
      </c>
      <c r="K61" s="9" t="str">
        <f t="shared" si="9"/>
        <v>Yes</v>
      </c>
    </row>
    <row r="62" spans="1:11" x14ac:dyDescent="0.2">
      <c r="A62" s="81" t="s">
        <v>879</v>
      </c>
      <c r="B62" s="34" t="s">
        <v>269</v>
      </c>
      <c r="C62" s="83">
        <v>34.416639887999999</v>
      </c>
      <c r="D62" s="9" t="str">
        <f>IF($B62="N/A","N/A",IF(C62&gt;60,"No",IF(C62&lt;10,"No","Yes")))</f>
        <v>Yes</v>
      </c>
      <c r="E62" s="36">
        <v>34.322457045</v>
      </c>
      <c r="F62" s="9" t="str">
        <f>IF($B62="N/A","N/A",IF(E62&gt;60,"No",IF(E62&lt;10,"No","Yes")))</f>
        <v>Yes</v>
      </c>
      <c r="G62" s="36">
        <v>24.084638099999999</v>
      </c>
      <c r="H62" s="9" t="str">
        <f>IF($B62="N/A","N/A",IF(G62&gt;60,"No",IF(G62&lt;10,"No","Yes")))</f>
        <v>Yes</v>
      </c>
      <c r="I62" s="10">
        <v>-0.27400000000000002</v>
      </c>
      <c r="J62" s="10">
        <v>-29.8</v>
      </c>
      <c r="K62" s="9" t="str">
        <f t="shared" si="9"/>
        <v>Yes</v>
      </c>
    </row>
    <row r="63" spans="1:11" x14ac:dyDescent="0.2">
      <c r="A63" s="81" t="s">
        <v>880</v>
      </c>
      <c r="B63" s="34" t="s">
        <v>269</v>
      </c>
      <c r="C63" s="83">
        <v>53.489698259000001</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128.53944496</v>
      </c>
      <c r="D64" s="9" t="str">
        <f t="shared" ref="D64:D74" si="10">IF($B64="N/A","N/A",IF(C64&gt;15,"No",IF(C64&lt;-15,"No","Yes")))</f>
        <v>N/A</v>
      </c>
      <c r="E64" s="36">
        <v>132.52827547000001</v>
      </c>
      <c r="F64" s="9" t="str">
        <f>IF($B64="N/A","N/A",IF(E64&gt;15,"No",IF(E64&lt;-15,"No","Yes")))</f>
        <v>N/A</v>
      </c>
      <c r="G64" s="36">
        <v>139.53056167</v>
      </c>
      <c r="H64" s="9" t="str">
        <f>IF($B64="N/A","N/A",IF(G64&gt;15,"No",IF(G64&lt;-15,"No","Yes")))</f>
        <v>N/A</v>
      </c>
      <c r="I64" s="10">
        <v>3.1030000000000002</v>
      </c>
      <c r="J64" s="10">
        <v>5.2839999999999998</v>
      </c>
      <c r="K64" s="9" t="str">
        <f t="shared" si="9"/>
        <v>Yes</v>
      </c>
    </row>
    <row r="65" spans="1:11" ht="15.75" customHeight="1" x14ac:dyDescent="0.2">
      <c r="A65" s="81" t="s">
        <v>882</v>
      </c>
      <c r="B65" s="34" t="s">
        <v>217</v>
      </c>
      <c r="C65" s="83">
        <v>96.919232628000003</v>
      </c>
      <c r="D65" s="9" t="str">
        <f t="shared" si="10"/>
        <v>N/A</v>
      </c>
      <c r="E65" s="36">
        <v>98.779235295999996</v>
      </c>
      <c r="F65" s="9" t="str">
        <f t="shared" ref="F65:F73" si="11">IF($B65="N/A","N/A",IF(E65&gt;15,"No",IF(E65&lt;-15,"No","Yes")))</f>
        <v>N/A</v>
      </c>
      <c r="G65" s="36">
        <v>98.283778955000002</v>
      </c>
      <c r="H65" s="9" t="str">
        <f t="shared" ref="H65:H86" si="12">IF($B65="N/A","N/A",IF(G65&gt;15,"No",IF(G65&lt;-15,"No","Yes")))</f>
        <v>N/A</v>
      </c>
      <c r="I65" s="10">
        <v>1.919</v>
      </c>
      <c r="J65" s="10">
        <v>-0.502</v>
      </c>
      <c r="K65" s="9" t="str">
        <f t="shared" si="9"/>
        <v>Yes</v>
      </c>
    </row>
    <row r="66" spans="1:11" ht="25.5" x14ac:dyDescent="0.2">
      <c r="A66" s="81" t="s">
        <v>883</v>
      </c>
      <c r="B66" s="34" t="s">
        <v>217</v>
      </c>
      <c r="C66" s="83">
        <v>54.096749244000002</v>
      </c>
      <c r="D66" s="9" t="str">
        <f t="shared" si="10"/>
        <v>N/A</v>
      </c>
      <c r="E66" s="36">
        <v>59.366404676000002</v>
      </c>
      <c r="F66" s="9" t="str">
        <f t="shared" si="11"/>
        <v>N/A</v>
      </c>
      <c r="G66" s="36">
        <v>58.376943754000003</v>
      </c>
      <c r="H66" s="9" t="str">
        <f t="shared" si="12"/>
        <v>N/A</v>
      </c>
      <c r="I66" s="10">
        <v>9.7409999999999997</v>
      </c>
      <c r="J66" s="10">
        <v>-1.67</v>
      </c>
      <c r="K66" s="9" t="str">
        <f t="shared" si="9"/>
        <v>Yes</v>
      </c>
    </row>
    <row r="67" spans="1:11" ht="25.5" x14ac:dyDescent="0.2">
      <c r="A67" s="81" t="s">
        <v>884</v>
      </c>
      <c r="B67" s="34" t="s">
        <v>217</v>
      </c>
      <c r="C67" s="83">
        <v>747.74540214000001</v>
      </c>
      <c r="D67" s="9" t="str">
        <f t="shared" si="10"/>
        <v>N/A</v>
      </c>
      <c r="E67" s="36">
        <v>816.37795472000005</v>
      </c>
      <c r="F67" s="9" t="str">
        <f t="shared" si="11"/>
        <v>N/A</v>
      </c>
      <c r="G67" s="36">
        <v>794.32402974000001</v>
      </c>
      <c r="H67" s="9" t="str">
        <f t="shared" si="12"/>
        <v>N/A</v>
      </c>
      <c r="I67" s="10">
        <v>9.1790000000000003</v>
      </c>
      <c r="J67" s="10">
        <v>-2.7</v>
      </c>
      <c r="K67" s="9" t="str">
        <f t="shared" si="9"/>
        <v>Yes</v>
      </c>
    </row>
    <row r="68" spans="1:11" ht="25.5" x14ac:dyDescent="0.2">
      <c r="A68" s="81" t="s">
        <v>885</v>
      </c>
      <c r="B68" s="34" t="s">
        <v>217</v>
      </c>
      <c r="C68" s="83" t="s">
        <v>1743</v>
      </c>
      <c r="D68" s="9" t="str">
        <f t="shared" si="10"/>
        <v>N/A</v>
      </c>
      <c r="E68" s="36" t="s">
        <v>1743</v>
      </c>
      <c r="F68" s="9" t="str">
        <f t="shared" si="11"/>
        <v>N/A</v>
      </c>
      <c r="G68" s="36" t="s">
        <v>1743</v>
      </c>
      <c r="H68" s="9" t="str">
        <f t="shared" si="12"/>
        <v>N/A</v>
      </c>
      <c r="I68" s="10" t="s">
        <v>1743</v>
      </c>
      <c r="J68" s="10" t="s">
        <v>1743</v>
      </c>
      <c r="K68" s="9" t="str">
        <f t="shared" si="9"/>
        <v>N/A</v>
      </c>
    </row>
    <row r="69" spans="1:11" ht="25.5" x14ac:dyDescent="0.2">
      <c r="A69" s="81" t="s">
        <v>886</v>
      </c>
      <c r="B69" s="34" t="s">
        <v>217</v>
      </c>
      <c r="C69" s="83">
        <v>244.82123770999999</v>
      </c>
      <c r="D69" s="9" t="str">
        <f t="shared" si="10"/>
        <v>N/A</v>
      </c>
      <c r="E69" s="36">
        <v>243.79309996999999</v>
      </c>
      <c r="F69" s="9" t="str">
        <f t="shared" si="11"/>
        <v>N/A</v>
      </c>
      <c r="G69" s="36">
        <v>243.88737624000001</v>
      </c>
      <c r="H69" s="9" t="str">
        <f t="shared" si="12"/>
        <v>N/A</v>
      </c>
      <c r="I69" s="10">
        <v>-0.42</v>
      </c>
      <c r="J69" s="10">
        <v>3.8699999999999998E-2</v>
      </c>
      <c r="K69" s="9" t="str">
        <f t="shared" si="9"/>
        <v>Yes</v>
      </c>
    </row>
    <row r="70" spans="1:11" ht="25.5" x14ac:dyDescent="0.2">
      <c r="A70" s="81" t="s">
        <v>887</v>
      </c>
      <c r="B70" s="34" t="s">
        <v>217</v>
      </c>
      <c r="C70" s="83">
        <v>45.826035930000003</v>
      </c>
      <c r="D70" s="9" t="str">
        <f t="shared" si="10"/>
        <v>N/A</v>
      </c>
      <c r="E70" s="36">
        <v>45.680753684000003</v>
      </c>
      <c r="F70" s="9" t="str">
        <f t="shared" si="11"/>
        <v>N/A</v>
      </c>
      <c r="G70" s="36">
        <v>42.963819569000002</v>
      </c>
      <c r="H70" s="9" t="str">
        <f t="shared" si="12"/>
        <v>N/A</v>
      </c>
      <c r="I70" s="10">
        <v>-0.317</v>
      </c>
      <c r="J70" s="10">
        <v>-5.95</v>
      </c>
      <c r="K70" s="9" t="str">
        <f t="shared" si="9"/>
        <v>Yes</v>
      </c>
    </row>
    <row r="71" spans="1:11" x14ac:dyDescent="0.2">
      <c r="A71" s="81" t="s">
        <v>888</v>
      </c>
      <c r="B71" s="34" t="s">
        <v>217</v>
      </c>
      <c r="C71" s="83" t="s">
        <v>1743</v>
      </c>
      <c r="D71" s="9" t="str">
        <f t="shared" si="10"/>
        <v>N/A</v>
      </c>
      <c r="E71" s="36" t="s">
        <v>1743</v>
      </c>
      <c r="F71" s="9" t="str">
        <f t="shared" si="11"/>
        <v>N/A</v>
      </c>
      <c r="G71" s="36" t="s">
        <v>1743</v>
      </c>
      <c r="H71" s="9" t="str">
        <f t="shared" si="12"/>
        <v>N/A</v>
      </c>
      <c r="I71" s="10" t="s">
        <v>1743</v>
      </c>
      <c r="J71" s="10" t="s">
        <v>1743</v>
      </c>
      <c r="K71" s="9" t="str">
        <f t="shared" si="9"/>
        <v>N/A</v>
      </c>
    </row>
    <row r="72" spans="1:11" ht="25.5" x14ac:dyDescent="0.2">
      <c r="A72" s="81" t="s">
        <v>889</v>
      </c>
      <c r="B72" s="34" t="s">
        <v>217</v>
      </c>
      <c r="C72" s="83">
        <v>434.20203081</v>
      </c>
      <c r="D72" s="9" t="str">
        <f t="shared" si="10"/>
        <v>N/A</v>
      </c>
      <c r="E72" s="36">
        <v>403.92553636000002</v>
      </c>
      <c r="F72" s="9" t="str">
        <f t="shared" si="11"/>
        <v>N/A</v>
      </c>
      <c r="G72" s="36">
        <v>391.32130970999998</v>
      </c>
      <c r="H72" s="9" t="str">
        <f t="shared" si="12"/>
        <v>N/A</v>
      </c>
      <c r="I72" s="10">
        <v>-6.97</v>
      </c>
      <c r="J72" s="10">
        <v>-3.12</v>
      </c>
      <c r="K72" s="9" t="str">
        <f t="shared" si="9"/>
        <v>Yes</v>
      </c>
    </row>
    <row r="73" spans="1:11" x14ac:dyDescent="0.2">
      <c r="A73" s="81" t="s">
        <v>890</v>
      </c>
      <c r="B73" s="34" t="s">
        <v>217</v>
      </c>
      <c r="C73" s="83">
        <v>106.39769321</v>
      </c>
      <c r="D73" s="9" t="str">
        <f t="shared" si="10"/>
        <v>N/A</v>
      </c>
      <c r="E73" s="36">
        <v>97.124940531999997</v>
      </c>
      <c r="F73" s="9" t="str">
        <f t="shared" si="11"/>
        <v>N/A</v>
      </c>
      <c r="G73" s="36">
        <v>95.413438053999997</v>
      </c>
      <c r="H73" s="9" t="str">
        <f t="shared" si="12"/>
        <v>N/A</v>
      </c>
      <c r="I73" s="10">
        <v>-8.7200000000000006</v>
      </c>
      <c r="J73" s="10">
        <v>-1.76</v>
      </c>
      <c r="K73" s="9" t="str">
        <f t="shared" si="9"/>
        <v>Yes</v>
      </c>
    </row>
    <row r="74" spans="1:11" x14ac:dyDescent="0.2">
      <c r="A74" s="81" t="s">
        <v>891</v>
      </c>
      <c r="B74" s="34" t="s">
        <v>217</v>
      </c>
      <c r="C74" s="83">
        <v>54.965434633999998</v>
      </c>
      <c r="D74" s="9" t="str">
        <f t="shared" si="10"/>
        <v>N/A</v>
      </c>
      <c r="E74" s="36">
        <v>55.208018365999997</v>
      </c>
      <c r="F74" s="9" t="str">
        <f>IF($B74="N/A","N/A",IF(E74&gt;15,"No",IF(E74&lt;-15,"No","Yes")))</f>
        <v>N/A</v>
      </c>
      <c r="G74" s="36">
        <v>53.752484269</v>
      </c>
      <c r="H74" s="9" t="str">
        <f t="shared" si="12"/>
        <v>N/A</v>
      </c>
      <c r="I74" s="10">
        <v>0.44130000000000003</v>
      </c>
      <c r="J74" s="10">
        <v>-2.64</v>
      </c>
      <c r="K74" s="9" t="str">
        <f t="shared" si="9"/>
        <v>Yes</v>
      </c>
    </row>
    <row r="75" spans="1:11" x14ac:dyDescent="0.2">
      <c r="A75" s="81" t="s">
        <v>892</v>
      </c>
      <c r="B75" s="34" t="s">
        <v>217</v>
      </c>
      <c r="C75" s="80">
        <v>0.2792717395</v>
      </c>
      <c r="D75" s="9" t="str">
        <f t="shared" ref="D75:D80" si="13">IF($B75="N/A","N/A",IF(C75&gt;15,"No",IF(C75&lt;-15,"No","Yes")))</f>
        <v>N/A</v>
      </c>
      <c r="E75" s="8">
        <v>0.28374590230000002</v>
      </c>
      <c r="F75" s="9" t="str">
        <f>IF($B75="N/A","N/A",IF(E75&gt;15,"No",IF(E75&lt;-15,"No","Yes")))</f>
        <v>N/A</v>
      </c>
      <c r="G75" s="8">
        <v>0.29671161969999998</v>
      </c>
      <c r="H75" s="9" t="str">
        <f t="shared" si="12"/>
        <v>N/A</v>
      </c>
      <c r="I75" s="10">
        <v>1.6020000000000001</v>
      </c>
      <c r="J75" s="10">
        <v>4.569</v>
      </c>
      <c r="K75" s="9" t="str">
        <f t="shared" ref="K75:K80" si="14">IF(J75="Div by 0", "N/A", IF(J75="N/A","N/A", IF(J75&gt;30, "No", IF(J75&lt;-30, "No", "Yes"))))</f>
        <v>Yes</v>
      </c>
    </row>
    <row r="76" spans="1:11" x14ac:dyDescent="0.2">
      <c r="A76" s="81" t="s">
        <v>893</v>
      </c>
      <c r="B76" s="34" t="s">
        <v>217</v>
      </c>
      <c r="C76" s="80">
        <v>1.1746760732999999</v>
      </c>
      <c r="D76" s="9" t="str">
        <f t="shared" si="13"/>
        <v>N/A</v>
      </c>
      <c r="E76" s="8">
        <v>1.1601155956</v>
      </c>
      <c r="F76" s="9" t="str">
        <f t="shared" ref="F76:F86" si="15">IF($B76="N/A","N/A",IF(E76&gt;15,"No",IF(E76&lt;-15,"No","Yes")))</f>
        <v>N/A</v>
      </c>
      <c r="G76" s="8">
        <v>1.1705494398</v>
      </c>
      <c r="H76" s="9" t="str">
        <f t="shared" si="12"/>
        <v>N/A</v>
      </c>
      <c r="I76" s="10">
        <v>-1.24</v>
      </c>
      <c r="J76" s="10">
        <v>0.89939999999999998</v>
      </c>
      <c r="K76" s="9" t="str">
        <f t="shared" si="14"/>
        <v>Yes</v>
      </c>
    </row>
    <row r="77" spans="1:11" x14ac:dyDescent="0.2">
      <c r="A77" s="81" t="s">
        <v>894</v>
      </c>
      <c r="B77" s="34" t="s">
        <v>217</v>
      </c>
      <c r="C77" s="80">
        <v>0.26447140139999997</v>
      </c>
      <c r="D77" s="9" t="str">
        <f t="shared" si="13"/>
        <v>N/A</v>
      </c>
      <c r="E77" s="8">
        <v>0.30061610919999998</v>
      </c>
      <c r="F77" s="9" t="str">
        <f t="shared" si="15"/>
        <v>N/A</v>
      </c>
      <c r="G77" s="8">
        <v>0.30104609030000001</v>
      </c>
      <c r="H77" s="9" t="str">
        <f t="shared" si="12"/>
        <v>N/A</v>
      </c>
      <c r="I77" s="10">
        <v>13.67</v>
      </c>
      <c r="J77" s="10">
        <v>0.14299999999999999</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28.550126311</v>
      </c>
      <c r="D79" s="9" t="str">
        <f t="shared" si="13"/>
        <v>N/A</v>
      </c>
      <c r="E79" s="8">
        <v>26.178386838000002</v>
      </c>
      <c r="F79" s="9" t="str">
        <f t="shared" si="15"/>
        <v>N/A</v>
      </c>
      <c r="G79" s="8">
        <v>25.641259255000001</v>
      </c>
      <c r="H79" s="9" t="str">
        <f t="shared" si="12"/>
        <v>N/A</v>
      </c>
      <c r="I79" s="10">
        <v>-8.31</v>
      </c>
      <c r="J79" s="10">
        <v>-2.0499999999999998</v>
      </c>
      <c r="K79" s="9" t="str">
        <f t="shared" si="14"/>
        <v>Yes</v>
      </c>
    </row>
    <row r="80" spans="1:11" ht="25.5" x14ac:dyDescent="0.2">
      <c r="A80" s="81" t="s">
        <v>897</v>
      </c>
      <c r="B80" s="34" t="s">
        <v>217</v>
      </c>
      <c r="C80" s="85" t="s">
        <v>217</v>
      </c>
      <c r="D80" s="9" t="str">
        <f t="shared" si="13"/>
        <v>N/A</v>
      </c>
      <c r="E80" s="85" t="s">
        <v>217</v>
      </c>
      <c r="F80" s="9" t="str">
        <f t="shared" si="15"/>
        <v>N/A</v>
      </c>
      <c r="G80" s="85">
        <v>25.512636693000001</v>
      </c>
      <c r="H80" s="9" t="str">
        <f t="shared" si="12"/>
        <v>N/A</v>
      </c>
      <c r="I80" s="10" t="s">
        <v>217</v>
      </c>
      <c r="J80" s="86" t="s">
        <v>217</v>
      </c>
      <c r="K80" s="9" t="str">
        <f t="shared" si="14"/>
        <v>N/A</v>
      </c>
    </row>
    <row r="81" spans="1:11" x14ac:dyDescent="0.2">
      <c r="A81" s="81" t="s">
        <v>898</v>
      </c>
      <c r="B81" s="34" t="s">
        <v>217</v>
      </c>
      <c r="C81" s="87">
        <v>88.643516915000006</v>
      </c>
      <c r="D81" s="9" t="str">
        <f t="shared" ref="D81:D86" si="16">IF($B81="N/A","N/A",IF(C81&gt;15,"No",IF(C81&lt;-15,"No","Yes")))</f>
        <v>N/A</v>
      </c>
      <c r="E81" s="88">
        <v>86.426164417999999</v>
      </c>
      <c r="F81" s="9" t="str">
        <f t="shared" si="15"/>
        <v>N/A</v>
      </c>
      <c r="G81" s="88">
        <v>94.377078327999996</v>
      </c>
      <c r="H81" s="9" t="str">
        <f>IF($B81="N/A","N/A",IF(G81&gt;15,"No",IF(G81&lt;-15,"No","Yes")))</f>
        <v>N/A</v>
      </c>
      <c r="I81" s="10">
        <v>-2.5</v>
      </c>
      <c r="J81" s="10">
        <v>9.1999999999999993</v>
      </c>
      <c r="K81" s="9" t="str">
        <f t="shared" ref="K81:K86" si="17">IF(J81="Div by 0", "N/A", IF(J81="N/A","N/A", IF(J81&gt;30, "No", IF(J81&lt;-30, "No", "Yes"))))</f>
        <v>Yes</v>
      </c>
    </row>
    <row r="82" spans="1:11" x14ac:dyDescent="0.2">
      <c r="A82" s="81" t="s">
        <v>899</v>
      </c>
      <c r="B82" s="34" t="s">
        <v>217</v>
      </c>
      <c r="C82" s="87">
        <v>135.04956079999999</v>
      </c>
      <c r="D82" s="9" t="str">
        <f t="shared" si="16"/>
        <v>N/A</v>
      </c>
      <c r="E82" s="88">
        <v>138.59907869</v>
      </c>
      <c r="F82" s="9" t="str">
        <f t="shared" si="15"/>
        <v>N/A</v>
      </c>
      <c r="G82" s="88">
        <v>139.06238961</v>
      </c>
      <c r="H82" s="9" t="str">
        <f t="shared" si="12"/>
        <v>N/A</v>
      </c>
      <c r="I82" s="10">
        <v>2.6280000000000001</v>
      </c>
      <c r="J82" s="10">
        <v>0.33429999999999999</v>
      </c>
      <c r="K82" s="9" t="str">
        <f t="shared" si="17"/>
        <v>Yes</v>
      </c>
    </row>
    <row r="83" spans="1:11" x14ac:dyDescent="0.2">
      <c r="A83" s="81" t="s">
        <v>900</v>
      </c>
      <c r="B83" s="34" t="s">
        <v>217</v>
      </c>
      <c r="C83" s="87">
        <v>94.812118995000006</v>
      </c>
      <c r="D83" s="9" t="str">
        <f t="shared" si="16"/>
        <v>N/A</v>
      </c>
      <c r="E83" s="88">
        <v>89.105414885000002</v>
      </c>
      <c r="F83" s="9" t="str">
        <f t="shared" si="15"/>
        <v>N/A</v>
      </c>
      <c r="G83" s="88">
        <v>92.539689306</v>
      </c>
      <c r="H83" s="9" t="str">
        <f t="shared" si="12"/>
        <v>N/A</v>
      </c>
      <c r="I83" s="10">
        <v>-6.02</v>
      </c>
      <c r="J83" s="10">
        <v>3.8540000000000001</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127.70750475</v>
      </c>
      <c r="D85" s="9" t="str">
        <f t="shared" si="16"/>
        <v>N/A</v>
      </c>
      <c r="E85" s="88">
        <v>131.88364239000001</v>
      </c>
      <c r="F85" s="9" t="str">
        <f t="shared" si="15"/>
        <v>N/A</v>
      </c>
      <c r="G85" s="88">
        <v>139.63485251</v>
      </c>
      <c r="H85" s="9" t="str">
        <f t="shared" si="12"/>
        <v>N/A</v>
      </c>
      <c r="I85" s="10">
        <v>3.27</v>
      </c>
      <c r="J85" s="10">
        <v>5.8769999999999998</v>
      </c>
      <c r="K85" s="9" t="str">
        <f t="shared" si="17"/>
        <v>Yes</v>
      </c>
    </row>
    <row r="86" spans="1:11" ht="25.5" x14ac:dyDescent="0.2">
      <c r="A86" s="81" t="s">
        <v>903</v>
      </c>
      <c r="B86" s="34" t="s">
        <v>217</v>
      </c>
      <c r="C86" s="89" t="s">
        <v>217</v>
      </c>
      <c r="D86" s="9" t="str">
        <f t="shared" si="16"/>
        <v>N/A</v>
      </c>
      <c r="E86" s="89" t="s">
        <v>217</v>
      </c>
      <c r="F86" s="9" t="str">
        <f t="shared" si="15"/>
        <v>N/A</v>
      </c>
      <c r="G86" s="89">
        <v>126.49974348000001</v>
      </c>
      <c r="H86" s="9" t="str">
        <f t="shared" si="12"/>
        <v>N/A</v>
      </c>
      <c r="I86" s="10" t="s">
        <v>217</v>
      </c>
      <c r="J86" s="10" t="s">
        <v>217</v>
      </c>
      <c r="K86" s="9" t="str">
        <f t="shared" si="17"/>
        <v>N/A</v>
      </c>
    </row>
    <row r="87" spans="1:11" x14ac:dyDescent="0.2">
      <c r="A87" s="81" t="s">
        <v>32</v>
      </c>
      <c r="B87" s="34" t="s">
        <v>270</v>
      </c>
      <c r="C87" s="80">
        <v>79.282219069999996</v>
      </c>
      <c r="D87" s="9" t="str">
        <f>IF($B87="N/A","N/A",IF(C87&gt;60,"Yes","No"))</f>
        <v>Yes</v>
      </c>
      <c r="E87" s="8">
        <v>80.414195355000004</v>
      </c>
      <c r="F87" s="9" t="str">
        <f>IF($B87="N/A","N/A",IF(E87&gt;60,"Yes","No"))</f>
        <v>Yes</v>
      </c>
      <c r="G87" s="8">
        <v>80.690675071000001</v>
      </c>
      <c r="H87" s="9" t="str">
        <f>IF($B87="N/A","N/A",IF(G87&gt;60,"Yes","No"))</f>
        <v>Yes</v>
      </c>
      <c r="I87" s="10">
        <v>1.4279999999999999</v>
      </c>
      <c r="J87" s="10">
        <v>0.34379999999999999</v>
      </c>
      <c r="K87" s="9" t="str">
        <f t="shared" ref="K87:K105" si="18">IF(J87="Div by 0", "N/A", IF(J87="N/A","N/A", IF(J87&gt;30, "No", IF(J87&lt;-30, "No", "Yes"))))</f>
        <v>Yes</v>
      </c>
    </row>
    <row r="88" spans="1:11" x14ac:dyDescent="0.2">
      <c r="A88" s="81" t="s">
        <v>39</v>
      </c>
      <c r="B88" s="34" t="s">
        <v>271</v>
      </c>
      <c r="C88" s="80">
        <v>72.396352797999995</v>
      </c>
      <c r="D88" s="9" t="str">
        <f>IF($B88="N/A","N/A",IF(C88&gt;100,"No",IF(C88&lt;85,"No","Yes")))</f>
        <v>No</v>
      </c>
      <c r="E88" s="8">
        <v>75.930718431000003</v>
      </c>
      <c r="F88" s="9" t="str">
        <f>IF($B88="N/A","N/A",IF(E88&gt;100,"No",IF(E88&lt;85,"No","Yes")))</f>
        <v>No</v>
      </c>
      <c r="G88" s="8">
        <v>77.072970776000005</v>
      </c>
      <c r="H88" s="9" t="str">
        <f>IF($B88="N/A","N/A",IF(G88&gt;100,"No",IF(G88&lt;85,"No","Yes")))</f>
        <v>No</v>
      </c>
      <c r="I88" s="10">
        <v>4.8819999999999997</v>
      </c>
      <c r="J88" s="10">
        <v>1.504</v>
      </c>
      <c r="K88" s="9" t="str">
        <f t="shared" si="18"/>
        <v>Yes</v>
      </c>
    </row>
    <row r="89" spans="1:11" x14ac:dyDescent="0.2">
      <c r="A89" s="81" t="s">
        <v>904</v>
      </c>
      <c r="B89" s="34" t="s">
        <v>217</v>
      </c>
      <c r="C89" s="80">
        <v>14.550339113</v>
      </c>
      <c r="D89" s="9" t="str">
        <f>IF($B89="N/A","N/A",IF(C89&gt;15,"No",IF(C89&lt;-15,"No","Yes")))</f>
        <v>N/A</v>
      </c>
      <c r="E89" s="8">
        <v>16.162829023</v>
      </c>
      <c r="F89" s="9" t="str">
        <f>IF($B89="N/A","N/A",IF(E89&gt;15,"No",IF(E89&lt;-15,"No","Yes")))</f>
        <v>N/A</v>
      </c>
      <c r="G89" s="8">
        <v>16.770060340000001</v>
      </c>
      <c r="H89" s="9" t="str">
        <f>IF($B89="N/A","N/A",IF(G89&gt;15,"No",IF(G89&lt;-15,"No","Yes")))</f>
        <v>N/A</v>
      </c>
      <c r="I89" s="10">
        <v>11.08</v>
      </c>
      <c r="J89" s="10">
        <v>3.7570000000000001</v>
      </c>
      <c r="K89" s="9" t="str">
        <f t="shared" si="18"/>
        <v>Yes</v>
      </c>
    </row>
    <row r="90" spans="1:11" x14ac:dyDescent="0.2">
      <c r="A90" s="81" t="s">
        <v>845</v>
      </c>
      <c r="B90" s="34" t="s">
        <v>272</v>
      </c>
      <c r="C90" s="80">
        <v>13.912091604</v>
      </c>
      <c r="D90" s="9" t="str">
        <f>IF($B90="N/A","N/A",IF(C90&gt;25,"No",IF(C90&lt;5,"No","Yes")))</f>
        <v>Yes</v>
      </c>
      <c r="E90" s="8">
        <v>12.744989389000001</v>
      </c>
      <c r="F90" s="9" t="str">
        <f>IF($B90="N/A","N/A",IF(E90&gt;25,"No",IF(E90&lt;5,"No","Yes")))</f>
        <v>Yes</v>
      </c>
      <c r="G90" s="8">
        <v>12.633011714</v>
      </c>
      <c r="H90" s="9" t="str">
        <f>IF($B90="N/A","N/A",IF(G90&gt;25,"No",IF(G90&lt;5,"No","Yes")))</f>
        <v>Yes</v>
      </c>
      <c r="I90" s="10">
        <v>-8.39</v>
      </c>
      <c r="J90" s="10">
        <v>-0.879</v>
      </c>
      <c r="K90" s="9" t="str">
        <f t="shared" si="18"/>
        <v>Yes</v>
      </c>
    </row>
    <row r="91" spans="1:11" x14ac:dyDescent="0.2">
      <c r="A91" s="81" t="s">
        <v>846</v>
      </c>
      <c r="B91" s="34" t="s">
        <v>273</v>
      </c>
      <c r="C91" s="80">
        <v>43.556172939</v>
      </c>
      <c r="D91" s="9" t="str">
        <f>IF($B91="N/A","N/A",IF(C91&gt;70,"No",IF(C91&lt;40,"No","Yes")))</f>
        <v>Yes</v>
      </c>
      <c r="E91" s="8">
        <v>42.919010280000002</v>
      </c>
      <c r="F91" s="9" t="str">
        <f>IF($B91="N/A","N/A",IF(E91&gt;70,"No",IF(E91&lt;40,"No","Yes")))</f>
        <v>Yes</v>
      </c>
      <c r="G91" s="8">
        <v>42.549912745</v>
      </c>
      <c r="H91" s="9" t="str">
        <f>IF($B91="N/A","N/A",IF(G91&gt;70,"No",IF(G91&lt;40,"No","Yes")))</f>
        <v>Yes</v>
      </c>
      <c r="I91" s="10">
        <v>-1.46</v>
      </c>
      <c r="J91" s="10">
        <v>-0.86</v>
      </c>
      <c r="K91" s="9" t="str">
        <f t="shared" si="18"/>
        <v>Yes</v>
      </c>
    </row>
    <row r="92" spans="1:11" x14ac:dyDescent="0.2">
      <c r="A92" s="81" t="s">
        <v>847</v>
      </c>
      <c r="B92" s="34" t="s">
        <v>274</v>
      </c>
      <c r="C92" s="80">
        <v>42.531735457000003</v>
      </c>
      <c r="D92" s="9" t="str">
        <f>IF($B92="N/A","N/A",IF(C92&gt;55,"No",IF(C92&lt;20,"No","Yes")))</f>
        <v>Yes</v>
      </c>
      <c r="E92" s="8">
        <v>44.336000329999997</v>
      </c>
      <c r="F92" s="9" t="str">
        <f>IF($B92="N/A","N/A",IF(E92&gt;55,"No",IF(E92&lt;20,"No","Yes")))</f>
        <v>Yes</v>
      </c>
      <c r="G92" s="8">
        <v>44.817075541000001</v>
      </c>
      <c r="H92" s="9" t="str">
        <f>IF($B92="N/A","N/A",IF(G92&gt;55,"No",IF(G92&lt;20,"No","Yes")))</f>
        <v>Yes</v>
      </c>
      <c r="I92" s="10">
        <v>4.242</v>
      </c>
      <c r="J92" s="10">
        <v>1.085</v>
      </c>
      <c r="K92" s="9" t="str">
        <f t="shared" si="18"/>
        <v>Yes</v>
      </c>
    </row>
    <row r="93" spans="1:11" x14ac:dyDescent="0.2">
      <c r="A93" s="81" t="s">
        <v>167</v>
      </c>
      <c r="B93" s="34" t="s">
        <v>250</v>
      </c>
      <c r="C93" s="80">
        <v>94.900670868000006</v>
      </c>
      <c r="D93" s="9" t="str">
        <f>IF($B93="N/A","N/A",IF(C93&gt;95,"Yes","No"))</f>
        <v>No</v>
      </c>
      <c r="E93" s="8">
        <v>97.959744912999994</v>
      </c>
      <c r="F93" s="9" t="str">
        <f>IF($B93="N/A","N/A",IF(E93&gt;95,"Yes","No"))</f>
        <v>Yes</v>
      </c>
      <c r="G93" s="8">
        <v>97.812789084000002</v>
      </c>
      <c r="H93" s="9" t="str">
        <f>IF($B93="N/A","N/A",IF(G93&gt;95,"Yes","No"))</f>
        <v>Yes</v>
      </c>
      <c r="I93" s="10">
        <v>3.2229999999999999</v>
      </c>
      <c r="J93" s="10">
        <v>-0.15</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1" t="s">
        <v>906</v>
      </c>
      <c r="B97" s="34" t="s">
        <v>217</v>
      </c>
      <c r="C97" s="8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81" t="s">
        <v>43</v>
      </c>
      <c r="B98" s="34" t="s">
        <v>227</v>
      </c>
      <c r="C98" s="80">
        <v>98.981800629000006</v>
      </c>
      <c r="D98" s="9" t="str">
        <f>IF($B98="N/A","N/A",IF(C98&gt;100,"No",IF(C98&lt;98,"No","Yes")))</f>
        <v>Yes</v>
      </c>
      <c r="E98" s="8">
        <v>99.274972724999998</v>
      </c>
      <c r="F98" s="9" t="str">
        <f>IF($B98="N/A","N/A",IF(E98&gt;100,"No",IF(E98&lt;98,"No","Yes")))</f>
        <v>Yes</v>
      </c>
      <c r="G98" s="8">
        <v>99.238535924000004</v>
      </c>
      <c r="H98" s="9" t="str">
        <f>IF($B98="N/A","N/A",IF(G98&gt;100,"No",IF(G98&lt;98,"No","Yes")))</f>
        <v>Yes</v>
      </c>
      <c r="I98" s="10">
        <v>0.29620000000000002</v>
      </c>
      <c r="J98" s="10">
        <v>-3.6999999999999998E-2</v>
      </c>
      <c r="K98" s="9" t="str">
        <f t="shared" si="18"/>
        <v>Yes</v>
      </c>
    </row>
    <row r="99" spans="1:11" x14ac:dyDescent="0.2">
      <c r="A99" s="81" t="s">
        <v>44</v>
      </c>
      <c r="B99" s="34" t="s">
        <v>217</v>
      </c>
      <c r="C99" s="80">
        <v>35.172295810000001</v>
      </c>
      <c r="D99" s="9" t="str">
        <f>IF($B99="N/A","N/A",IF(C99&gt;15,"No",IF(C99&lt;-15,"No","Yes")))</f>
        <v>N/A</v>
      </c>
      <c r="E99" s="8">
        <v>38.897910881999998</v>
      </c>
      <c r="F99" s="9" t="str">
        <f>IF($B99="N/A","N/A",IF(E99&gt;15,"No",IF(E99&lt;-15,"No","Yes")))</f>
        <v>N/A</v>
      </c>
      <c r="G99" s="8">
        <v>39.613051798000001</v>
      </c>
      <c r="H99" s="9" t="str">
        <f>IF($B99="N/A","N/A",IF(G99&gt;15,"No",IF(G99&lt;-15,"No","Yes")))</f>
        <v>N/A</v>
      </c>
      <c r="I99" s="10">
        <v>10.59</v>
      </c>
      <c r="J99" s="10">
        <v>1.839</v>
      </c>
      <c r="K99" s="9" t="str">
        <f t="shared" si="18"/>
        <v>Yes</v>
      </c>
    </row>
    <row r="100" spans="1:11" x14ac:dyDescent="0.2">
      <c r="A100" s="81" t="s">
        <v>45</v>
      </c>
      <c r="B100" s="34" t="s">
        <v>217</v>
      </c>
      <c r="C100" s="80">
        <v>64.823457020000006</v>
      </c>
      <c r="D100" s="9" t="str">
        <f>IF($B100="N/A","N/A",IF(C100&gt;15,"No",IF(C100&lt;-15,"No","Yes")))</f>
        <v>N/A</v>
      </c>
      <c r="E100" s="8">
        <v>61.095690007000002</v>
      </c>
      <c r="F100" s="9" t="str">
        <f>IF($B100="N/A","N/A",IF(E100&gt;15,"No",IF(E100&lt;-15,"No","Yes")))</f>
        <v>N/A</v>
      </c>
      <c r="G100" s="8">
        <v>60.386365124000001</v>
      </c>
      <c r="H100" s="9" t="str">
        <f>IF($B100="N/A","N/A",IF(G100&gt;15,"No",IF(G100&lt;-15,"No","Yes")))</f>
        <v>N/A</v>
      </c>
      <c r="I100" s="10">
        <v>-5.75</v>
      </c>
      <c r="J100" s="10">
        <v>-1.1599999999999999</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99.999416921999995</v>
      </c>
      <c r="H101" s="9" t="str">
        <f>IF($B101="N/A","N/A",IF(G101&gt;15,"No",IF(G101&lt;-15,"No","Yes")))</f>
        <v>N/A</v>
      </c>
      <c r="I101" s="10" t="s">
        <v>217</v>
      </c>
      <c r="J101" s="10" t="s">
        <v>217</v>
      </c>
      <c r="K101" s="9" t="str">
        <f t="shared" si="18"/>
        <v>N/A</v>
      </c>
    </row>
    <row r="102" spans="1:11" x14ac:dyDescent="0.2">
      <c r="A102" s="81" t="s">
        <v>46</v>
      </c>
      <c r="B102" s="34" t="s">
        <v>217</v>
      </c>
      <c r="C102" s="80">
        <v>4.2471703999999999E-3</v>
      </c>
      <c r="D102" s="9" t="str">
        <f>IF($B102="N/A","N/A",IF(C102&gt;15,"No",IF(C102&lt;-15,"No","Yes")))</f>
        <v>N/A</v>
      </c>
      <c r="E102" s="8">
        <v>6.3991111000000003E-3</v>
      </c>
      <c r="F102" s="9" t="str">
        <f>IF($B102="N/A","N/A",IF(E102&gt;15,"No",IF(E102&lt;-15,"No","Yes")))</f>
        <v>N/A</v>
      </c>
      <c r="G102" s="8">
        <v>5.8307819999999996E-4</v>
      </c>
      <c r="H102" s="9" t="str">
        <f>IF($B102="N/A","N/A",IF(G102&gt;15,"No",IF(G102&lt;-15,"No","Yes")))</f>
        <v>N/A</v>
      </c>
      <c r="I102" s="10">
        <v>50.67</v>
      </c>
      <c r="J102" s="10">
        <v>-90.9</v>
      </c>
      <c r="K102" s="9" t="str">
        <f t="shared" si="18"/>
        <v>No</v>
      </c>
    </row>
    <row r="103" spans="1:11" x14ac:dyDescent="0.2">
      <c r="A103" s="81" t="s">
        <v>47</v>
      </c>
      <c r="B103" s="34" t="s">
        <v>217</v>
      </c>
      <c r="C103" s="80">
        <v>0</v>
      </c>
      <c r="D103" s="9" t="str">
        <f>IF($B103="N/A","N/A",IF(C103&gt;15,"No",IF(C103&lt;-15,"No","Yes")))</f>
        <v>N/A</v>
      </c>
      <c r="E103" s="8">
        <v>0</v>
      </c>
      <c r="F103" s="9" t="str">
        <f>IF($B103="N/A","N/A",IF(E103&gt;15,"No",IF(E103&lt;-15,"No","Yes")))</f>
        <v>N/A</v>
      </c>
      <c r="G103" s="8">
        <v>0</v>
      </c>
      <c r="H103" s="9" t="str">
        <f>IF($B103="N/A","N/A",IF(G103&gt;15,"No",IF(G103&lt;-15,"No","Yes")))</f>
        <v>N/A</v>
      </c>
      <c r="I103" s="10" t="s">
        <v>1743</v>
      </c>
      <c r="J103" s="10" t="s">
        <v>1743</v>
      </c>
      <c r="K103" s="9" t="str">
        <f t="shared" si="18"/>
        <v>N/A</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1" t="s">
        <v>907</v>
      </c>
      <c r="B107" s="34" t="s">
        <v>217</v>
      </c>
      <c r="C107" s="90">
        <v>66.823429869999998</v>
      </c>
      <c r="D107" s="9" t="str">
        <f t="shared" ref="D107:D130" si="19">IF($B107="N/A","N/A",IF(C107&gt;15,"No",IF(C107&lt;-15,"No","Yes")))</f>
        <v>N/A</v>
      </c>
      <c r="E107" s="9">
        <v>69.126770360999998</v>
      </c>
      <c r="F107" s="9" t="str">
        <f t="shared" ref="F107:F130" si="20">IF($B107="N/A","N/A",IF(E107&gt;15,"No",IF(E107&lt;-15,"No","Yes")))</f>
        <v>N/A</v>
      </c>
      <c r="G107" s="8">
        <v>69.683386886999998</v>
      </c>
      <c r="H107" s="9" t="str">
        <f t="shared" ref="H107:H130" si="21">IF($B107="N/A","N/A",IF(G107&gt;15,"No",IF(G107&lt;-15,"No","Yes")))</f>
        <v>N/A</v>
      </c>
      <c r="I107" s="10">
        <v>3.4470000000000001</v>
      </c>
      <c r="J107" s="10">
        <v>0.80520000000000003</v>
      </c>
      <c r="K107" s="9" t="str">
        <f t="shared" ref="K107:K130" si="22">IF(J107="Div by 0", "N/A", IF(J107="N/A","N/A", IF(J107&gt;30, "No", IF(J107&lt;-30, "No", "Yes"))))</f>
        <v>Yes</v>
      </c>
    </row>
    <row r="108" spans="1:11" x14ac:dyDescent="0.2">
      <c r="A108" s="81" t="s">
        <v>908</v>
      </c>
      <c r="B108" s="34" t="s">
        <v>217</v>
      </c>
      <c r="C108" s="90">
        <v>4.6264438189000003</v>
      </c>
      <c r="D108" s="34" t="s">
        <v>217</v>
      </c>
      <c r="E108" s="9">
        <v>4.6948428009000001</v>
      </c>
      <c r="F108" s="34" t="s">
        <v>217</v>
      </c>
      <c r="G108" s="8">
        <v>4.6753538582000003</v>
      </c>
      <c r="H108" s="34" t="s">
        <v>217</v>
      </c>
      <c r="I108" s="10">
        <v>1.478</v>
      </c>
      <c r="J108" s="10">
        <v>-0.41499999999999998</v>
      </c>
      <c r="K108" s="9" t="str">
        <f t="shared" si="22"/>
        <v>Yes</v>
      </c>
    </row>
    <row r="109" spans="1:11" x14ac:dyDescent="0.2">
      <c r="A109" s="81" t="s">
        <v>909</v>
      </c>
      <c r="B109" s="34" t="s">
        <v>217</v>
      </c>
      <c r="C109" s="90">
        <v>0.1174676073</v>
      </c>
      <c r="D109" s="9" t="str">
        <f t="shared" si="19"/>
        <v>N/A</v>
      </c>
      <c r="E109" s="9">
        <v>0.1160982216</v>
      </c>
      <c r="F109" s="9" t="str">
        <f t="shared" si="20"/>
        <v>N/A</v>
      </c>
      <c r="G109" s="8">
        <v>0.13997203129999999</v>
      </c>
      <c r="H109" s="9" t="str">
        <f t="shared" si="21"/>
        <v>N/A</v>
      </c>
      <c r="I109" s="10">
        <v>-1.17</v>
      </c>
      <c r="J109" s="10">
        <v>20.56</v>
      </c>
      <c r="K109" s="9" t="str">
        <f t="shared" si="22"/>
        <v>Yes</v>
      </c>
    </row>
    <row r="110" spans="1:11" x14ac:dyDescent="0.2">
      <c r="A110" s="81" t="s">
        <v>910</v>
      </c>
      <c r="B110" s="34" t="s">
        <v>217</v>
      </c>
      <c r="C110" s="90">
        <v>0.40197911800000002</v>
      </c>
      <c r="D110" s="9" t="str">
        <f t="shared" si="19"/>
        <v>N/A</v>
      </c>
      <c r="E110" s="9">
        <v>0.43339676989999998</v>
      </c>
      <c r="F110" s="9" t="str">
        <f t="shared" si="20"/>
        <v>N/A</v>
      </c>
      <c r="G110" s="8">
        <v>0.4593825889</v>
      </c>
      <c r="H110" s="9" t="str">
        <f t="shared" si="21"/>
        <v>N/A</v>
      </c>
      <c r="I110" s="10">
        <v>7.8159999999999998</v>
      </c>
      <c r="J110" s="10">
        <v>5.9960000000000004</v>
      </c>
      <c r="K110" s="9" t="str">
        <f t="shared" si="22"/>
        <v>Yes</v>
      </c>
    </row>
    <row r="111" spans="1:11" x14ac:dyDescent="0.2">
      <c r="A111" s="81" t="s">
        <v>911</v>
      </c>
      <c r="B111" s="34" t="s">
        <v>217</v>
      </c>
      <c r="C111" s="90">
        <v>0.2368376546</v>
      </c>
      <c r="D111" s="9" t="str">
        <f t="shared" si="19"/>
        <v>N/A</v>
      </c>
      <c r="E111" s="9">
        <v>0.2054756532</v>
      </c>
      <c r="F111" s="9" t="str">
        <f t="shared" si="20"/>
        <v>N/A</v>
      </c>
      <c r="G111" s="8">
        <v>0.1931691025</v>
      </c>
      <c r="H111" s="9" t="str">
        <f t="shared" si="21"/>
        <v>N/A</v>
      </c>
      <c r="I111" s="10">
        <v>-13.2</v>
      </c>
      <c r="J111" s="10">
        <v>-5.99</v>
      </c>
      <c r="K111" s="9" t="str">
        <f t="shared" si="22"/>
        <v>Yes</v>
      </c>
    </row>
    <row r="112" spans="1:11" x14ac:dyDescent="0.2">
      <c r="A112" s="81" t="s">
        <v>912</v>
      </c>
      <c r="B112" s="34" t="s">
        <v>217</v>
      </c>
      <c r="C112" s="90">
        <v>1.1583441098</v>
      </c>
      <c r="D112" s="9" t="str">
        <f t="shared" si="19"/>
        <v>N/A</v>
      </c>
      <c r="E112" s="9">
        <v>1.1967302997</v>
      </c>
      <c r="F112" s="9" t="str">
        <f t="shared" si="20"/>
        <v>N/A</v>
      </c>
      <c r="G112" s="8">
        <v>1.1329365011000001</v>
      </c>
      <c r="H112" s="9" t="str">
        <f t="shared" si="21"/>
        <v>N/A</v>
      </c>
      <c r="I112" s="10">
        <v>3.3140000000000001</v>
      </c>
      <c r="J112" s="10">
        <v>-5.33</v>
      </c>
      <c r="K112" s="9" t="str">
        <f t="shared" si="22"/>
        <v>Yes</v>
      </c>
    </row>
    <row r="113" spans="1:11" x14ac:dyDescent="0.2">
      <c r="A113" s="81" t="s">
        <v>913</v>
      </c>
      <c r="B113" s="34" t="s">
        <v>217</v>
      </c>
      <c r="C113" s="90">
        <v>0.1680918575</v>
      </c>
      <c r="D113" s="9" t="str">
        <f t="shared" si="19"/>
        <v>N/A</v>
      </c>
      <c r="E113" s="9">
        <v>0.13825481179999999</v>
      </c>
      <c r="F113" s="9" t="str">
        <f t="shared" si="20"/>
        <v>N/A</v>
      </c>
      <c r="G113" s="8">
        <v>0.1354094307</v>
      </c>
      <c r="H113" s="9" t="str">
        <f t="shared" si="21"/>
        <v>N/A</v>
      </c>
      <c r="I113" s="10">
        <v>-17.8</v>
      </c>
      <c r="J113" s="10">
        <v>-2.06</v>
      </c>
      <c r="K113" s="9" t="str">
        <f t="shared" si="22"/>
        <v>Yes</v>
      </c>
    </row>
    <row r="114" spans="1:11" x14ac:dyDescent="0.2">
      <c r="A114" s="81" t="s">
        <v>914</v>
      </c>
      <c r="B114" s="34" t="s">
        <v>217</v>
      </c>
      <c r="C114" s="90">
        <v>6.0781345000000001E-2</v>
      </c>
      <c r="D114" s="9" t="str">
        <f t="shared" si="19"/>
        <v>N/A</v>
      </c>
      <c r="E114" s="9">
        <v>5.1751670600000001E-2</v>
      </c>
      <c r="F114" s="9" t="str">
        <f t="shared" si="20"/>
        <v>N/A</v>
      </c>
      <c r="G114" s="8">
        <v>5.06733828E-2</v>
      </c>
      <c r="H114" s="9" t="str">
        <f t="shared" si="21"/>
        <v>N/A</v>
      </c>
      <c r="I114" s="10">
        <v>-14.9</v>
      </c>
      <c r="J114" s="10">
        <v>-2.08</v>
      </c>
      <c r="K114" s="9" t="str">
        <f t="shared" si="22"/>
        <v>Yes</v>
      </c>
    </row>
    <row r="115" spans="1:11" x14ac:dyDescent="0.2">
      <c r="A115" s="81" t="s">
        <v>915</v>
      </c>
      <c r="B115" s="34" t="s">
        <v>217</v>
      </c>
      <c r="C115" s="90">
        <v>0</v>
      </c>
      <c r="D115" s="9" t="str">
        <f t="shared" si="19"/>
        <v>N/A</v>
      </c>
      <c r="E115" s="9">
        <v>0</v>
      </c>
      <c r="F115" s="9" t="str">
        <f t="shared" si="20"/>
        <v>N/A</v>
      </c>
      <c r="G115" s="8">
        <v>0</v>
      </c>
      <c r="H115" s="9" t="str">
        <f t="shared" si="21"/>
        <v>N/A</v>
      </c>
      <c r="I115" s="10" t="s">
        <v>1743</v>
      </c>
      <c r="J115" s="10" t="s">
        <v>1743</v>
      </c>
      <c r="K115" s="9" t="str">
        <f t="shared" si="22"/>
        <v>N/A</v>
      </c>
    </row>
    <row r="116" spans="1:11" x14ac:dyDescent="0.2">
      <c r="A116" s="81" t="s">
        <v>916</v>
      </c>
      <c r="B116" s="34" t="s">
        <v>217</v>
      </c>
      <c r="C116" s="90">
        <v>1.2916922542</v>
      </c>
      <c r="D116" s="9" t="str">
        <f t="shared" si="19"/>
        <v>N/A</v>
      </c>
      <c r="E116" s="9">
        <v>1.3091887164</v>
      </c>
      <c r="F116" s="9" t="str">
        <f t="shared" si="20"/>
        <v>N/A</v>
      </c>
      <c r="G116" s="8">
        <v>1.2611313196</v>
      </c>
      <c r="H116" s="9" t="str">
        <f t="shared" si="21"/>
        <v>N/A</v>
      </c>
      <c r="I116" s="10">
        <v>1.355</v>
      </c>
      <c r="J116" s="10">
        <v>-3.67</v>
      </c>
      <c r="K116" s="9" t="str">
        <f t="shared" si="22"/>
        <v>Yes</v>
      </c>
    </row>
    <row r="117" spans="1:11" x14ac:dyDescent="0.2">
      <c r="A117" s="81" t="s">
        <v>917</v>
      </c>
      <c r="B117" s="34" t="s">
        <v>217</v>
      </c>
      <c r="C117" s="90">
        <v>0</v>
      </c>
      <c r="D117" s="9" t="str">
        <f t="shared" si="19"/>
        <v>N/A</v>
      </c>
      <c r="E117" s="9">
        <v>0</v>
      </c>
      <c r="F117" s="9" t="str">
        <f t="shared" si="20"/>
        <v>N/A</v>
      </c>
      <c r="G117" s="8">
        <v>0</v>
      </c>
      <c r="H117" s="9" t="str">
        <f t="shared" si="21"/>
        <v>N/A</v>
      </c>
      <c r="I117" s="10" t="s">
        <v>1743</v>
      </c>
      <c r="J117" s="10" t="s">
        <v>1743</v>
      </c>
      <c r="K117" s="9" t="str">
        <f t="shared" si="22"/>
        <v>N/A</v>
      </c>
    </row>
    <row r="118" spans="1:11" x14ac:dyDescent="0.2">
      <c r="A118" s="81" t="s">
        <v>918</v>
      </c>
      <c r="B118" s="34" t="s">
        <v>217</v>
      </c>
      <c r="C118" s="90">
        <v>1.1912498724</v>
      </c>
      <c r="D118" s="9" t="str">
        <f t="shared" si="19"/>
        <v>N/A</v>
      </c>
      <c r="E118" s="9">
        <v>1.2439466578</v>
      </c>
      <c r="F118" s="9" t="str">
        <f t="shared" si="20"/>
        <v>N/A</v>
      </c>
      <c r="G118" s="8">
        <v>1.3026795013000001</v>
      </c>
      <c r="H118" s="9" t="str">
        <f t="shared" si="21"/>
        <v>N/A</v>
      </c>
      <c r="I118" s="10">
        <v>4.4240000000000004</v>
      </c>
      <c r="J118" s="10">
        <v>4.7210000000000001</v>
      </c>
      <c r="K118" s="9" t="str">
        <f t="shared" si="22"/>
        <v>Yes</v>
      </c>
    </row>
    <row r="119" spans="1:11" x14ac:dyDescent="0.2">
      <c r="A119" s="81" t="s">
        <v>919</v>
      </c>
      <c r="B119" s="34" t="s">
        <v>217</v>
      </c>
      <c r="C119" s="90">
        <v>28.550126311</v>
      </c>
      <c r="D119" s="9" t="str">
        <f t="shared" si="19"/>
        <v>N/A</v>
      </c>
      <c r="E119" s="9">
        <v>26.178386838000002</v>
      </c>
      <c r="F119" s="9" t="str">
        <f t="shared" si="20"/>
        <v>N/A</v>
      </c>
      <c r="G119" s="8">
        <v>25.641259255000001</v>
      </c>
      <c r="H119" s="9" t="str">
        <f t="shared" si="21"/>
        <v>N/A</v>
      </c>
      <c r="I119" s="10">
        <v>-8.31</v>
      </c>
      <c r="J119" s="10">
        <v>-2.0499999999999998</v>
      </c>
      <c r="K119" s="9" t="str">
        <f t="shared" si="22"/>
        <v>Yes</v>
      </c>
    </row>
    <row r="120" spans="1:11" x14ac:dyDescent="0.2">
      <c r="A120" s="81" t="s">
        <v>920</v>
      </c>
      <c r="B120" s="34" t="s">
        <v>217</v>
      </c>
      <c r="C120" s="90">
        <v>27.497093539000002</v>
      </c>
      <c r="D120" s="9" t="str">
        <f t="shared" si="19"/>
        <v>N/A</v>
      </c>
      <c r="E120" s="9">
        <v>25.206197837000001</v>
      </c>
      <c r="F120" s="9" t="str">
        <f t="shared" si="20"/>
        <v>N/A</v>
      </c>
      <c r="G120" s="8">
        <v>24.703559285000001</v>
      </c>
      <c r="H120" s="9" t="str">
        <f t="shared" si="21"/>
        <v>N/A</v>
      </c>
      <c r="I120" s="10">
        <v>-8.33</v>
      </c>
      <c r="J120" s="10">
        <v>-1.99</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0.37558679389999999</v>
      </c>
      <c r="D123" s="9" t="str">
        <f t="shared" si="19"/>
        <v>N/A</v>
      </c>
      <c r="E123" s="9">
        <v>0.31042336129999998</v>
      </c>
      <c r="F123" s="9" t="str">
        <f t="shared" si="20"/>
        <v>N/A</v>
      </c>
      <c r="G123" s="8">
        <v>0.30759057049999999</v>
      </c>
      <c r="H123" s="9" t="str">
        <f t="shared" si="21"/>
        <v>N/A</v>
      </c>
      <c r="I123" s="10">
        <v>-17.3</v>
      </c>
      <c r="J123" s="10">
        <v>-0.91300000000000003</v>
      </c>
      <c r="K123" s="9" t="str">
        <f t="shared" si="22"/>
        <v>Yes</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0.2463176098</v>
      </c>
      <c r="D125" s="9" t="str">
        <f t="shared" si="19"/>
        <v>N/A</v>
      </c>
      <c r="E125" s="9">
        <v>0.27645184880000001</v>
      </c>
      <c r="F125" s="9" t="str">
        <f t="shared" si="20"/>
        <v>N/A</v>
      </c>
      <c r="G125" s="8">
        <v>0.28872706869999998</v>
      </c>
      <c r="H125" s="9" t="str">
        <f t="shared" si="21"/>
        <v>N/A</v>
      </c>
      <c r="I125" s="10">
        <v>12.23</v>
      </c>
      <c r="J125" s="10">
        <v>4.4400000000000004</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0.43112836780000002</v>
      </c>
      <c r="D130" s="9" t="str">
        <f t="shared" si="19"/>
        <v>N/A</v>
      </c>
      <c r="E130" s="9">
        <v>0.38531379160000001</v>
      </c>
      <c r="F130" s="9" t="str">
        <f t="shared" si="20"/>
        <v>N/A</v>
      </c>
      <c r="G130" s="8">
        <v>0.34138233109999999</v>
      </c>
      <c r="H130" s="9" t="str">
        <f t="shared" si="21"/>
        <v>N/A</v>
      </c>
      <c r="I130" s="10">
        <v>-10.6</v>
      </c>
      <c r="J130" s="10">
        <v>-11.4</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257835</v>
      </c>
      <c r="D6" s="9" t="str">
        <f>IF($B6="N/A","N/A",IF(C6&gt;15,"No",IF(C6&lt;-15,"No","Yes")))</f>
        <v>N/A</v>
      </c>
      <c r="E6" s="35">
        <v>273898</v>
      </c>
      <c r="F6" s="9" t="str">
        <f>IF($B6="N/A","N/A",IF(E6&gt;15,"No",IF(E6&lt;-15,"No","Yes")))</f>
        <v>N/A</v>
      </c>
      <c r="G6" s="35">
        <v>270687</v>
      </c>
      <c r="H6" s="9" t="str">
        <f>IF($B6="N/A","N/A",IF(G6&gt;15,"No",IF(G6&lt;-15,"No","Yes")))</f>
        <v>N/A</v>
      </c>
      <c r="I6" s="10">
        <v>6.23</v>
      </c>
      <c r="J6" s="10">
        <v>-1.17</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22.475645277000002</v>
      </c>
      <c r="D9" s="9" t="str">
        <f t="shared" ref="D9:D17" si="1">IF($B9="N/A","N/A",IF(C9&gt;15,"No",IF(C9&lt;-15,"No","Yes")))</f>
        <v>N/A</v>
      </c>
      <c r="E9" s="36">
        <v>22.667200929</v>
      </c>
      <c r="F9" s="9" t="str">
        <f>IF($B9="N/A","N/A",IF(E9&gt;15,"No",IF(E9&lt;-15,"No","Yes")))</f>
        <v>N/A</v>
      </c>
      <c r="G9" s="36">
        <v>23.560215304</v>
      </c>
      <c r="H9" s="9" t="str">
        <f>IF($B9="N/A","N/A",IF(G9&gt;15,"No",IF(G9&lt;-15,"No","Yes")))</f>
        <v>N/A</v>
      </c>
      <c r="I9" s="10">
        <v>0.85229999999999995</v>
      </c>
      <c r="J9" s="10">
        <v>3.94</v>
      </c>
      <c r="K9" s="9" t="str">
        <f t="shared" si="0"/>
        <v>Yes</v>
      </c>
    </row>
    <row r="10" spans="1:11" x14ac:dyDescent="0.2">
      <c r="A10" s="81" t="s">
        <v>16</v>
      </c>
      <c r="B10" s="34" t="s">
        <v>217</v>
      </c>
      <c r="C10" s="80">
        <v>4.6510365156000004</v>
      </c>
      <c r="D10" s="9" t="str">
        <f t="shared" si="1"/>
        <v>N/A</v>
      </c>
      <c r="E10" s="8">
        <v>4.625809608</v>
      </c>
      <c r="F10" s="9" t="str">
        <f>IF($B10="N/A","N/A",IF(E10&gt;15,"No",IF(E10&lt;-15,"No","Yes")))</f>
        <v>N/A</v>
      </c>
      <c r="G10" s="8">
        <v>4.4664132374000003</v>
      </c>
      <c r="H10" s="9" t="str">
        <f>IF($B10="N/A","N/A",IF(G10&gt;15,"No",IF(G10&lt;-15,"No","Yes")))</f>
        <v>N/A</v>
      </c>
      <c r="I10" s="10">
        <v>-0.54200000000000004</v>
      </c>
      <c r="J10" s="10">
        <v>-3.45</v>
      </c>
      <c r="K10" s="9" t="str">
        <f t="shared" si="0"/>
        <v>Yes</v>
      </c>
    </row>
    <row r="11" spans="1:11" x14ac:dyDescent="0.2">
      <c r="A11" s="81" t="s">
        <v>36</v>
      </c>
      <c r="B11" s="34" t="s">
        <v>217</v>
      </c>
      <c r="C11" s="80">
        <v>6.1367937279999998</v>
      </c>
      <c r="D11" s="9" t="str">
        <f t="shared" si="1"/>
        <v>N/A</v>
      </c>
      <c r="E11" s="8">
        <v>9.5688748686</v>
      </c>
      <c r="F11" s="9" t="str">
        <f>IF($B11="N/A","N/A",IF(E11&gt;15,"No",IF(E11&lt;-15,"No","Yes")))</f>
        <v>N/A</v>
      </c>
      <c r="G11" s="8">
        <v>7.4258659357000001</v>
      </c>
      <c r="H11" s="9" t="str">
        <f>IF($B11="N/A","N/A",IF(G11&gt;15,"No",IF(G11&lt;-15,"No","Yes")))</f>
        <v>N/A</v>
      </c>
      <c r="I11" s="10">
        <v>55.93</v>
      </c>
      <c r="J11" s="10">
        <v>-22.4</v>
      </c>
      <c r="K11" s="9" t="str">
        <f t="shared" si="0"/>
        <v>Yes</v>
      </c>
    </row>
    <row r="12" spans="1:11" x14ac:dyDescent="0.2">
      <c r="A12" s="81" t="s">
        <v>37</v>
      </c>
      <c r="B12" s="34" t="s">
        <v>217</v>
      </c>
      <c r="C12" s="80">
        <v>0</v>
      </c>
      <c r="D12" s="9" t="str">
        <f t="shared" si="1"/>
        <v>N/A</v>
      </c>
      <c r="E12" s="8">
        <v>0.68493150680000003</v>
      </c>
      <c r="F12" s="9" t="str">
        <f>IF($B12="N/A","N/A",IF(E12&gt;15,"No",IF(E12&lt;-15,"No","Yes")))</f>
        <v>N/A</v>
      </c>
      <c r="G12" s="8">
        <v>0</v>
      </c>
      <c r="H12" s="9" t="str">
        <f>IF($B12="N/A","N/A",IF(G12&gt;15,"No",IF(G12&lt;-15,"No","Yes")))</f>
        <v>N/A</v>
      </c>
      <c r="I12" s="10" t="s">
        <v>1743</v>
      </c>
      <c r="J12" s="10">
        <v>-100</v>
      </c>
      <c r="K12" s="9" t="str">
        <f t="shared" si="0"/>
        <v>No</v>
      </c>
    </row>
    <row r="13" spans="1:11" x14ac:dyDescent="0.2">
      <c r="A13" s="81" t="s">
        <v>38</v>
      </c>
      <c r="B13" s="34" t="s">
        <v>217</v>
      </c>
      <c r="C13" s="80">
        <v>4.6083059743000003</v>
      </c>
      <c r="D13" s="9" t="str">
        <f t="shared" si="1"/>
        <v>N/A</v>
      </c>
      <c r="E13" s="8">
        <v>4.5405710843999998</v>
      </c>
      <c r="F13" s="9" t="str">
        <f>IF($B13="N/A","N/A",IF(E13&gt;15,"No",IF(E13&lt;-15,"No","Yes")))</f>
        <v>N/A</v>
      </c>
      <c r="G13" s="8">
        <v>4.4244666402000004</v>
      </c>
      <c r="H13" s="9" t="str">
        <f>IF($B13="N/A","N/A",IF(G13&gt;15,"No",IF(G13&lt;-15,"No","Yes")))</f>
        <v>N/A</v>
      </c>
      <c r="I13" s="10">
        <v>-1.47</v>
      </c>
      <c r="J13" s="10">
        <v>-2.56</v>
      </c>
      <c r="K13" s="9" t="str">
        <f t="shared" si="0"/>
        <v>Yes</v>
      </c>
    </row>
    <row r="14" spans="1:11" x14ac:dyDescent="0.2">
      <c r="A14" s="81" t="s">
        <v>676</v>
      </c>
      <c r="B14" s="34" t="s">
        <v>217</v>
      </c>
      <c r="C14" s="80">
        <v>51.857971182999997</v>
      </c>
      <c r="D14" s="9" t="str">
        <f t="shared" si="1"/>
        <v>N/A</v>
      </c>
      <c r="E14" s="8">
        <v>52.710863168000003</v>
      </c>
      <c r="F14" s="9" t="str">
        <f t="shared" ref="F14:F33" si="2">IF($B14="N/A","N/A",IF(E14&gt;15,"No",IF(E14&lt;-15,"No","Yes")))</f>
        <v>N/A</v>
      </c>
      <c r="G14" s="8">
        <v>54.159970741000002</v>
      </c>
      <c r="H14" s="9" t="str">
        <f t="shared" ref="H14:H33" si="3">IF($B14="N/A","N/A",IF(G14&gt;15,"No",IF(G14&lt;-15,"No","Yes")))</f>
        <v>N/A</v>
      </c>
      <c r="I14" s="10">
        <v>1.645</v>
      </c>
      <c r="J14" s="10">
        <v>2.7490000000000001</v>
      </c>
      <c r="K14" s="9" t="str">
        <f t="shared" ref="K14:K30" si="4">IF(J14="Div by 0", "N/A", IF(J14="N/A","N/A", IF(J14&gt;30, "No", IF(J14&lt;-30, "No", "Yes"))))</f>
        <v>Yes</v>
      </c>
    </row>
    <row r="15" spans="1:11" x14ac:dyDescent="0.2">
      <c r="A15" s="81" t="s">
        <v>677</v>
      </c>
      <c r="B15" s="34" t="s">
        <v>217</v>
      </c>
      <c r="C15" s="80">
        <v>2.6939709503999998</v>
      </c>
      <c r="D15" s="9" t="str">
        <f t="shared" si="1"/>
        <v>N/A</v>
      </c>
      <c r="E15" s="8">
        <v>2.5746810857</v>
      </c>
      <c r="F15" s="9" t="str">
        <f t="shared" si="2"/>
        <v>N/A</v>
      </c>
      <c r="G15" s="8">
        <v>2.5860126271000001</v>
      </c>
      <c r="H15" s="9" t="str">
        <f t="shared" si="3"/>
        <v>N/A</v>
      </c>
      <c r="I15" s="10">
        <v>-4.43</v>
      </c>
      <c r="J15" s="10">
        <v>0.44009999999999999</v>
      </c>
      <c r="K15" s="9" t="str">
        <f t="shared" si="4"/>
        <v>Yes</v>
      </c>
    </row>
    <row r="16" spans="1:11" x14ac:dyDescent="0.2">
      <c r="A16" s="81" t="s">
        <v>380</v>
      </c>
      <c r="B16" s="34" t="s">
        <v>217</v>
      </c>
      <c r="C16" s="80">
        <v>2.8692768631000001</v>
      </c>
      <c r="D16" s="9" t="str">
        <f t="shared" si="1"/>
        <v>N/A</v>
      </c>
      <c r="E16" s="8">
        <v>1.7360477258</v>
      </c>
      <c r="F16" s="9" t="str">
        <f t="shared" si="2"/>
        <v>N/A</v>
      </c>
      <c r="G16" s="8">
        <v>1.4825240960999999</v>
      </c>
      <c r="H16" s="9" t="str">
        <f t="shared" si="3"/>
        <v>N/A</v>
      </c>
      <c r="I16" s="10">
        <v>-39.5</v>
      </c>
      <c r="J16" s="10">
        <v>-14.6</v>
      </c>
      <c r="K16" s="9" t="str">
        <f t="shared" si="4"/>
        <v>Yes</v>
      </c>
    </row>
    <row r="17" spans="1:11" x14ac:dyDescent="0.2">
      <c r="A17" s="81" t="s">
        <v>381</v>
      </c>
      <c r="B17" s="34" t="s">
        <v>217</v>
      </c>
      <c r="C17" s="80">
        <v>22.560552291</v>
      </c>
      <c r="D17" s="9" t="str">
        <f t="shared" si="1"/>
        <v>N/A</v>
      </c>
      <c r="E17" s="8">
        <v>23.220322893999999</v>
      </c>
      <c r="F17" s="9" t="str">
        <f t="shared" si="2"/>
        <v>N/A</v>
      </c>
      <c r="G17" s="8">
        <v>23.126710924000001</v>
      </c>
      <c r="H17" s="9" t="str">
        <f t="shared" si="3"/>
        <v>N/A</v>
      </c>
      <c r="I17" s="10">
        <v>2.9239999999999999</v>
      </c>
      <c r="J17" s="10">
        <v>-0.40300000000000002</v>
      </c>
      <c r="K17" s="9" t="str">
        <f t="shared" si="4"/>
        <v>Yes</v>
      </c>
    </row>
    <row r="18" spans="1:11" x14ac:dyDescent="0.2">
      <c r="A18" s="81" t="s">
        <v>382</v>
      </c>
      <c r="B18" s="34" t="s">
        <v>217</v>
      </c>
      <c r="C18" s="80">
        <v>2.44342312E-2</v>
      </c>
      <c r="D18" s="9" t="str">
        <f t="shared" ref="D18:D33" si="5">IF($B18="N/A","N/A",IF(C18&gt;15,"No",IF(C18&lt;-15,"No","Yes")))</f>
        <v>N/A</v>
      </c>
      <c r="E18" s="8">
        <v>5.3304514800000001E-2</v>
      </c>
      <c r="F18" s="9" t="str">
        <f t="shared" si="2"/>
        <v>N/A</v>
      </c>
      <c r="G18" s="8">
        <v>5.7631138499999998E-2</v>
      </c>
      <c r="H18" s="9" t="str">
        <f t="shared" si="3"/>
        <v>N/A</v>
      </c>
      <c r="I18" s="10">
        <v>118.2</v>
      </c>
      <c r="J18" s="10">
        <v>8.1170000000000009</v>
      </c>
      <c r="K18" s="9" t="str">
        <f t="shared" si="4"/>
        <v>Yes</v>
      </c>
    </row>
    <row r="19" spans="1:11" x14ac:dyDescent="0.2">
      <c r="A19" s="81" t="s">
        <v>383</v>
      </c>
      <c r="B19" s="34" t="s">
        <v>217</v>
      </c>
      <c r="C19" s="80">
        <v>0.47782496559999998</v>
      </c>
      <c r="D19" s="9" t="str">
        <f t="shared" si="5"/>
        <v>N/A</v>
      </c>
      <c r="E19" s="8">
        <v>0.56992018929999999</v>
      </c>
      <c r="F19" s="9" t="str">
        <f t="shared" si="2"/>
        <v>N/A</v>
      </c>
      <c r="G19" s="8">
        <v>0.66201923250000005</v>
      </c>
      <c r="H19" s="9" t="str">
        <f t="shared" si="3"/>
        <v>N/A</v>
      </c>
      <c r="I19" s="10">
        <v>19.27</v>
      </c>
      <c r="J19" s="10">
        <v>16.16</v>
      </c>
      <c r="K19" s="9" t="str">
        <f t="shared" si="4"/>
        <v>Yes</v>
      </c>
    </row>
    <row r="20" spans="1:11" x14ac:dyDescent="0.2">
      <c r="A20" s="81" t="s">
        <v>385</v>
      </c>
      <c r="B20" s="34" t="s">
        <v>217</v>
      </c>
      <c r="C20" s="80">
        <v>17.473190218999999</v>
      </c>
      <c r="D20" s="9" t="str">
        <f t="shared" si="5"/>
        <v>N/A</v>
      </c>
      <c r="E20" s="8">
        <v>16.909944578000001</v>
      </c>
      <c r="F20" s="9" t="str">
        <f t="shared" si="2"/>
        <v>N/A</v>
      </c>
      <c r="G20" s="8">
        <v>16.345816385999999</v>
      </c>
      <c r="H20" s="9" t="str">
        <f t="shared" si="3"/>
        <v>N/A</v>
      </c>
      <c r="I20" s="10">
        <v>-3.22</v>
      </c>
      <c r="J20" s="10">
        <v>-3.34</v>
      </c>
      <c r="K20" s="9" t="str">
        <f t="shared" si="4"/>
        <v>Yes</v>
      </c>
    </row>
    <row r="21" spans="1:11" x14ac:dyDescent="0.2">
      <c r="A21" s="81" t="s">
        <v>386</v>
      </c>
      <c r="B21" s="34" t="s">
        <v>217</v>
      </c>
      <c r="C21" s="80">
        <v>0</v>
      </c>
      <c r="D21" s="9" t="str">
        <f t="shared" si="5"/>
        <v>N/A</v>
      </c>
      <c r="E21" s="8">
        <v>0</v>
      </c>
      <c r="F21" s="9" t="str">
        <f t="shared" si="2"/>
        <v>N/A</v>
      </c>
      <c r="G21" s="8">
        <v>0</v>
      </c>
      <c r="H21" s="9" t="str">
        <f t="shared" si="3"/>
        <v>N/A</v>
      </c>
      <c r="I21" s="10" t="s">
        <v>1743</v>
      </c>
      <c r="J21" s="10" t="s">
        <v>1743</v>
      </c>
      <c r="K21" s="9" t="str">
        <f t="shared" si="4"/>
        <v>N/A</v>
      </c>
    </row>
    <row r="22" spans="1:11" x14ac:dyDescent="0.2">
      <c r="A22" s="81" t="s">
        <v>387</v>
      </c>
      <c r="B22" s="34" t="s">
        <v>217</v>
      </c>
      <c r="C22" s="80">
        <v>0.42701727849999999</v>
      </c>
      <c r="D22" s="9" t="str">
        <f t="shared" si="5"/>
        <v>N/A</v>
      </c>
      <c r="E22" s="8">
        <v>0.45272327649999999</v>
      </c>
      <c r="F22" s="9" t="str">
        <f t="shared" si="2"/>
        <v>N/A</v>
      </c>
      <c r="G22" s="8">
        <v>0.55710100600000001</v>
      </c>
      <c r="H22" s="9" t="str">
        <f t="shared" si="3"/>
        <v>N/A</v>
      </c>
      <c r="I22" s="10">
        <v>6.02</v>
      </c>
      <c r="J22" s="10">
        <v>23.06</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v>
      </c>
      <c r="D25" s="9" t="str">
        <f t="shared" si="5"/>
        <v>N/A</v>
      </c>
      <c r="E25" s="8">
        <v>0</v>
      </c>
      <c r="F25" s="9" t="str">
        <f t="shared" si="2"/>
        <v>N/A</v>
      </c>
      <c r="G25" s="8">
        <v>0</v>
      </c>
      <c r="H25" s="9" t="str">
        <f t="shared" si="3"/>
        <v>N/A</v>
      </c>
      <c r="I25" s="10" t="s">
        <v>1743</v>
      </c>
      <c r="J25" s="10" t="s">
        <v>1743</v>
      </c>
      <c r="K25" s="9" t="str">
        <f t="shared" si="4"/>
        <v>N/A</v>
      </c>
    </row>
    <row r="26" spans="1:11" x14ac:dyDescent="0.2">
      <c r="A26" s="81" t="s">
        <v>393</v>
      </c>
      <c r="B26" s="34" t="s">
        <v>217</v>
      </c>
      <c r="C26" s="80">
        <v>1.0301161595999999</v>
      </c>
      <c r="D26" s="9" t="str">
        <f t="shared" si="5"/>
        <v>N/A</v>
      </c>
      <c r="E26" s="8">
        <v>1.1496980628</v>
      </c>
      <c r="F26" s="9" t="str">
        <f t="shared" si="2"/>
        <v>N/A</v>
      </c>
      <c r="G26" s="8">
        <v>0.65610834650000005</v>
      </c>
      <c r="H26" s="9" t="str">
        <f t="shared" si="3"/>
        <v>N/A</v>
      </c>
      <c r="I26" s="10">
        <v>11.61</v>
      </c>
      <c r="J26" s="10">
        <v>-42.9</v>
      </c>
      <c r="K26" s="9" t="str">
        <f t="shared" si="4"/>
        <v>No</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0</v>
      </c>
      <c r="D29" s="9" t="str">
        <f t="shared" si="5"/>
        <v>N/A</v>
      </c>
      <c r="E29" s="8">
        <v>0</v>
      </c>
      <c r="F29" s="9" t="str">
        <f t="shared" si="2"/>
        <v>N/A</v>
      </c>
      <c r="G29" s="8">
        <v>0</v>
      </c>
      <c r="H29" s="9" t="str">
        <f t="shared" si="3"/>
        <v>N/A</v>
      </c>
      <c r="I29" s="10" t="s">
        <v>1743</v>
      </c>
      <c r="J29" s="10" t="s">
        <v>1743</v>
      </c>
      <c r="K29" s="9" t="str">
        <f t="shared" si="4"/>
        <v>N/A</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99.923594546999993</v>
      </c>
      <c r="D31" s="9" t="str">
        <f t="shared" si="5"/>
        <v>N/A</v>
      </c>
      <c r="E31" s="8">
        <v>99.965680655</v>
      </c>
      <c r="F31" s="9" t="str">
        <f t="shared" si="2"/>
        <v>N/A</v>
      </c>
      <c r="G31" s="8">
        <v>99.981159051000006</v>
      </c>
      <c r="H31" s="9" t="str">
        <f t="shared" si="3"/>
        <v>N/A</v>
      </c>
      <c r="I31" s="10">
        <v>4.2099999999999999E-2</v>
      </c>
      <c r="J31" s="10">
        <v>1.55E-2</v>
      </c>
      <c r="K31" s="9" t="str">
        <f t="shared" ref="K31:K43" si="6">IF(J31="Div by 0", "N/A", IF(J31="N/A","N/A", IF(J31&gt;30, "No", IF(J31&lt;-30, "No", "Yes"))))</f>
        <v>Yes</v>
      </c>
    </row>
    <row r="32" spans="1:11" x14ac:dyDescent="0.2">
      <c r="A32" s="81" t="s">
        <v>39</v>
      </c>
      <c r="B32" s="34" t="s">
        <v>271</v>
      </c>
      <c r="C32" s="80">
        <v>99.942792623000003</v>
      </c>
      <c r="D32" s="9" t="str">
        <f>IF($B32="N/A","N/A",IF(C32&gt;100,"No",IF(C32&lt;85,"No","Yes")))</f>
        <v>Yes</v>
      </c>
      <c r="E32" s="8">
        <v>99.967564366000005</v>
      </c>
      <c r="F32" s="9" t="str">
        <f>IF($B32="N/A","N/A",IF(E32&gt;100,"No",IF(E32&lt;85,"No","Yes")))</f>
        <v>Yes</v>
      </c>
      <c r="G32" s="8">
        <v>99.986867899999993</v>
      </c>
      <c r="H32" s="9" t="str">
        <f>IF($B32="N/A","N/A",IF(G32&gt;100,"No",IF(G32&lt;85,"No","Yes")))</f>
        <v>Yes</v>
      </c>
      <c r="I32" s="10">
        <v>2.4799999999999999E-2</v>
      </c>
      <c r="J32" s="10">
        <v>1.9300000000000001E-2</v>
      </c>
      <c r="K32" s="9" t="str">
        <f t="shared" si="6"/>
        <v>Yes</v>
      </c>
    </row>
    <row r="33" spans="1:11" x14ac:dyDescent="0.2">
      <c r="A33" s="81" t="s">
        <v>904</v>
      </c>
      <c r="B33" s="34" t="s">
        <v>217</v>
      </c>
      <c r="C33" s="80">
        <v>23.779877192000001</v>
      </c>
      <c r="D33" s="9" t="str">
        <f t="shared" si="5"/>
        <v>N/A</v>
      </c>
      <c r="E33" s="8">
        <v>24.871806109000001</v>
      </c>
      <c r="F33" s="9" t="str">
        <f t="shared" si="2"/>
        <v>N/A</v>
      </c>
      <c r="G33" s="8">
        <v>25.394625992000002</v>
      </c>
      <c r="H33" s="9" t="str">
        <f t="shared" si="3"/>
        <v>N/A</v>
      </c>
      <c r="I33" s="10">
        <v>4.5919999999999996</v>
      </c>
      <c r="J33" s="10">
        <v>2.1019999999999999</v>
      </c>
      <c r="K33" s="9" t="str">
        <f t="shared" si="6"/>
        <v>Yes</v>
      </c>
    </row>
    <row r="34" spans="1:11" x14ac:dyDescent="0.2">
      <c r="A34" s="81" t="s">
        <v>845</v>
      </c>
      <c r="B34" s="34" t="s">
        <v>272</v>
      </c>
      <c r="C34" s="80">
        <v>9.0654328942000006</v>
      </c>
      <c r="D34" s="9" t="str">
        <f>IF($B34="N/A","N/A",IF(C34&gt;25,"No",IF(C34&lt;5,"No","Yes")))</f>
        <v>Yes</v>
      </c>
      <c r="E34" s="8">
        <v>8.7438459628</v>
      </c>
      <c r="F34" s="9" t="str">
        <f>IF($B34="N/A","N/A",IF(E34&gt;25,"No",IF(E34&lt;5,"No","Yes")))</f>
        <v>Yes</v>
      </c>
      <c r="G34" s="8">
        <v>8.5646403286999995</v>
      </c>
      <c r="H34" s="9" t="str">
        <f>IF($B34="N/A","N/A",IF(G34&gt;25,"No",IF(G34&lt;5,"No","Yes")))</f>
        <v>Yes</v>
      </c>
      <c r="I34" s="10">
        <v>-3.55</v>
      </c>
      <c r="J34" s="10">
        <v>-2.0499999999999998</v>
      </c>
      <c r="K34" s="9" t="str">
        <f t="shared" si="6"/>
        <v>Yes</v>
      </c>
    </row>
    <row r="35" spans="1:11" x14ac:dyDescent="0.2">
      <c r="A35" s="81" t="s">
        <v>846</v>
      </c>
      <c r="B35" s="34" t="s">
        <v>273</v>
      </c>
      <c r="C35" s="80">
        <v>31.417337504999999</v>
      </c>
      <c r="D35" s="9" t="str">
        <f>IF($B35="N/A","N/A",IF(C35&gt;70,"No",IF(C35&lt;40,"No","Yes")))</f>
        <v>No</v>
      </c>
      <c r="E35" s="8">
        <v>30.536442126000001</v>
      </c>
      <c r="F35" s="9" t="str">
        <f>IF($B35="N/A","N/A",IF(E35&gt;70,"No",IF(E35&lt;40,"No","Yes")))</f>
        <v>No</v>
      </c>
      <c r="G35" s="8">
        <v>29.584386408</v>
      </c>
      <c r="H35" s="9" t="str">
        <f>IF($B35="N/A","N/A",IF(G35&gt;70,"No",IF(G35&lt;40,"No","Yes")))</f>
        <v>No</v>
      </c>
      <c r="I35" s="10">
        <v>-2.8</v>
      </c>
      <c r="J35" s="10">
        <v>-3.12</v>
      </c>
      <c r="K35" s="9" t="str">
        <f t="shared" si="6"/>
        <v>Yes</v>
      </c>
    </row>
    <row r="36" spans="1:11" x14ac:dyDescent="0.2">
      <c r="A36" s="81" t="s">
        <v>847</v>
      </c>
      <c r="B36" s="34" t="s">
        <v>274</v>
      </c>
      <c r="C36" s="80">
        <v>59.517229600999997</v>
      </c>
      <c r="D36" s="9" t="str">
        <f>IF($B36="N/A","N/A",IF(C36&gt;55,"No",IF(C36&lt;20,"No","Yes")))</f>
        <v>No</v>
      </c>
      <c r="E36" s="8">
        <v>60.719711910999997</v>
      </c>
      <c r="F36" s="9" t="str">
        <f>IF($B36="N/A","N/A",IF(E36&gt;55,"No",IF(E36&lt;20,"No","Yes")))</f>
        <v>No</v>
      </c>
      <c r="G36" s="8">
        <v>61.850973263</v>
      </c>
      <c r="H36" s="9" t="str">
        <f>IF($B36="N/A","N/A",IF(G36&gt;55,"No",IF(G36&lt;20,"No","Yes")))</f>
        <v>No</v>
      </c>
      <c r="I36" s="10">
        <v>2.02</v>
      </c>
      <c r="J36" s="10">
        <v>1.863</v>
      </c>
      <c r="K36" s="9" t="str">
        <f t="shared" si="6"/>
        <v>Yes</v>
      </c>
    </row>
    <row r="37" spans="1:11" x14ac:dyDescent="0.2">
      <c r="A37" s="81" t="s">
        <v>167</v>
      </c>
      <c r="B37" s="34" t="s">
        <v>250</v>
      </c>
      <c r="C37" s="80">
        <v>0</v>
      </c>
      <c r="D37" s="9" t="str">
        <f>IF($B37="N/A","N/A",IF(C37&gt;95,"Yes","No"))</f>
        <v>No</v>
      </c>
      <c r="E37" s="8">
        <v>0</v>
      </c>
      <c r="F37" s="9" t="str">
        <f>IF($B37="N/A","N/A",IF(E37&gt;95,"Yes","No"))</f>
        <v>No</v>
      </c>
      <c r="G37" s="8">
        <v>0</v>
      </c>
      <c r="H37" s="9" t="str">
        <f>IF($B37="N/A","N/A",IF(G37&gt;95,"Yes","No"))</f>
        <v>No</v>
      </c>
      <c r="I37" s="10" t="s">
        <v>1743</v>
      </c>
      <c r="J37" s="10" t="s">
        <v>1743</v>
      </c>
      <c r="K37" s="9" t="str">
        <f t="shared" si="6"/>
        <v>N/A</v>
      </c>
    </row>
    <row r="38" spans="1:11" x14ac:dyDescent="0.2">
      <c r="A38" s="81" t="s">
        <v>41</v>
      </c>
      <c r="B38" s="34" t="s">
        <v>217</v>
      </c>
      <c r="C38" s="80">
        <v>0</v>
      </c>
      <c r="D38" s="9" t="str">
        <f t="shared" ref="D38:D47" si="7">IF($B38="N/A","N/A",IF(C38&gt;15,"No",IF(C38&lt;-15,"No","Yes")))</f>
        <v>N/A</v>
      </c>
      <c r="E38" s="8">
        <v>0</v>
      </c>
      <c r="F38" s="9" t="str">
        <f>IF($B38="N/A","N/A",IF(E38&gt;15,"No",IF(E38&lt;-15,"No","Yes")))</f>
        <v>N/A</v>
      </c>
      <c r="G38" s="8">
        <v>0</v>
      </c>
      <c r="H38" s="9" t="str">
        <f>IF($B38="N/A","N/A",IF(G38&gt;15,"No",IF(G38&lt;-15,"No","Yes")))</f>
        <v>N/A</v>
      </c>
      <c r="I38" s="10" t="s">
        <v>1743</v>
      </c>
      <c r="J38" s="10" t="s">
        <v>1743</v>
      </c>
      <c r="K38" s="9" t="str">
        <f t="shared" si="6"/>
        <v>N/A</v>
      </c>
    </row>
    <row r="39" spans="1:11" x14ac:dyDescent="0.2">
      <c r="A39" s="81" t="s">
        <v>42</v>
      </c>
      <c r="B39" s="34" t="s">
        <v>217</v>
      </c>
      <c r="C39" s="80">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
      <c r="A40" s="81" t="s">
        <v>43</v>
      </c>
      <c r="B40" s="34" t="s">
        <v>227</v>
      </c>
      <c r="C40" s="80">
        <v>0</v>
      </c>
      <c r="D40" s="9" t="str">
        <f>IF($B40="N/A","N/A",IF(C40&gt;100,"No",IF(C40&lt;98,"No","Yes")))</f>
        <v>No</v>
      </c>
      <c r="E40" s="8">
        <v>0</v>
      </c>
      <c r="F40" s="9" t="str">
        <f>IF($B40="N/A","N/A",IF(E40&gt;100,"No",IF(E40&lt;98,"No","Yes")))</f>
        <v>No</v>
      </c>
      <c r="G40" s="8">
        <v>0</v>
      </c>
      <c r="H40" s="9" t="str">
        <f>IF($B40="N/A","N/A",IF(G40&gt;100,"No",IF(G40&lt;98,"No","Yes")))</f>
        <v>No</v>
      </c>
      <c r="I40" s="10" t="s">
        <v>1743</v>
      </c>
      <c r="J40" s="10" t="s">
        <v>1743</v>
      </c>
      <c r="K40" s="9" t="str">
        <f t="shared" si="6"/>
        <v>N/A</v>
      </c>
    </row>
    <row r="41" spans="1:11" x14ac:dyDescent="0.2">
      <c r="A41" s="81" t="s">
        <v>44</v>
      </c>
      <c r="B41" s="34" t="s">
        <v>217</v>
      </c>
      <c r="C41" s="80" t="s">
        <v>1743</v>
      </c>
      <c r="D41" s="9" t="str">
        <f t="shared" si="7"/>
        <v>N/A</v>
      </c>
      <c r="E41" s="8" t="s">
        <v>1743</v>
      </c>
      <c r="F41" s="9" t="str">
        <f t="shared" ref="F41:F47" si="8">IF($B41="N/A","N/A",IF(E41&gt;15,"No",IF(E41&lt;-15,"No","Yes")))</f>
        <v>N/A</v>
      </c>
      <c r="G41" s="8" t="s">
        <v>1743</v>
      </c>
      <c r="H41" s="9" t="str">
        <f t="shared" ref="H41:H47" si="9">IF($B41="N/A","N/A",IF(G41&gt;15,"No",IF(G41&lt;-15,"No","Yes")))</f>
        <v>N/A</v>
      </c>
      <c r="I41" s="10" t="s">
        <v>1743</v>
      </c>
      <c r="J41" s="10" t="s">
        <v>1743</v>
      </c>
      <c r="K41" s="9" t="str">
        <f t="shared" si="6"/>
        <v>N/A</v>
      </c>
    </row>
    <row r="42" spans="1:11" x14ac:dyDescent="0.2">
      <c r="A42" s="81" t="s">
        <v>45</v>
      </c>
      <c r="B42" s="34" t="s">
        <v>217</v>
      </c>
      <c r="C42" s="80" t="s">
        <v>1743</v>
      </c>
      <c r="D42" s="9" t="str">
        <f t="shared" si="7"/>
        <v>N/A</v>
      </c>
      <c r="E42" s="8" t="s">
        <v>1743</v>
      </c>
      <c r="F42" s="9" t="str">
        <f t="shared" si="8"/>
        <v>N/A</v>
      </c>
      <c r="G42" s="8" t="s">
        <v>1743</v>
      </c>
      <c r="H42" s="9" t="str">
        <f t="shared" si="9"/>
        <v>N/A</v>
      </c>
      <c r="I42" s="10" t="s">
        <v>1743</v>
      </c>
      <c r="J42" s="10" t="s">
        <v>1743</v>
      </c>
      <c r="K42" s="9" t="str">
        <f t="shared" si="6"/>
        <v>N/A</v>
      </c>
    </row>
    <row r="43" spans="1:11" x14ac:dyDescent="0.2">
      <c r="A43" s="81" t="s">
        <v>50</v>
      </c>
      <c r="B43" s="34" t="s">
        <v>217</v>
      </c>
      <c r="C43" s="80" t="s">
        <v>1743</v>
      </c>
      <c r="D43" s="9" t="str">
        <f t="shared" si="7"/>
        <v>N/A</v>
      </c>
      <c r="E43" s="8" t="s">
        <v>1743</v>
      </c>
      <c r="F43" s="9" t="str">
        <f t="shared" si="8"/>
        <v>N/A</v>
      </c>
      <c r="G43" s="8" t="s">
        <v>1743</v>
      </c>
      <c r="H43" s="9" t="str">
        <f t="shared" si="9"/>
        <v>N/A</v>
      </c>
      <c r="I43" s="10" t="s">
        <v>1743</v>
      </c>
      <c r="J43" s="10" t="s">
        <v>1743</v>
      </c>
      <c r="K43" s="9" t="str">
        <f t="shared" si="6"/>
        <v>N/A</v>
      </c>
    </row>
    <row r="44" spans="1:11" x14ac:dyDescent="0.2">
      <c r="A44" s="81" t="s">
        <v>907</v>
      </c>
      <c r="B44" s="34" t="s">
        <v>217</v>
      </c>
      <c r="C44" s="80">
        <v>99.552039094999998</v>
      </c>
      <c r="D44" s="9" t="str">
        <f t="shared" si="7"/>
        <v>N/A</v>
      </c>
      <c r="E44" s="8">
        <v>99.499083600000006</v>
      </c>
      <c r="F44" s="9" t="str">
        <f t="shared" si="8"/>
        <v>N/A</v>
      </c>
      <c r="G44" s="8">
        <v>99.392287033000002</v>
      </c>
      <c r="H44" s="9" t="str">
        <f t="shared" si="9"/>
        <v>N/A</v>
      </c>
      <c r="I44" s="10">
        <v>-5.2999999999999999E-2</v>
      </c>
      <c r="J44" s="10">
        <v>-0.107</v>
      </c>
      <c r="K44" s="9" t="str">
        <f>IF(J44="Div by 0", "N/A", IF(J44="N/A","N/A", IF(J44&gt;30, "No", IF(J44&lt;-30, "No", "Yes"))))</f>
        <v>Yes</v>
      </c>
    </row>
    <row r="45" spans="1:11" x14ac:dyDescent="0.2">
      <c r="A45" s="81" t="s">
        <v>908</v>
      </c>
      <c r="B45" s="34" t="s">
        <v>217</v>
      </c>
      <c r="C45" s="80">
        <v>0.44757306029999999</v>
      </c>
      <c r="D45" s="9" t="str">
        <f t="shared" si="7"/>
        <v>N/A</v>
      </c>
      <c r="E45" s="8">
        <v>0.50055130010000004</v>
      </c>
      <c r="F45" s="9" t="str">
        <f t="shared" si="8"/>
        <v>N/A</v>
      </c>
      <c r="G45" s="8">
        <v>0.60771296740000003</v>
      </c>
      <c r="H45" s="9" t="str">
        <f t="shared" si="9"/>
        <v>N/A</v>
      </c>
      <c r="I45" s="10">
        <v>11.84</v>
      </c>
      <c r="J45" s="10">
        <v>21.41</v>
      </c>
      <c r="K45" s="9" t="str">
        <f>IF(J45="Div by 0", "N/A", IF(J45="N/A","N/A", IF(J45&gt;30, "No", IF(J45&lt;-30, "No", "Yes"))))</f>
        <v>Yes</v>
      </c>
    </row>
    <row r="46" spans="1:11" x14ac:dyDescent="0.2">
      <c r="A46" s="81" t="s">
        <v>931</v>
      </c>
      <c r="B46" s="34" t="s">
        <v>217</v>
      </c>
      <c r="C46" s="80">
        <v>2.44342312E-2</v>
      </c>
      <c r="D46" s="9" t="str">
        <f t="shared" si="7"/>
        <v>N/A</v>
      </c>
      <c r="E46" s="8">
        <v>5.3304514800000001E-2</v>
      </c>
      <c r="F46" s="9" t="str">
        <f t="shared" si="8"/>
        <v>N/A</v>
      </c>
      <c r="G46" s="8">
        <v>5.7631138499999998E-2</v>
      </c>
      <c r="H46" s="9" t="str">
        <f t="shared" si="9"/>
        <v>N/A</v>
      </c>
      <c r="I46" s="10">
        <v>118.2</v>
      </c>
      <c r="J46" s="10">
        <v>8.1170000000000009</v>
      </c>
      <c r="K46" s="9" t="str">
        <f>IF(J46="Div by 0", "N/A", IF(J46="N/A","N/A", IF(J46&gt;30, "No", IF(J46&lt;-30, "No", "Yes"))))</f>
        <v>Yes</v>
      </c>
    </row>
    <row r="47" spans="1:11" x14ac:dyDescent="0.2">
      <c r="A47" s="81" t="s">
        <v>919</v>
      </c>
      <c r="B47" s="34" t="s">
        <v>217</v>
      </c>
      <c r="C47" s="80">
        <v>3.8784490000000002E-4</v>
      </c>
      <c r="D47" s="9" t="str">
        <f t="shared" si="7"/>
        <v>N/A</v>
      </c>
      <c r="E47" s="8">
        <v>3.650994E-4</v>
      </c>
      <c r="F47" s="9" t="str">
        <f t="shared" si="8"/>
        <v>N/A</v>
      </c>
      <c r="G47" s="8">
        <v>0</v>
      </c>
      <c r="H47" s="9" t="str">
        <f t="shared" si="9"/>
        <v>N/A</v>
      </c>
      <c r="I47" s="10">
        <v>-5.86</v>
      </c>
      <c r="J47" s="10">
        <v>-100</v>
      </c>
      <c r="K47" s="9" t="str">
        <f>IF(J47="Div by 0", "N/A", IF(J47="N/A","N/A", IF(J47&gt;30, "No", IF(J47&lt;-30, "No", "Yes"))))</f>
        <v>No</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0</v>
      </c>
      <c r="F6" s="9" t="str">
        <f t="shared" ref="F6:F15" si="1">IF($B6="N/A","N/A",IF(E6&lt;0,"No","Yes"))</f>
        <v>N/A</v>
      </c>
      <c r="G6" s="79">
        <v>0</v>
      </c>
      <c r="H6" s="9" t="str">
        <f t="shared" ref="H6:H15" si="2">IF($B6="N/A","N/A",IF(G6&lt;0,"No","Yes"))</f>
        <v>N/A</v>
      </c>
      <c r="I6" s="10" t="s">
        <v>217</v>
      </c>
      <c r="J6" s="10" t="s">
        <v>1743</v>
      </c>
      <c r="K6" s="9" t="str">
        <f t="shared" ref="K6:K15" si="3">IF(J6="Div by 0", "N/A", IF(J6="N/A","N/A", IF(J6&gt;30, "No", IF(J6&lt;-30, "No", "Yes"))))</f>
        <v>N/A</v>
      </c>
    </row>
    <row r="7" spans="1:11" x14ac:dyDescent="0.2">
      <c r="A7" s="78" t="s">
        <v>445</v>
      </c>
      <c r="B7" s="5" t="s">
        <v>217</v>
      </c>
      <c r="C7" s="80" t="s">
        <v>217</v>
      </c>
      <c r="D7" s="9" t="str">
        <f t="shared" si="0"/>
        <v>N/A</v>
      </c>
      <c r="E7" s="80" t="s">
        <v>1743</v>
      </c>
      <c r="F7" s="9" t="str">
        <f t="shared" si="1"/>
        <v>N/A</v>
      </c>
      <c r="G7" s="80" t="s">
        <v>1743</v>
      </c>
      <c r="H7" s="9" t="str">
        <f t="shared" si="2"/>
        <v>N/A</v>
      </c>
      <c r="I7" s="10" t="s">
        <v>217</v>
      </c>
      <c r="J7" s="10" t="s">
        <v>1743</v>
      </c>
      <c r="K7" s="9" t="str">
        <f t="shared" si="3"/>
        <v>N/A</v>
      </c>
    </row>
    <row r="8" spans="1:11" x14ac:dyDescent="0.2">
      <c r="A8" s="78" t="s">
        <v>446</v>
      </c>
      <c r="B8" s="5" t="s">
        <v>217</v>
      </c>
      <c r="C8" s="80" t="s">
        <v>217</v>
      </c>
      <c r="D8" s="9" t="str">
        <f t="shared" si="0"/>
        <v>N/A</v>
      </c>
      <c r="E8" s="80" t="s">
        <v>1743</v>
      </c>
      <c r="F8" s="9" t="str">
        <f t="shared" si="1"/>
        <v>N/A</v>
      </c>
      <c r="G8" s="80" t="s">
        <v>1743</v>
      </c>
      <c r="H8" s="9" t="str">
        <f t="shared" si="2"/>
        <v>N/A</v>
      </c>
      <c r="I8" s="10" t="s">
        <v>217</v>
      </c>
      <c r="J8" s="10" t="s">
        <v>1743</v>
      </c>
      <c r="K8" s="9" t="str">
        <f t="shared" si="3"/>
        <v>N/A</v>
      </c>
    </row>
    <row r="9" spans="1:11" x14ac:dyDescent="0.2">
      <c r="A9" s="78" t="s">
        <v>447</v>
      </c>
      <c r="B9" s="5" t="s">
        <v>217</v>
      </c>
      <c r="C9" s="80" t="s">
        <v>217</v>
      </c>
      <c r="D9" s="9" t="str">
        <f t="shared" si="0"/>
        <v>N/A</v>
      </c>
      <c r="E9" s="80" t="s">
        <v>1743</v>
      </c>
      <c r="F9" s="9" t="str">
        <f t="shared" si="1"/>
        <v>N/A</v>
      </c>
      <c r="G9" s="80" t="s">
        <v>1743</v>
      </c>
      <c r="H9" s="9" t="str">
        <f t="shared" si="2"/>
        <v>N/A</v>
      </c>
      <c r="I9" s="10" t="s">
        <v>217</v>
      </c>
      <c r="J9" s="10" t="s">
        <v>1743</v>
      </c>
      <c r="K9" s="9" t="str">
        <f t="shared" si="3"/>
        <v>N/A</v>
      </c>
    </row>
    <row r="10" spans="1:11" x14ac:dyDescent="0.2">
      <c r="A10" s="78" t="s">
        <v>448</v>
      </c>
      <c r="B10" s="5" t="s">
        <v>217</v>
      </c>
      <c r="C10" s="80" t="s">
        <v>217</v>
      </c>
      <c r="D10" s="9" t="str">
        <f t="shared" si="0"/>
        <v>N/A</v>
      </c>
      <c r="E10" s="80" t="s">
        <v>1743</v>
      </c>
      <c r="F10" s="9" t="str">
        <f t="shared" si="1"/>
        <v>N/A</v>
      </c>
      <c r="G10" s="80" t="s">
        <v>1743</v>
      </c>
      <c r="H10" s="9" t="str">
        <f t="shared" si="2"/>
        <v>N/A</v>
      </c>
      <c r="I10" s="10" t="s">
        <v>217</v>
      </c>
      <c r="J10" s="10" t="s">
        <v>1743</v>
      </c>
      <c r="K10" s="9" t="str">
        <f t="shared" si="3"/>
        <v>N/A</v>
      </c>
    </row>
    <row r="11" spans="1:11" x14ac:dyDescent="0.2">
      <c r="A11" s="78" t="s">
        <v>1644</v>
      </c>
      <c r="B11" s="5" t="s">
        <v>217</v>
      </c>
      <c r="C11" s="80" t="s">
        <v>217</v>
      </c>
      <c r="D11" s="9" t="str">
        <f t="shared" si="0"/>
        <v>N/A</v>
      </c>
      <c r="E11" s="80" t="s">
        <v>1743</v>
      </c>
      <c r="F11" s="9" t="str">
        <f t="shared" si="1"/>
        <v>N/A</v>
      </c>
      <c r="G11" s="80" t="s">
        <v>1743</v>
      </c>
      <c r="H11" s="9" t="str">
        <f t="shared" si="2"/>
        <v>N/A</v>
      </c>
      <c r="I11" s="10" t="s">
        <v>217</v>
      </c>
      <c r="J11" s="10" t="s">
        <v>1743</v>
      </c>
      <c r="K11" s="9" t="str">
        <f t="shared" si="3"/>
        <v>N/A</v>
      </c>
    </row>
    <row r="12" spans="1:11" x14ac:dyDescent="0.2">
      <c r="A12" s="78" t="s">
        <v>16</v>
      </c>
      <c r="B12" s="5" t="s">
        <v>217</v>
      </c>
      <c r="C12" s="80" t="s">
        <v>217</v>
      </c>
      <c r="D12" s="9" t="str">
        <f t="shared" si="0"/>
        <v>N/A</v>
      </c>
      <c r="E12" s="80" t="s">
        <v>1743</v>
      </c>
      <c r="F12" s="9" t="str">
        <f t="shared" si="1"/>
        <v>N/A</v>
      </c>
      <c r="G12" s="80" t="s">
        <v>1743</v>
      </c>
      <c r="H12" s="9" t="str">
        <f t="shared" si="2"/>
        <v>N/A</v>
      </c>
      <c r="I12" s="10" t="s">
        <v>217</v>
      </c>
      <c r="J12" s="10" t="s">
        <v>1743</v>
      </c>
      <c r="K12" s="9" t="str">
        <f t="shared" si="3"/>
        <v>N/A</v>
      </c>
    </row>
    <row r="13" spans="1:11" x14ac:dyDescent="0.2">
      <c r="A13" s="78" t="s">
        <v>36</v>
      </c>
      <c r="B13" s="5" t="s">
        <v>217</v>
      </c>
      <c r="C13" s="80" t="s">
        <v>217</v>
      </c>
      <c r="D13" s="9" t="str">
        <f t="shared" si="0"/>
        <v>N/A</v>
      </c>
      <c r="E13" s="80" t="s">
        <v>1743</v>
      </c>
      <c r="F13" s="9" t="str">
        <f t="shared" si="1"/>
        <v>N/A</v>
      </c>
      <c r="G13" s="80" t="s">
        <v>1743</v>
      </c>
      <c r="H13" s="9" t="str">
        <f t="shared" si="2"/>
        <v>N/A</v>
      </c>
      <c r="I13" s="10" t="s">
        <v>217</v>
      </c>
      <c r="J13" s="10" t="s">
        <v>1743</v>
      </c>
      <c r="K13" s="9" t="str">
        <f t="shared" si="3"/>
        <v>N/A</v>
      </c>
    </row>
    <row r="14" spans="1:11" x14ac:dyDescent="0.2">
      <c r="A14" s="78" t="s">
        <v>37</v>
      </c>
      <c r="B14" s="5" t="s">
        <v>217</v>
      </c>
      <c r="C14" s="80" t="s">
        <v>217</v>
      </c>
      <c r="D14" s="9" t="str">
        <f t="shared" si="0"/>
        <v>N/A</v>
      </c>
      <c r="E14" s="80" t="s">
        <v>1743</v>
      </c>
      <c r="F14" s="9" t="str">
        <f t="shared" si="1"/>
        <v>N/A</v>
      </c>
      <c r="G14" s="80" t="s">
        <v>1743</v>
      </c>
      <c r="H14" s="9" t="str">
        <f t="shared" si="2"/>
        <v>N/A</v>
      </c>
      <c r="I14" s="10" t="s">
        <v>217</v>
      </c>
      <c r="J14" s="10" t="s">
        <v>1743</v>
      </c>
      <c r="K14" s="9" t="str">
        <f t="shared" si="3"/>
        <v>N/A</v>
      </c>
    </row>
    <row r="15" spans="1:11" x14ac:dyDescent="0.2">
      <c r="A15" s="78" t="s">
        <v>38</v>
      </c>
      <c r="B15" s="5" t="s">
        <v>217</v>
      </c>
      <c r="C15" s="80" t="s">
        <v>217</v>
      </c>
      <c r="D15" s="9" t="str">
        <f t="shared" si="0"/>
        <v>N/A</v>
      </c>
      <c r="E15" s="80" t="s">
        <v>1743</v>
      </c>
      <c r="F15" s="9" t="str">
        <f t="shared" si="1"/>
        <v>N/A</v>
      </c>
      <c r="G15" s="80" t="s">
        <v>1743</v>
      </c>
      <c r="H15" s="9" t="str">
        <f t="shared" si="2"/>
        <v>N/A</v>
      </c>
      <c r="I15" s="10" t="s">
        <v>217</v>
      </c>
      <c r="J15" s="10" t="s">
        <v>1743</v>
      </c>
      <c r="K15" s="9" t="str">
        <f t="shared" si="3"/>
        <v>N/A</v>
      </c>
    </row>
    <row r="16" spans="1:11" x14ac:dyDescent="0.2">
      <c r="A16" s="78" t="s">
        <v>377</v>
      </c>
      <c r="B16" s="5" t="s">
        <v>217</v>
      </c>
      <c r="C16" s="8" t="s">
        <v>217</v>
      </c>
      <c r="D16" s="9" t="str">
        <f t="shared" ref="D16:D41" si="4">IF($B16="N/A","N/A",IF(C16&lt;0,"No","Yes"))</f>
        <v>N/A</v>
      </c>
      <c r="E16" s="8" t="s">
        <v>1743</v>
      </c>
      <c r="F16" s="9" t="str">
        <f t="shared" ref="F16:F41" si="5">IF($B16="N/A","N/A",IF(E16&lt;0,"No","Yes"))</f>
        <v>N/A</v>
      </c>
      <c r="G16" s="8" t="s">
        <v>1743</v>
      </c>
      <c r="H16" s="9" t="str">
        <f t="shared" ref="H16:H41" si="6">IF($B16="N/A","N/A",IF(G16&lt;0,"No","Yes"))</f>
        <v>N/A</v>
      </c>
      <c r="I16" s="10" t="s">
        <v>217</v>
      </c>
      <c r="J16" s="10" t="s">
        <v>1743</v>
      </c>
      <c r="K16" s="9" t="str">
        <f t="shared" ref="K16:K41" si="7">IF(J16="Div by 0", "N/A", IF(J16="N/A","N/A", IF(J16&gt;30, "No", IF(J16&lt;-30, "No", "Yes"))))</f>
        <v>N/A</v>
      </c>
    </row>
    <row r="17" spans="1:11" x14ac:dyDescent="0.2">
      <c r="A17" s="78" t="s">
        <v>378</v>
      </c>
      <c r="B17" s="5" t="s">
        <v>217</v>
      </c>
      <c r="C17" s="8" t="s">
        <v>217</v>
      </c>
      <c r="D17" s="9" t="str">
        <f t="shared" si="4"/>
        <v>N/A</v>
      </c>
      <c r="E17" s="8" t="s">
        <v>1743</v>
      </c>
      <c r="F17" s="9" t="str">
        <f t="shared" si="5"/>
        <v>N/A</v>
      </c>
      <c r="G17" s="8" t="s">
        <v>1743</v>
      </c>
      <c r="H17" s="9" t="str">
        <f t="shared" si="6"/>
        <v>N/A</v>
      </c>
      <c r="I17" s="10" t="s">
        <v>217</v>
      </c>
      <c r="J17" s="10" t="s">
        <v>1743</v>
      </c>
      <c r="K17" s="9" t="str">
        <f t="shared" si="7"/>
        <v>N/A</v>
      </c>
    </row>
    <row r="18" spans="1:11" x14ac:dyDescent="0.2">
      <c r="A18" s="78" t="s">
        <v>379</v>
      </c>
      <c r="B18" s="5" t="s">
        <v>217</v>
      </c>
      <c r="C18" s="8" t="s">
        <v>217</v>
      </c>
      <c r="D18" s="9" t="str">
        <f t="shared" si="4"/>
        <v>N/A</v>
      </c>
      <c r="E18" s="8" t="s">
        <v>1743</v>
      </c>
      <c r="F18" s="9" t="str">
        <f t="shared" si="5"/>
        <v>N/A</v>
      </c>
      <c r="G18" s="8" t="s">
        <v>1743</v>
      </c>
      <c r="H18" s="9" t="str">
        <f t="shared" si="6"/>
        <v>N/A</v>
      </c>
      <c r="I18" s="10" t="s">
        <v>217</v>
      </c>
      <c r="J18" s="10" t="s">
        <v>1743</v>
      </c>
      <c r="K18" s="9" t="str">
        <f t="shared" si="7"/>
        <v>N/A</v>
      </c>
    </row>
    <row r="19" spans="1:11" x14ac:dyDescent="0.2">
      <c r="A19" s="78" t="s">
        <v>380</v>
      </c>
      <c r="B19" s="5" t="s">
        <v>217</v>
      </c>
      <c r="C19" s="8" t="s">
        <v>217</v>
      </c>
      <c r="D19" s="9" t="str">
        <f t="shared" si="4"/>
        <v>N/A</v>
      </c>
      <c r="E19" s="8" t="s">
        <v>1743</v>
      </c>
      <c r="F19" s="9" t="str">
        <f t="shared" si="5"/>
        <v>N/A</v>
      </c>
      <c r="G19" s="8" t="s">
        <v>1743</v>
      </c>
      <c r="H19" s="9" t="str">
        <f t="shared" si="6"/>
        <v>N/A</v>
      </c>
      <c r="I19" s="10" t="s">
        <v>217</v>
      </c>
      <c r="J19" s="10" t="s">
        <v>1743</v>
      </c>
      <c r="K19" s="9" t="str">
        <f t="shared" si="7"/>
        <v>N/A</v>
      </c>
    </row>
    <row r="20" spans="1:11" x14ac:dyDescent="0.2">
      <c r="A20" s="78" t="s">
        <v>381</v>
      </c>
      <c r="B20" s="5" t="s">
        <v>217</v>
      </c>
      <c r="C20" s="8" t="s">
        <v>217</v>
      </c>
      <c r="D20" s="9" t="str">
        <f t="shared" si="4"/>
        <v>N/A</v>
      </c>
      <c r="E20" s="8" t="s">
        <v>1743</v>
      </c>
      <c r="F20" s="9" t="str">
        <f t="shared" si="5"/>
        <v>N/A</v>
      </c>
      <c r="G20" s="8" t="s">
        <v>1743</v>
      </c>
      <c r="H20" s="9" t="str">
        <f t="shared" si="6"/>
        <v>N/A</v>
      </c>
      <c r="I20" s="10" t="s">
        <v>217</v>
      </c>
      <c r="J20" s="10" t="s">
        <v>1743</v>
      </c>
      <c r="K20" s="9" t="str">
        <f t="shared" si="7"/>
        <v>N/A</v>
      </c>
    </row>
    <row r="21" spans="1:11" x14ac:dyDescent="0.2">
      <c r="A21" s="78" t="s">
        <v>382</v>
      </c>
      <c r="B21" s="5" t="s">
        <v>217</v>
      </c>
      <c r="C21" s="8" t="s">
        <v>217</v>
      </c>
      <c r="D21" s="9" t="str">
        <f t="shared" si="4"/>
        <v>N/A</v>
      </c>
      <c r="E21" s="8" t="s">
        <v>1743</v>
      </c>
      <c r="F21" s="9" t="str">
        <f t="shared" si="5"/>
        <v>N/A</v>
      </c>
      <c r="G21" s="8" t="s">
        <v>1743</v>
      </c>
      <c r="H21" s="9" t="str">
        <f t="shared" si="6"/>
        <v>N/A</v>
      </c>
      <c r="I21" s="10" t="s">
        <v>217</v>
      </c>
      <c r="J21" s="10" t="s">
        <v>1743</v>
      </c>
      <c r="K21" s="9" t="str">
        <f t="shared" si="7"/>
        <v>N/A</v>
      </c>
    </row>
    <row r="22" spans="1:11" x14ac:dyDescent="0.2">
      <c r="A22" s="78" t="s">
        <v>383</v>
      </c>
      <c r="B22" s="5" t="s">
        <v>217</v>
      </c>
      <c r="C22" s="8" t="s">
        <v>217</v>
      </c>
      <c r="D22" s="9" t="str">
        <f t="shared" si="4"/>
        <v>N/A</v>
      </c>
      <c r="E22" s="8" t="s">
        <v>1743</v>
      </c>
      <c r="F22" s="9" t="str">
        <f t="shared" si="5"/>
        <v>N/A</v>
      </c>
      <c r="G22" s="8" t="s">
        <v>1743</v>
      </c>
      <c r="H22" s="9" t="str">
        <f t="shared" si="6"/>
        <v>N/A</v>
      </c>
      <c r="I22" s="10" t="s">
        <v>217</v>
      </c>
      <c r="J22" s="10" t="s">
        <v>1743</v>
      </c>
      <c r="K22" s="9" t="str">
        <f t="shared" si="7"/>
        <v>N/A</v>
      </c>
    </row>
    <row r="23" spans="1:11" x14ac:dyDescent="0.2">
      <c r="A23" s="78" t="s">
        <v>384</v>
      </c>
      <c r="B23" s="5" t="s">
        <v>217</v>
      </c>
      <c r="C23" s="8" t="s">
        <v>217</v>
      </c>
      <c r="D23" s="9" t="str">
        <f t="shared" si="4"/>
        <v>N/A</v>
      </c>
      <c r="E23" s="8" t="s">
        <v>1743</v>
      </c>
      <c r="F23" s="9" t="str">
        <f t="shared" si="5"/>
        <v>N/A</v>
      </c>
      <c r="G23" s="8" t="s">
        <v>1743</v>
      </c>
      <c r="H23" s="9" t="str">
        <f t="shared" si="6"/>
        <v>N/A</v>
      </c>
      <c r="I23" s="10" t="s">
        <v>217</v>
      </c>
      <c r="J23" s="10" t="s">
        <v>1743</v>
      </c>
      <c r="K23" s="9" t="str">
        <f t="shared" si="7"/>
        <v>N/A</v>
      </c>
    </row>
    <row r="24" spans="1:11" x14ac:dyDescent="0.2">
      <c r="A24" s="78" t="s">
        <v>385</v>
      </c>
      <c r="B24" s="5" t="s">
        <v>217</v>
      </c>
      <c r="C24" s="8" t="s">
        <v>217</v>
      </c>
      <c r="D24" s="9" t="str">
        <f t="shared" si="4"/>
        <v>N/A</v>
      </c>
      <c r="E24" s="8" t="s">
        <v>1743</v>
      </c>
      <c r="F24" s="9" t="str">
        <f t="shared" si="5"/>
        <v>N/A</v>
      </c>
      <c r="G24" s="8" t="s">
        <v>1743</v>
      </c>
      <c r="H24" s="9" t="str">
        <f t="shared" si="6"/>
        <v>N/A</v>
      </c>
      <c r="I24" s="10" t="s">
        <v>217</v>
      </c>
      <c r="J24" s="10" t="s">
        <v>1743</v>
      </c>
      <c r="K24" s="9" t="str">
        <f t="shared" si="7"/>
        <v>N/A</v>
      </c>
    </row>
    <row r="25" spans="1:11" x14ac:dyDescent="0.2">
      <c r="A25" s="78" t="s">
        <v>386</v>
      </c>
      <c r="B25" s="5" t="s">
        <v>217</v>
      </c>
      <c r="C25" s="8" t="s">
        <v>217</v>
      </c>
      <c r="D25" s="9" t="str">
        <f t="shared" si="4"/>
        <v>N/A</v>
      </c>
      <c r="E25" s="8" t="s">
        <v>1743</v>
      </c>
      <c r="F25" s="9" t="str">
        <f t="shared" si="5"/>
        <v>N/A</v>
      </c>
      <c r="G25" s="8" t="s">
        <v>1743</v>
      </c>
      <c r="H25" s="9" t="str">
        <f t="shared" si="6"/>
        <v>N/A</v>
      </c>
      <c r="I25" s="10" t="s">
        <v>217</v>
      </c>
      <c r="J25" s="10" t="s">
        <v>1743</v>
      </c>
      <c r="K25" s="9" t="str">
        <f t="shared" si="7"/>
        <v>N/A</v>
      </c>
    </row>
    <row r="26" spans="1:11" x14ac:dyDescent="0.2">
      <c r="A26" s="78" t="s">
        <v>387</v>
      </c>
      <c r="B26" s="5" t="s">
        <v>217</v>
      </c>
      <c r="C26" s="8" t="s">
        <v>217</v>
      </c>
      <c r="D26" s="9" t="str">
        <f t="shared" si="4"/>
        <v>N/A</v>
      </c>
      <c r="E26" s="8" t="s">
        <v>1743</v>
      </c>
      <c r="F26" s="9" t="str">
        <f t="shared" si="5"/>
        <v>N/A</v>
      </c>
      <c r="G26" s="8" t="s">
        <v>1743</v>
      </c>
      <c r="H26" s="9" t="str">
        <f t="shared" si="6"/>
        <v>N/A</v>
      </c>
      <c r="I26" s="10" t="s">
        <v>217</v>
      </c>
      <c r="J26" s="10" t="s">
        <v>1743</v>
      </c>
      <c r="K26" s="9" t="str">
        <f t="shared" si="7"/>
        <v>N/A</v>
      </c>
    </row>
    <row r="27" spans="1:11" x14ac:dyDescent="0.2">
      <c r="A27" s="78" t="s">
        <v>388</v>
      </c>
      <c r="B27" s="5" t="s">
        <v>217</v>
      </c>
      <c r="C27" s="8" t="s">
        <v>217</v>
      </c>
      <c r="D27" s="9" t="str">
        <f t="shared" si="4"/>
        <v>N/A</v>
      </c>
      <c r="E27" s="8" t="s">
        <v>1743</v>
      </c>
      <c r="F27" s="9" t="str">
        <f t="shared" si="5"/>
        <v>N/A</v>
      </c>
      <c r="G27" s="8" t="s">
        <v>1743</v>
      </c>
      <c r="H27" s="9" t="str">
        <f t="shared" si="6"/>
        <v>N/A</v>
      </c>
      <c r="I27" s="10" t="s">
        <v>217</v>
      </c>
      <c r="J27" s="10" t="s">
        <v>1743</v>
      </c>
      <c r="K27" s="9" t="str">
        <f t="shared" si="7"/>
        <v>N/A</v>
      </c>
    </row>
    <row r="28" spans="1:11" x14ac:dyDescent="0.2">
      <c r="A28" s="78" t="s">
        <v>389</v>
      </c>
      <c r="B28" s="5" t="s">
        <v>217</v>
      </c>
      <c r="C28" s="8" t="s">
        <v>217</v>
      </c>
      <c r="D28" s="9" t="str">
        <f t="shared" si="4"/>
        <v>N/A</v>
      </c>
      <c r="E28" s="8" t="s">
        <v>1743</v>
      </c>
      <c r="F28" s="9" t="str">
        <f t="shared" si="5"/>
        <v>N/A</v>
      </c>
      <c r="G28" s="8" t="s">
        <v>1743</v>
      </c>
      <c r="H28" s="9" t="str">
        <f t="shared" si="6"/>
        <v>N/A</v>
      </c>
      <c r="I28" s="10" t="s">
        <v>217</v>
      </c>
      <c r="J28" s="10" t="s">
        <v>1743</v>
      </c>
      <c r="K28" s="9" t="str">
        <f t="shared" si="7"/>
        <v>N/A</v>
      </c>
    </row>
    <row r="29" spans="1:11" x14ac:dyDescent="0.2">
      <c r="A29" s="78" t="s">
        <v>390</v>
      </c>
      <c r="B29" s="5" t="s">
        <v>217</v>
      </c>
      <c r="C29" s="8" t="s">
        <v>217</v>
      </c>
      <c r="D29" s="9" t="str">
        <f t="shared" si="4"/>
        <v>N/A</v>
      </c>
      <c r="E29" s="8" t="s">
        <v>1743</v>
      </c>
      <c r="F29" s="9" t="str">
        <f t="shared" si="5"/>
        <v>N/A</v>
      </c>
      <c r="G29" s="8" t="s">
        <v>1743</v>
      </c>
      <c r="H29" s="9" t="str">
        <f t="shared" si="6"/>
        <v>N/A</v>
      </c>
      <c r="I29" s="10" t="s">
        <v>217</v>
      </c>
      <c r="J29" s="10" t="s">
        <v>1743</v>
      </c>
      <c r="K29" s="9" t="str">
        <f t="shared" si="7"/>
        <v>N/A</v>
      </c>
    </row>
    <row r="30" spans="1:11" x14ac:dyDescent="0.2">
      <c r="A30" s="78" t="s">
        <v>391</v>
      </c>
      <c r="B30" s="5" t="s">
        <v>217</v>
      </c>
      <c r="C30" s="8" t="s">
        <v>217</v>
      </c>
      <c r="D30" s="9" t="str">
        <f t="shared" si="4"/>
        <v>N/A</v>
      </c>
      <c r="E30" s="8" t="s">
        <v>1743</v>
      </c>
      <c r="F30" s="9" t="str">
        <f t="shared" si="5"/>
        <v>N/A</v>
      </c>
      <c r="G30" s="8" t="s">
        <v>1743</v>
      </c>
      <c r="H30" s="9" t="str">
        <f t="shared" si="6"/>
        <v>N/A</v>
      </c>
      <c r="I30" s="10" t="s">
        <v>217</v>
      </c>
      <c r="J30" s="10" t="s">
        <v>1743</v>
      </c>
      <c r="K30" s="9" t="str">
        <f t="shared" si="7"/>
        <v>N/A</v>
      </c>
    </row>
    <row r="31" spans="1:11" x14ac:dyDescent="0.2">
      <c r="A31" s="78" t="s">
        <v>392</v>
      </c>
      <c r="B31" s="5" t="s">
        <v>217</v>
      </c>
      <c r="C31" s="8" t="s">
        <v>217</v>
      </c>
      <c r="D31" s="9" t="str">
        <f t="shared" si="4"/>
        <v>N/A</v>
      </c>
      <c r="E31" s="8" t="s">
        <v>1743</v>
      </c>
      <c r="F31" s="9" t="str">
        <f t="shared" si="5"/>
        <v>N/A</v>
      </c>
      <c r="G31" s="8" t="s">
        <v>1743</v>
      </c>
      <c r="H31" s="9" t="str">
        <f t="shared" si="6"/>
        <v>N/A</v>
      </c>
      <c r="I31" s="10" t="s">
        <v>217</v>
      </c>
      <c r="J31" s="10" t="s">
        <v>1743</v>
      </c>
      <c r="K31" s="9" t="str">
        <f t="shared" si="7"/>
        <v>N/A</v>
      </c>
    </row>
    <row r="32" spans="1:11" x14ac:dyDescent="0.2">
      <c r="A32" s="78" t="s">
        <v>393</v>
      </c>
      <c r="B32" s="5" t="s">
        <v>217</v>
      </c>
      <c r="C32" s="8" t="s">
        <v>217</v>
      </c>
      <c r="D32" s="9" t="str">
        <f t="shared" si="4"/>
        <v>N/A</v>
      </c>
      <c r="E32" s="8" t="s">
        <v>1743</v>
      </c>
      <c r="F32" s="9" t="str">
        <f t="shared" si="5"/>
        <v>N/A</v>
      </c>
      <c r="G32" s="8" t="s">
        <v>1743</v>
      </c>
      <c r="H32" s="9" t="str">
        <f t="shared" si="6"/>
        <v>N/A</v>
      </c>
      <c r="I32" s="10" t="s">
        <v>217</v>
      </c>
      <c r="J32" s="10" t="s">
        <v>1743</v>
      </c>
      <c r="K32" s="9" t="str">
        <f t="shared" si="7"/>
        <v>N/A</v>
      </c>
    </row>
    <row r="33" spans="1:11" x14ac:dyDescent="0.2">
      <c r="A33" s="78" t="s">
        <v>394</v>
      </c>
      <c r="B33" s="5" t="s">
        <v>217</v>
      </c>
      <c r="C33" s="8" t="s">
        <v>217</v>
      </c>
      <c r="D33" s="9" t="str">
        <f t="shared" si="4"/>
        <v>N/A</v>
      </c>
      <c r="E33" s="8" t="s">
        <v>1743</v>
      </c>
      <c r="F33" s="9" t="str">
        <f t="shared" si="5"/>
        <v>N/A</v>
      </c>
      <c r="G33" s="8" t="s">
        <v>1743</v>
      </c>
      <c r="H33" s="9" t="str">
        <f t="shared" si="6"/>
        <v>N/A</v>
      </c>
      <c r="I33" s="10" t="s">
        <v>217</v>
      </c>
      <c r="J33" s="10" t="s">
        <v>1743</v>
      </c>
      <c r="K33" s="9" t="str">
        <f t="shared" si="7"/>
        <v>N/A</v>
      </c>
    </row>
    <row r="34" spans="1:11" x14ac:dyDescent="0.2">
      <c r="A34" s="78" t="s">
        <v>395</v>
      </c>
      <c r="B34" s="5" t="s">
        <v>217</v>
      </c>
      <c r="C34" s="8" t="s">
        <v>217</v>
      </c>
      <c r="D34" s="9" t="str">
        <f t="shared" si="4"/>
        <v>N/A</v>
      </c>
      <c r="E34" s="8" t="s">
        <v>1743</v>
      </c>
      <c r="F34" s="9" t="str">
        <f t="shared" si="5"/>
        <v>N/A</v>
      </c>
      <c r="G34" s="8" t="s">
        <v>1743</v>
      </c>
      <c r="H34" s="9" t="str">
        <f t="shared" si="6"/>
        <v>N/A</v>
      </c>
      <c r="I34" s="10" t="s">
        <v>217</v>
      </c>
      <c r="J34" s="10" t="s">
        <v>1743</v>
      </c>
      <c r="K34" s="9" t="str">
        <f t="shared" si="7"/>
        <v>N/A</v>
      </c>
    </row>
    <row r="35" spans="1:11" x14ac:dyDescent="0.2">
      <c r="A35" s="78" t="s">
        <v>396</v>
      </c>
      <c r="B35" s="5" t="s">
        <v>217</v>
      </c>
      <c r="C35" s="8" t="s">
        <v>217</v>
      </c>
      <c r="D35" s="9" t="str">
        <f t="shared" si="4"/>
        <v>N/A</v>
      </c>
      <c r="E35" s="8" t="s">
        <v>1743</v>
      </c>
      <c r="F35" s="9" t="str">
        <f t="shared" si="5"/>
        <v>N/A</v>
      </c>
      <c r="G35" s="8" t="s">
        <v>1743</v>
      </c>
      <c r="H35" s="9" t="str">
        <f t="shared" si="6"/>
        <v>N/A</v>
      </c>
      <c r="I35" s="10" t="s">
        <v>217</v>
      </c>
      <c r="J35" s="10" t="s">
        <v>1743</v>
      </c>
      <c r="K35" s="9" t="str">
        <f t="shared" si="7"/>
        <v>N/A</v>
      </c>
    </row>
    <row r="36" spans="1:11" x14ac:dyDescent="0.2">
      <c r="A36" s="78" t="s">
        <v>397</v>
      </c>
      <c r="B36" s="5" t="s">
        <v>217</v>
      </c>
      <c r="C36" s="8" t="s">
        <v>217</v>
      </c>
      <c r="D36" s="9" t="str">
        <f t="shared" si="4"/>
        <v>N/A</v>
      </c>
      <c r="E36" s="8" t="s">
        <v>1743</v>
      </c>
      <c r="F36" s="9" t="str">
        <f t="shared" si="5"/>
        <v>N/A</v>
      </c>
      <c r="G36" s="8" t="s">
        <v>1743</v>
      </c>
      <c r="H36" s="9" t="str">
        <f t="shared" si="6"/>
        <v>N/A</v>
      </c>
      <c r="I36" s="10" t="s">
        <v>217</v>
      </c>
      <c r="J36" s="10" t="s">
        <v>1743</v>
      </c>
      <c r="K36" s="9" t="str">
        <f t="shared" si="7"/>
        <v>N/A</v>
      </c>
    </row>
    <row r="37" spans="1:11" x14ac:dyDescent="0.2">
      <c r="A37" s="78" t="s">
        <v>398</v>
      </c>
      <c r="B37" s="5" t="s">
        <v>217</v>
      </c>
      <c r="C37" s="8" t="s">
        <v>217</v>
      </c>
      <c r="D37" s="9" t="str">
        <f t="shared" si="4"/>
        <v>N/A</v>
      </c>
      <c r="E37" s="8" t="s">
        <v>1743</v>
      </c>
      <c r="F37" s="9" t="str">
        <f t="shared" si="5"/>
        <v>N/A</v>
      </c>
      <c r="G37" s="8" t="s">
        <v>1743</v>
      </c>
      <c r="H37" s="9" t="str">
        <f t="shared" si="6"/>
        <v>N/A</v>
      </c>
      <c r="I37" s="10" t="s">
        <v>217</v>
      </c>
      <c r="J37" s="10" t="s">
        <v>1743</v>
      </c>
      <c r="K37" s="9" t="str">
        <f t="shared" si="7"/>
        <v>N/A</v>
      </c>
    </row>
    <row r="38" spans="1:11" x14ac:dyDescent="0.2">
      <c r="A38" s="78" t="s">
        <v>399</v>
      </c>
      <c r="B38" s="5" t="s">
        <v>217</v>
      </c>
      <c r="C38" s="8" t="s">
        <v>217</v>
      </c>
      <c r="D38" s="9" t="str">
        <f t="shared" si="4"/>
        <v>N/A</v>
      </c>
      <c r="E38" s="8" t="s">
        <v>1743</v>
      </c>
      <c r="F38" s="9" t="str">
        <f t="shared" si="5"/>
        <v>N/A</v>
      </c>
      <c r="G38" s="8" t="s">
        <v>1743</v>
      </c>
      <c r="H38" s="9" t="str">
        <f t="shared" si="6"/>
        <v>N/A</v>
      </c>
      <c r="I38" s="10" t="s">
        <v>217</v>
      </c>
      <c r="J38" s="10" t="s">
        <v>1743</v>
      </c>
      <c r="K38" s="9" t="str">
        <f t="shared" si="7"/>
        <v>N/A</v>
      </c>
    </row>
    <row r="39" spans="1:11" x14ac:dyDescent="0.2">
      <c r="A39" s="78" t="s">
        <v>400</v>
      </c>
      <c r="B39" s="5" t="s">
        <v>217</v>
      </c>
      <c r="C39" s="8" t="s">
        <v>217</v>
      </c>
      <c r="D39" s="9" t="str">
        <f t="shared" si="4"/>
        <v>N/A</v>
      </c>
      <c r="E39" s="8" t="s">
        <v>1743</v>
      </c>
      <c r="F39" s="9" t="str">
        <f t="shared" si="5"/>
        <v>N/A</v>
      </c>
      <c r="G39" s="8" t="s">
        <v>1743</v>
      </c>
      <c r="H39" s="9" t="str">
        <f t="shared" si="6"/>
        <v>N/A</v>
      </c>
      <c r="I39" s="10" t="s">
        <v>217</v>
      </c>
      <c r="J39" s="10" t="s">
        <v>1743</v>
      </c>
      <c r="K39" s="9" t="str">
        <f t="shared" si="7"/>
        <v>N/A</v>
      </c>
    </row>
    <row r="40" spans="1:11" x14ac:dyDescent="0.2">
      <c r="A40" s="78" t="s">
        <v>401</v>
      </c>
      <c r="B40" s="5" t="s">
        <v>217</v>
      </c>
      <c r="C40" s="8" t="s">
        <v>217</v>
      </c>
      <c r="D40" s="9" t="str">
        <f t="shared" si="4"/>
        <v>N/A</v>
      </c>
      <c r="E40" s="8" t="s">
        <v>1743</v>
      </c>
      <c r="F40" s="9" t="str">
        <f t="shared" si="5"/>
        <v>N/A</v>
      </c>
      <c r="G40" s="8" t="s">
        <v>1743</v>
      </c>
      <c r="H40" s="9" t="str">
        <f t="shared" si="6"/>
        <v>N/A</v>
      </c>
      <c r="I40" s="10" t="s">
        <v>217</v>
      </c>
      <c r="J40" s="10" t="s">
        <v>1743</v>
      </c>
      <c r="K40" s="9" t="str">
        <f t="shared" si="7"/>
        <v>N/A</v>
      </c>
    </row>
    <row r="41" spans="1:11" x14ac:dyDescent="0.2">
      <c r="A41" s="78" t="s">
        <v>402</v>
      </c>
      <c r="B41" s="5" t="s">
        <v>217</v>
      </c>
      <c r="C41" s="8" t="s">
        <v>217</v>
      </c>
      <c r="D41" s="9" t="str">
        <f t="shared" si="4"/>
        <v>N/A</v>
      </c>
      <c r="E41" s="8" t="s">
        <v>1743</v>
      </c>
      <c r="F41" s="9" t="str">
        <f t="shared" si="5"/>
        <v>N/A</v>
      </c>
      <c r="G41" s="8" t="s">
        <v>1743</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t="s">
        <v>1743</v>
      </c>
      <c r="F42" s="9" t="str">
        <f t="shared" ref="F42:F51" si="9">IF($B42="N/A","N/A",IF(E42&lt;0,"No","Yes"))</f>
        <v>N/A</v>
      </c>
      <c r="G42" s="8" t="s">
        <v>1743</v>
      </c>
      <c r="H42" s="9" t="str">
        <f t="shared" ref="H42:H51" si="10">IF($B42="N/A","N/A",IF(G42&lt;0,"No","Yes"))</f>
        <v>N/A</v>
      </c>
      <c r="I42" s="10" t="s">
        <v>217</v>
      </c>
      <c r="J42" s="10" t="s">
        <v>1743</v>
      </c>
      <c r="K42" s="9" t="str">
        <f t="shared" ref="K42:K51" si="11">IF(J42="Div by 0", "N/A", IF(J42="N/A","N/A", IF(J42&gt;30, "No", IF(J42&lt;-30, "No", "Yes"))))</f>
        <v>N/A</v>
      </c>
    </row>
    <row r="43" spans="1:11" x14ac:dyDescent="0.2">
      <c r="A43" s="78" t="s">
        <v>39</v>
      </c>
      <c r="B43" s="5" t="s">
        <v>217</v>
      </c>
      <c r="C43" s="8" t="s">
        <v>217</v>
      </c>
      <c r="D43" s="9" t="str">
        <f t="shared" si="8"/>
        <v>N/A</v>
      </c>
      <c r="E43" s="8" t="s">
        <v>1743</v>
      </c>
      <c r="F43" s="9" t="str">
        <f t="shared" si="9"/>
        <v>N/A</v>
      </c>
      <c r="G43" s="8" t="s">
        <v>1743</v>
      </c>
      <c r="H43" s="9" t="str">
        <f t="shared" si="10"/>
        <v>N/A</v>
      </c>
      <c r="I43" s="10" t="s">
        <v>217</v>
      </c>
      <c r="J43" s="10" t="s">
        <v>1743</v>
      </c>
      <c r="K43" s="9" t="str">
        <f t="shared" si="11"/>
        <v>N/A</v>
      </c>
    </row>
    <row r="44" spans="1:11" x14ac:dyDescent="0.2">
      <c r="A44" s="78" t="s">
        <v>40</v>
      </c>
      <c r="B44" s="5" t="s">
        <v>217</v>
      </c>
      <c r="C44" s="8" t="s">
        <v>217</v>
      </c>
      <c r="D44" s="9" t="str">
        <f t="shared" si="8"/>
        <v>N/A</v>
      </c>
      <c r="E44" s="8" t="s">
        <v>1743</v>
      </c>
      <c r="F44" s="9" t="str">
        <f t="shared" si="9"/>
        <v>N/A</v>
      </c>
      <c r="G44" s="8" t="s">
        <v>1743</v>
      </c>
      <c r="H44" s="9" t="str">
        <f t="shared" si="10"/>
        <v>N/A</v>
      </c>
      <c r="I44" s="10" t="s">
        <v>217</v>
      </c>
      <c r="J44" s="10" t="s">
        <v>1743</v>
      </c>
      <c r="K44" s="9" t="str">
        <f t="shared" si="11"/>
        <v>N/A</v>
      </c>
    </row>
    <row r="45" spans="1:11" x14ac:dyDescent="0.2">
      <c r="A45" s="78" t="s">
        <v>167</v>
      </c>
      <c r="B45" s="5" t="s">
        <v>217</v>
      </c>
      <c r="C45" s="8" t="s">
        <v>217</v>
      </c>
      <c r="D45" s="9" t="str">
        <f t="shared" si="8"/>
        <v>N/A</v>
      </c>
      <c r="E45" s="8" t="s">
        <v>1743</v>
      </c>
      <c r="F45" s="9" t="str">
        <f t="shared" si="9"/>
        <v>N/A</v>
      </c>
      <c r="G45" s="8" t="s">
        <v>1743</v>
      </c>
      <c r="H45" s="9" t="str">
        <f t="shared" si="10"/>
        <v>N/A</v>
      </c>
      <c r="I45" s="10" t="s">
        <v>217</v>
      </c>
      <c r="J45" s="10" t="s">
        <v>1743</v>
      </c>
      <c r="K45" s="9" t="str">
        <f t="shared" si="11"/>
        <v>N/A</v>
      </c>
    </row>
    <row r="46" spans="1:11" x14ac:dyDescent="0.2">
      <c r="A46" s="78" t="s">
        <v>41</v>
      </c>
      <c r="B46" s="5" t="s">
        <v>217</v>
      </c>
      <c r="C46" s="8" t="s">
        <v>217</v>
      </c>
      <c r="D46" s="9" t="str">
        <f t="shared" si="8"/>
        <v>N/A</v>
      </c>
      <c r="E46" s="8" t="s">
        <v>1743</v>
      </c>
      <c r="F46" s="9" t="str">
        <f t="shared" si="9"/>
        <v>N/A</v>
      </c>
      <c r="G46" s="8" t="s">
        <v>1743</v>
      </c>
      <c r="H46" s="9" t="str">
        <f t="shared" si="10"/>
        <v>N/A</v>
      </c>
      <c r="I46" s="10" t="s">
        <v>217</v>
      </c>
      <c r="J46" s="10" t="s">
        <v>1743</v>
      </c>
      <c r="K46" s="9" t="str">
        <f t="shared" si="11"/>
        <v>N/A</v>
      </c>
    </row>
    <row r="47" spans="1:11" x14ac:dyDescent="0.2">
      <c r="A47" s="78" t="s">
        <v>42</v>
      </c>
      <c r="B47" s="5" t="s">
        <v>217</v>
      </c>
      <c r="C47" s="8" t="s">
        <v>217</v>
      </c>
      <c r="D47" s="9" t="str">
        <f t="shared" si="8"/>
        <v>N/A</v>
      </c>
      <c r="E47" s="8" t="s">
        <v>1743</v>
      </c>
      <c r="F47" s="9" t="str">
        <f t="shared" si="9"/>
        <v>N/A</v>
      </c>
      <c r="G47" s="8" t="s">
        <v>1743</v>
      </c>
      <c r="H47" s="9" t="str">
        <f t="shared" si="10"/>
        <v>N/A</v>
      </c>
      <c r="I47" s="10" t="s">
        <v>217</v>
      </c>
      <c r="J47" s="10" t="s">
        <v>1743</v>
      </c>
      <c r="K47" s="9" t="str">
        <f t="shared" si="11"/>
        <v>N/A</v>
      </c>
    </row>
    <row r="48" spans="1:11" x14ac:dyDescent="0.2">
      <c r="A48" s="78" t="s">
        <v>43</v>
      </c>
      <c r="B48" s="5" t="s">
        <v>217</v>
      </c>
      <c r="C48" s="8" t="s">
        <v>217</v>
      </c>
      <c r="D48" s="9" t="str">
        <f t="shared" si="8"/>
        <v>N/A</v>
      </c>
      <c r="E48" s="8" t="s">
        <v>1743</v>
      </c>
      <c r="F48" s="9" t="str">
        <f t="shared" si="9"/>
        <v>N/A</v>
      </c>
      <c r="G48" s="8" t="s">
        <v>1743</v>
      </c>
      <c r="H48" s="9" t="str">
        <f t="shared" si="10"/>
        <v>N/A</v>
      </c>
      <c r="I48" s="10" t="s">
        <v>217</v>
      </c>
      <c r="J48" s="10" t="s">
        <v>1743</v>
      </c>
      <c r="K48" s="9" t="str">
        <f t="shared" si="11"/>
        <v>N/A</v>
      </c>
    </row>
    <row r="49" spans="1:12" x14ac:dyDescent="0.2">
      <c r="A49" s="78" t="s">
        <v>44</v>
      </c>
      <c r="B49" s="5" t="s">
        <v>217</v>
      </c>
      <c r="C49" s="8" t="s">
        <v>217</v>
      </c>
      <c r="D49" s="9" t="str">
        <f t="shared" si="8"/>
        <v>N/A</v>
      </c>
      <c r="E49" s="8" t="s">
        <v>1743</v>
      </c>
      <c r="F49" s="9" t="str">
        <f t="shared" si="9"/>
        <v>N/A</v>
      </c>
      <c r="G49" s="8" t="s">
        <v>1743</v>
      </c>
      <c r="H49" s="9" t="str">
        <f t="shared" si="10"/>
        <v>N/A</v>
      </c>
      <c r="I49" s="10" t="s">
        <v>217</v>
      </c>
      <c r="J49" s="10" t="s">
        <v>1743</v>
      </c>
      <c r="K49" s="9" t="str">
        <f t="shared" si="11"/>
        <v>N/A</v>
      </c>
    </row>
    <row r="50" spans="1:12" x14ac:dyDescent="0.2">
      <c r="A50" s="78" t="s">
        <v>45</v>
      </c>
      <c r="B50" s="5" t="s">
        <v>217</v>
      </c>
      <c r="C50" s="8" t="s">
        <v>217</v>
      </c>
      <c r="D50" s="9" t="str">
        <f t="shared" si="8"/>
        <v>N/A</v>
      </c>
      <c r="E50" s="8" t="s">
        <v>1743</v>
      </c>
      <c r="F50" s="9" t="str">
        <f t="shared" si="9"/>
        <v>N/A</v>
      </c>
      <c r="G50" s="8" t="s">
        <v>1743</v>
      </c>
      <c r="H50" s="9" t="str">
        <f t="shared" si="10"/>
        <v>N/A</v>
      </c>
      <c r="I50" s="10" t="s">
        <v>217</v>
      </c>
      <c r="J50" s="10" t="s">
        <v>1743</v>
      </c>
      <c r="K50" s="9" t="str">
        <f t="shared" si="11"/>
        <v>N/A</v>
      </c>
    </row>
    <row r="51" spans="1:12" x14ac:dyDescent="0.2">
      <c r="A51" s="78" t="s">
        <v>50</v>
      </c>
      <c r="B51" s="5" t="s">
        <v>217</v>
      </c>
      <c r="C51" s="8" t="s">
        <v>217</v>
      </c>
      <c r="D51" s="9" t="str">
        <f t="shared" si="8"/>
        <v>N/A</v>
      </c>
      <c r="E51" s="8" t="s">
        <v>1743</v>
      </c>
      <c r="F51" s="9" t="str">
        <f t="shared" si="9"/>
        <v>N/A</v>
      </c>
      <c r="G51" s="8" t="s">
        <v>1743</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1297400</v>
      </c>
      <c r="D7" s="31" t="str">
        <f>IF($B7="N/A","N/A",IF(C7&gt;15,"No",IF(C7&lt;-15,"No","Yes")))</f>
        <v>N/A</v>
      </c>
      <c r="E7" s="30">
        <v>1364408</v>
      </c>
      <c r="F7" s="31" t="str">
        <f>IF($B7="N/A","N/A",IF(E7&gt;15,"No",IF(E7&lt;-15,"No","Yes")))</f>
        <v>N/A</v>
      </c>
      <c r="G7" s="30">
        <v>1419243</v>
      </c>
      <c r="H7" s="31" t="str">
        <f>IF($B7="N/A","N/A",IF(G7&gt;15,"No",IF(G7&lt;-15,"No","Yes")))</f>
        <v>N/A</v>
      </c>
      <c r="I7" s="32">
        <v>5.165</v>
      </c>
      <c r="J7" s="32">
        <v>4.0190000000000001</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84.557844868000004</v>
      </c>
      <c r="F11" s="9" t="str">
        <f>IF(OR($B11="N/A",$E11="N/A"),"N/A",IF(E11&gt;100,"No",IF(E11&lt;95,"No","Yes")))</f>
        <v>No</v>
      </c>
      <c r="G11" s="9">
        <v>99.847876650000003</v>
      </c>
      <c r="H11" s="9" t="str">
        <f>IF($B11="N/A","N/A",IF(G11&gt;100,"No",IF(G11&lt;95,"No","Yes")))</f>
        <v>Yes</v>
      </c>
      <c r="I11" s="10" t="s">
        <v>217</v>
      </c>
      <c r="J11" s="10">
        <v>18.079999999999998</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0</v>
      </c>
      <c r="F13" s="9" t="str">
        <f t="shared" si="2"/>
        <v>No</v>
      </c>
      <c r="G13" s="9">
        <v>0</v>
      </c>
      <c r="H13" s="9" t="str">
        <f t="shared" si="3"/>
        <v>No</v>
      </c>
      <c r="I13" s="10" t="s">
        <v>217</v>
      </c>
      <c r="J13" s="10" t="s">
        <v>1743</v>
      </c>
      <c r="K13" s="9" t="str">
        <f t="shared" si="0"/>
        <v>N/A</v>
      </c>
    </row>
    <row r="14" spans="1:11" x14ac:dyDescent="0.2">
      <c r="A14" s="3" t="s">
        <v>13</v>
      </c>
      <c r="B14" s="34" t="s">
        <v>217</v>
      </c>
      <c r="C14" s="35">
        <v>1297400</v>
      </c>
      <c r="D14" s="9" t="str">
        <f>IF($B14="N/A","N/A",IF(C14&gt;15,"No",IF(C14&lt;-15,"No","Yes")))</f>
        <v>N/A</v>
      </c>
      <c r="E14" s="35">
        <v>1364408</v>
      </c>
      <c r="F14" s="9" t="str">
        <f>IF($B14="N/A","N/A",IF(E14&gt;15,"No",IF(E14&lt;-15,"No","Yes")))</f>
        <v>N/A</v>
      </c>
      <c r="G14" s="35">
        <v>1419243</v>
      </c>
      <c r="H14" s="9" t="str">
        <f>IF($B14="N/A","N/A",IF(G14&gt;15,"No",IF(G14&lt;-15,"No","Yes")))</f>
        <v>N/A</v>
      </c>
      <c r="I14" s="10">
        <v>5.165</v>
      </c>
      <c r="J14" s="10">
        <v>4.0190000000000001</v>
      </c>
      <c r="K14" s="9" t="str">
        <f t="shared" si="0"/>
        <v>Yes</v>
      </c>
    </row>
    <row r="15" spans="1:11" ht="14.25" customHeight="1" x14ac:dyDescent="0.2">
      <c r="A15" s="3" t="s">
        <v>444</v>
      </c>
      <c r="B15" s="34" t="s">
        <v>217</v>
      </c>
      <c r="C15" s="9">
        <v>0.3075381532</v>
      </c>
      <c r="D15" s="9" t="str">
        <f>IF($B15="N/A","N/A",IF(C15&gt;15,"No",IF(C15&lt;-15,"No","Yes")))</f>
        <v>N/A</v>
      </c>
      <c r="E15" s="9">
        <v>0</v>
      </c>
      <c r="F15" s="9" t="str">
        <f>IF($B15="N/A","N/A",IF(E15&gt;15,"No",IF(E15&lt;-15,"No","Yes")))</f>
        <v>N/A</v>
      </c>
      <c r="G15" s="9">
        <v>0</v>
      </c>
      <c r="H15" s="9" t="str">
        <f>IF($B15="N/A","N/A",IF(G15&gt;15,"No",IF(G15&lt;-15,"No","Yes")))</f>
        <v>N/A</v>
      </c>
      <c r="I15" s="10">
        <v>-100</v>
      </c>
      <c r="J15" s="10" t="s">
        <v>1743</v>
      </c>
      <c r="K15" s="9" t="str">
        <f t="shared" si="0"/>
        <v>N/A</v>
      </c>
    </row>
    <row r="16" spans="1:11" ht="12.75" customHeight="1" x14ac:dyDescent="0.2">
      <c r="A16" s="3" t="s">
        <v>856</v>
      </c>
      <c r="B16" s="34" t="s">
        <v>217</v>
      </c>
      <c r="C16" s="36">
        <v>106.97719298</v>
      </c>
      <c r="D16" s="9" t="str">
        <f>IF($B16="N/A","N/A",IF(C16&gt;15,"No",IF(C16&lt;-15,"No","Yes")))</f>
        <v>N/A</v>
      </c>
      <c r="E16" s="36" t="s">
        <v>1743</v>
      </c>
      <c r="F16" s="9" t="str">
        <f>IF($B16="N/A","N/A",IF(E16&gt;15,"No",IF(E16&lt;-15,"No","Yes")))</f>
        <v>N/A</v>
      </c>
      <c r="G16" s="36" t="s">
        <v>1743</v>
      </c>
      <c r="H16" s="9" t="str">
        <f>IF($B16="N/A","N/A",IF(G16&gt;15,"No",IF(G16&lt;-15,"No","Yes")))</f>
        <v>N/A</v>
      </c>
      <c r="I16" s="10" t="s">
        <v>1743</v>
      </c>
      <c r="J16" s="10" t="s">
        <v>1743</v>
      </c>
      <c r="K16" s="9" t="str">
        <f t="shared" si="0"/>
        <v>N/A</v>
      </c>
    </row>
    <row r="17" spans="1:11" x14ac:dyDescent="0.2">
      <c r="A17" s="3" t="s">
        <v>131</v>
      </c>
      <c r="B17" s="34" t="s">
        <v>217</v>
      </c>
      <c r="C17" s="35" t="s">
        <v>1743</v>
      </c>
      <c r="D17" s="9" t="str">
        <f>IF($B17="N/A","N/A",IF(C17&gt;15,"No",IF(C17&lt;-15,"No","Yes")))</f>
        <v>N/A</v>
      </c>
      <c r="E17" s="35">
        <v>53</v>
      </c>
      <c r="F17" s="9" t="str">
        <f>IF($B17="N/A","N/A",IF(E17&gt;15,"No",IF(E17&lt;-15,"No","Yes")))</f>
        <v>N/A</v>
      </c>
      <c r="G17" s="35">
        <v>0</v>
      </c>
      <c r="H17" s="9" t="str">
        <f>IF($B17="N/A","N/A",IF(G17&gt;15,"No",IF(G17&lt;-15,"No","Yes")))</f>
        <v>N/A</v>
      </c>
      <c r="I17" s="10" t="s">
        <v>1743</v>
      </c>
      <c r="J17" s="10">
        <v>-100</v>
      </c>
      <c r="K17" s="9" t="str">
        <f t="shared" si="0"/>
        <v>No</v>
      </c>
    </row>
    <row r="18" spans="1:11" x14ac:dyDescent="0.2">
      <c r="A18" s="3" t="s">
        <v>350</v>
      </c>
      <c r="B18" s="34" t="s">
        <v>217</v>
      </c>
      <c r="C18" s="35" t="s">
        <v>217</v>
      </c>
      <c r="D18" s="9" t="str">
        <f>IF($B18="N/A","N/A",IF(C18&gt;15,"No",IF(C18&lt;-15,"No","Yes")))</f>
        <v>N/A</v>
      </c>
      <c r="E18" s="35" t="s">
        <v>217</v>
      </c>
      <c r="F18" s="9" t="str">
        <f>IF($B18="N/A","N/A",IF(E18&gt;15,"No",IF(E18&lt;-15,"No","Yes")))</f>
        <v>N/A</v>
      </c>
      <c r="G18" s="8">
        <v>0</v>
      </c>
      <c r="H18" s="9" t="str">
        <f>IF($B18="N/A","N/A",IF(G18&gt;15,"No",IF(G18&lt;-15,"No","Yes")))</f>
        <v>N/A</v>
      </c>
      <c r="I18" s="10" t="s">
        <v>217</v>
      </c>
      <c r="J18" s="10" t="s">
        <v>217</v>
      </c>
      <c r="K18" s="9" t="str">
        <f t="shared" si="0"/>
        <v>N/A</v>
      </c>
    </row>
    <row r="19" spans="1:11" ht="27.75" customHeight="1" x14ac:dyDescent="0.2">
      <c r="A19" s="3" t="s">
        <v>835</v>
      </c>
      <c r="B19" s="34" t="s">
        <v>217</v>
      </c>
      <c r="C19" s="36" t="s">
        <v>1743</v>
      </c>
      <c r="D19" s="9" t="str">
        <f>IF($B19="N/A","N/A",IF(C19&gt;60,"No",IF(C19&lt;15,"No","Yes")))</f>
        <v>N/A</v>
      </c>
      <c r="E19" s="36">
        <v>23.301886792000001</v>
      </c>
      <c r="F19" s="9" t="str">
        <f>IF($B19="N/A","N/A",IF(E19&gt;60,"No",IF(E19&lt;15,"No","Yes")))</f>
        <v>N/A</v>
      </c>
      <c r="G19" s="36" t="s">
        <v>1743</v>
      </c>
      <c r="H19" s="9" t="str">
        <f>IF($B19="N/A","N/A",IF(G19&gt;60,"No",IF(G19&lt;15,"No","Yes")))</f>
        <v>N/A</v>
      </c>
      <c r="I19" s="10" t="s">
        <v>1743</v>
      </c>
      <c r="J19" s="10" t="s">
        <v>1743</v>
      </c>
      <c r="K19" s="9" t="str">
        <f t="shared" si="0"/>
        <v>N/A</v>
      </c>
    </row>
    <row r="20" spans="1:11" x14ac:dyDescent="0.2">
      <c r="A20" s="3" t="s">
        <v>27</v>
      </c>
      <c r="B20" s="34" t="s">
        <v>221</v>
      </c>
      <c r="C20" s="35">
        <v>0</v>
      </c>
      <c r="D20" s="9" t="str">
        <f>IF($B20="N/A","N/A",IF(C20="N/A","N/A",IF(C20=0,"Yes","No")))</f>
        <v>Yes</v>
      </c>
      <c r="E20" s="35">
        <v>0</v>
      </c>
      <c r="F20" s="9" t="str">
        <f>IF($B20="N/A","N/A",IF(E20="N/A","N/A",IF(E20=0,"Yes","No")))</f>
        <v>Yes</v>
      </c>
      <c r="G20" s="35">
        <v>0</v>
      </c>
      <c r="H20" s="9" t="str">
        <f>IF($B20="N/A","N/A",IF(G20=0,"Yes","No"))</f>
        <v>Yes</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1297400</v>
      </c>
      <c r="D6" s="9" t="str">
        <f>IF($B6="N/A","N/A",IF(C6&gt;15,"No",IF(C6&lt;-15,"No","Yes")))</f>
        <v>N/A</v>
      </c>
      <c r="E6" s="35">
        <v>1364408</v>
      </c>
      <c r="F6" s="9" t="str">
        <f>IF($B6="N/A","N/A",IF(E6&gt;15,"No",IF(E6&lt;-15,"No","Yes")))</f>
        <v>N/A</v>
      </c>
      <c r="G6" s="35">
        <v>1419243</v>
      </c>
      <c r="H6" s="9" t="str">
        <f>IF($B6="N/A","N/A",IF(G6&gt;15,"No",IF(G6&lt;-15,"No","Yes")))</f>
        <v>N/A</v>
      </c>
      <c r="I6" s="10">
        <v>5.165</v>
      </c>
      <c r="J6" s="10">
        <v>4.0190000000000001</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61.125100199999999</v>
      </c>
      <c r="D9" s="9" t="str">
        <f>IF($B9="N/A","N/A",IF(C9&gt;60,"No",IF(C9&lt;15,"No","Yes")))</f>
        <v>No</v>
      </c>
      <c r="E9" s="36">
        <v>65.273038563</v>
      </c>
      <c r="F9" s="9" t="str">
        <f>IF($B9="N/A","N/A",IF(E9&gt;60,"No",IF(E9&lt;15,"No","Yes")))</f>
        <v>No</v>
      </c>
      <c r="G9" s="36">
        <v>65.095351535999995</v>
      </c>
      <c r="H9" s="9" t="str">
        <f>IF($B9="N/A","N/A",IF(G9&gt;60,"No",IF(G9&lt;15,"No","Yes")))</f>
        <v>No</v>
      </c>
      <c r="I9" s="10">
        <v>6.7859999999999996</v>
      </c>
      <c r="J9" s="10">
        <v>-0.27200000000000002</v>
      </c>
      <c r="K9" s="9" t="str">
        <f t="shared" si="0"/>
        <v>Yes</v>
      </c>
    </row>
    <row r="10" spans="1:11" x14ac:dyDescent="0.2">
      <c r="A10" s="3" t="s">
        <v>14</v>
      </c>
      <c r="B10" s="34" t="s">
        <v>276</v>
      </c>
      <c r="C10" s="9">
        <v>3.3077693848999998</v>
      </c>
      <c r="D10" s="9" t="str">
        <f>IF($B10="N/A","N/A",IF(C10&gt;15,"No",IF(C10&lt;=0,"No","Yes")))</f>
        <v>Yes</v>
      </c>
      <c r="E10" s="9">
        <v>3.2189051955000001</v>
      </c>
      <c r="F10" s="9" t="str">
        <f>IF($B10="N/A","N/A",IF(E10&gt;15,"No",IF(E10&lt;=0,"No","Yes")))</f>
        <v>Yes</v>
      </c>
      <c r="G10" s="9">
        <v>3.1160273470000002</v>
      </c>
      <c r="H10" s="9" t="str">
        <f>IF($B10="N/A","N/A",IF(G10&gt;15,"No",IF(G10&lt;=0,"No","Yes")))</f>
        <v>Yes</v>
      </c>
      <c r="I10" s="10">
        <v>-2.69</v>
      </c>
      <c r="J10" s="10">
        <v>-3.2</v>
      </c>
      <c r="K10" s="9" t="str">
        <f t="shared" si="0"/>
        <v>Yes</v>
      </c>
    </row>
    <row r="11" spans="1:11" x14ac:dyDescent="0.2">
      <c r="A11" s="3" t="s">
        <v>871</v>
      </c>
      <c r="B11" s="34" t="s">
        <v>217</v>
      </c>
      <c r="C11" s="36">
        <v>117.33988116</v>
      </c>
      <c r="D11" s="9" t="str">
        <f>IF($B11="N/A","N/A",IF(C11&gt;15,"No",IF(C11&lt;-15,"No","Yes")))</f>
        <v>N/A</v>
      </c>
      <c r="E11" s="36">
        <v>114.34925659</v>
      </c>
      <c r="F11" s="9" t="str">
        <f>IF($B11="N/A","N/A",IF(E11&gt;15,"No",IF(E11&lt;-15,"No","Yes")))</f>
        <v>N/A</v>
      </c>
      <c r="G11" s="36">
        <v>99.705725397999998</v>
      </c>
      <c r="H11" s="9" t="str">
        <f>IF($B11="N/A","N/A",IF(G11&gt;15,"No",IF(G11&lt;-15,"No","Yes")))</f>
        <v>N/A</v>
      </c>
      <c r="I11" s="10">
        <v>-2.5499999999999998</v>
      </c>
      <c r="J11" s="10">
        <v>-12.8</v>
      </c>
      <c r="K11" s="9" t="str">
        <f t="shared" si="0"/>
        <v>Yes</v>
      </c>
    </row>
    <row r="12" spans="1:11" x14ac:dyDescent="0.2">
      <c r="A12" s="3" t="s">
        <v>932</v>
      </c>
      <c r="B12" s="34" t="s">
        <v>217</v>
      </c>
      <c r="C12" s="9">
        <v>1.5855557268</v>
      </c>
      <c r="D12" s="9" t="str">
        <f>IF($B12="N/A","N/A",IF(C12&gt;15,"No",IF(C12&lt;-15,"No","Yes")))</f>
        <v>N/A</v>
      </c>
      <c r="E12" s="9">
        <v>1.3836037314</v>
      </c>
      <c r="F12" s="9" t="str">
        <f>IF($B12="N/A","N/A",IF(E12&gt;15,"No",IF(E12&lt;-15,"No","Yes")))</f>
        <v>N/A</v>
      </c>
      <c r="G12" s="9">
        <v>1.3894731204999999</v>
      </c>
      <c r="H12" s="9" t="str">
        <f>IF($B12="N/A","N/A",IF(G12&gt;15,"No",IF(G12&lt;-15,"No","Yes")))</f>
        <v>N/A</v>
      </c>
      <c r="I12" s="10">
        <v>-12.7</v>
      </c>
      <c r="J12" s="10">
        <v>0.42420000000000002</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99.999768767999996</v>
      </c>
      <c r="D15" s="9" t="str">
        <f>IF($B15="N/A","N/A",IF(C15&gt;15,"No",IF(C15&lt;-15,"No","Yes")))</f>
        <v>N/A</v>
      </c>
      <c r="E15" s="9">
        <v>100</v>
      </c>
      <c r="F15" s="9" t="str">
        <f>IF($B15="N/A","N/A",IF(E15&gt;15,"No",IF(E15&lt;-15,"No","Yes")))</f>
        <v>N/A</v>
      </c>
      <c r="G15" s="9">
        <v>100</v>
      </c>
      <c r="H15" s="9" t="str">
        <f>IF($B15="N/A","N/A",IF(G15&gt;15,"No",IF(G15&lt;-15,"No","Yes")))</f>
        <v>N/A</v>
      </c>
      <c r="I15" s="10">
        <v>2.0000000000000001E-4</v>
      </c>
      <c r="J15" s="10">
        <v>0</v>
      </c>
      <c r="K15" s="9" t="str">
        <f t="shared" si="0"/>
        <v>Yes</v>
      </c>
    </row>
    <row r="16" spans="1:11" x14ac:dyDescent="0.2">
      <c r="A16" s="3" t="s">
        <v>169</v>
      </c>
      <c r="B16" s="34" t="s">
        <v>279</v>
      </c>
      <c r="C16" s="9">
        <v>99.999460459000005</v>
      </c>
      <c r="D16" s="9" t="str">
        <f>IF($B16="N/A","N/A",IF(C16&gt;98,"Yes","No"))</f>
        <v>Yes</v>
      </c>
      <c r="E16" s="9">
        <v>99.999193790000007</v>
      </c>
      <c r="F16" s="9" t="str">
        <f>IF($B16="N/A","N/A",IF(E16&gt;98,"Yes","No"))</f>
        <v>Yes</v>
      </c>
      <c r="G16" s="9">
        <v>99.998943099000002</v>
      </c>
      <c r="H16" s="9" t="str">
        <f>IF($B16="N/A","N/A",IF(G16&gt;98,"Yes","No"))</f>
        <v>Yes</v>
      </c>
      <c r="I16" s="10">
        <v>0</v>
      </c>
      <c r="J16" s="10">
        <v>0</v>
      </c>
      <c r="K16" s="9" t="str">
        <f t="shared" si="0"/>
        <v>Yes</v>
      </c>
    </row>
    <row r="17" spans="1:11" x14ac:dyDescent="0.2">
      <c r="A17" s="3" t="s">
        <v>21</v>
      </c>
      <c r="B17" s="34" t="s">
        <v>279</v>
      </c>
      <c r="C17" s="9">
        <v>99.940188067999998</v>
      </c>
      <c r="D17" s="9" t="str">
        <f>IF($B17="N/A","N/A",IF(C17&gt;98,"Yes","No"))</f>
        <v>Yes</v>
      </c>
      <c r="E17" s="9">
        <v>92.466989346000005</v>
      </c>
      <c r="F17" s="9" t="str">
        <f>IF($B17="N/A","N/A",IF(E17&gt;98,"Yes","No"))</f>
        <v>No</v>
      </c>
      <c r="G17" s="9">
        <v>99.962233388000001</v>
      </c>
      <c r="H17" s="9" t="str">
        <f>IF($B17="N/A","N/A",IF(G17&gt;98,"Yes","No"))</f>
        <v>Yes</v>
      </c>
      <c r="I17" s="10">
        <v>-7.48</v>
      </c>
      <c r="J17" s="10">
        <v>8.1059999999999999</v>
      </c>
      <c r="K17" s="9" t="str">
        <f t="shared" si="0"/>
        <v>Yes</v>
      </c>
    </row>
    <row r="18" spans="1:11" x14ac:dyDescent="0.2">
      <c r="A18" s="3" t="s">
        <v>53</v>
      </c>
      <c r="B18" s="34" t="s">
        <v>279</v>
      </c>
      <c r="C18" s="9">
        <v>99.999922923</v>
      </c>
      <c r="D18" s="9" t="str">
        <f>IF($B18="N/A","N/A",IF(C18&gt;98,"Yes","No"))</f>
        <v>Yes</v>
      </c>
      <c r="E18" s="9">
        <v>100</v>
      </c>
      <c r="F18" s="9" t="str">
        <f>IF($B18="N/A","N/A",IF(E18&gt;98,"Yes","No"))</f>
        <v>Yes</v>
      </c>
      <c r="G18" s="9">
        <v>100</v>
      </c>
      <c r="H18" s="9" t="str">
        <f>IF($B18="N/A","N/A",IF(G18&gt;98,"Yes","No"))</f>
        <v>Yes</v>
      </c>
      <c r="I18" s="10">
        <v>1E-4</v>
      </c>
      <c r="J18" s="10">
        <v>0</v>
      </c>
      <c r="K18" s="9" t="str">
        <f t="shared" si="0"/>
        <v>Yes</v>
      </c>
    </row>
    <row r="19" spans="1:11" ht="12.75" customHeight="1" x14ac:dyDescent="0.2">
      <c r="A19" s="3" t="s">
        <v>678</v>
      </c>
      <c r="B19" s="34" t="s">
        <v>227</v>
      </c>
      <c r="C19" s="9">
        <v>99.831663327000001</v>
      </c>
      <c r="D19" s="9" t="str">
        <f>IF($B19="N/A","N/A",IF(C19&gt;100,"No",IF(C19&lt;98,"No","Yes")))</f>
        <v>Yes</v>
      </c>
      <c r="E19" s="9">
        <v>99.943125516999999</v>
      </c>
      <c r="F19" s="9" t="str">
        <f>IF($B19="N/A","N/A",IF(E19&gt;100,"No",IF(E19&lt;98,"No","Yes")))</f>
        <v>Yes</v>
      </c>
      <c r="G19" s="9">
        <v>99.927919320000001</v>
      </c>
      <c r="H19" s="9" t="str">
        <f>IF($B19="N/A","N/A",IF(G19&gt;100,"No",IF(G19&lt;98,"No","Yes")))</f>
        <v>Yes</v>
      </c>
      <c r="I19" s="10">
        <v>0.11169999999999999</v>
      </c>
      <c r="J19" s="10">
        <v>-1.4999999999999999E-2</v>
      </c>
      <c r="K19" s="9" t="str">
        <f>IF(J19="Div by 0", "N/A", IF(J19="N/A","N/A", IF(J19&gt;30, "No", IF(J19&lt;-30, "No", "Yes"))))</f>
        <v>Yes</v>
      </c>
    </row>
    <row r="20" spans="1:11" x14ac:dyDescent="0.2">
      <c r="A20" s="3" t="s">
        <v>679</v>
      </c>
      <c r="B20" s="34" t="s">
        <v>227</v>
      </c>
      <c r="C20" s="9">
        <v>99.997071065</v>
      </c>
      <c r="D20" s="9" t="str">
        <f>IF($B20="N/A","N/A",IF(C20&gt;100,"No",IF(C20&lt;98,"No","Yes")))</f>
        <v>Yes</v>
      </c>
      <c r="E20" s="9">
        <v>99.985341628</v>
      </c>
      <c r="F20" s="9" t="str">
        <f>IF($B20="N/A","N/A",IF(E20&gt;100,"No",IF(E20&lt;98,"No","Yes")))</f>
        <v>Yes</v>
      </c>
      <c r="G20" s="9">
        <v>99.998449878000002</v>
      </c>
      <c r="H20" s="9" t="str">
        <f>IF($B20="N/A","N/A",IF(G20&gt;100,"No",IF(G20&lt;98,"No","Yes")))</f>
        <v>Yes</v>
      </c>
      <c r="I20" s="10">
        <v>-1.2E-2</v>
      </c>
      <c r="J20" s="10">
        <v>1.3100000000000001E-2</v>
      </c>
      <c r="K20" s="9" t="str">
        <f>IF(J20="Div by 0", "N/A", IF(J20="N/A","N/A", IF(J20&gt;30, "No", IF(J20&lt;-30, "No", "Yes"))))</f>
        <v>Yes</v>
      </c>
    </row>
    <row r="21" spans="1:11" x14ac:dyDescent="0.2">
      <c r="A21" s="3" t="s">
        <v>680</v>
      </c>
      <c r="B21" s="34" t="s">
        <v>227</v>
      </c>
      <c r="C21" s="9">
        <v>99.997071065</v>
      </c>
      <c r="D21" s="9" t="str">
        <f>IF($B21="N/A","N/A",IF(C21&gt;100,"No",IF(C21&lt;98,"No","Yes")))</f>
        <v>Yes</v>
      </c>
      <c r="E21" s="9">
        <v>99.985341628</v>
      </c>
      <c r="F21" s="9" t="str">
        <f>IF($B21="N/A","N/A",IF(E21&gt;100,"No",IF(E21&lt;98,"No","Yes")))</f>
        <v>Yes</v>
      </c>
      <c r="G21" s="9">
        <v>99.998449878000002</v>
      </c>
      <c r="H21" s="9" t="str">
        <f>IF($B21="N/A","N/A",IF(G21&gt;100,"No",IF(G21&lt;98,"No","Yes")))</f>
        <v>Yes</v>
      </c>
      <c r="I21" s="10">
        <v>-1.2E-2</v>
      </c>
      <c r="J21" s="10">
        <v>1.3100000000000001E-2</v>
      </c>
      <c r="K21" s="9" t="str">
        <f>IF(J21="Div by 0", "N/A", IF(J21="N/A","N/A", IF(J21&gt;30, "No", IF(J21&lt;-30, "No", "Yes"))))</f>
        <v>Yes</v>
      </c>
    </row>
    <row r="22" spans="1:11" ht="13.5" customHeight="1" x14ac:dyDescent="0.2">
      <c r="A22" s="3" t="s">
        <v>1724</v>
      </c>
      <c r="B22" s="34" t="s">
        <v>217</v>
      </c>
      <c r="C22" s="9">
        <v>71.788345922999994</v>
      </c>
      <c r="D22" s="9" t="str">
        <f>IF($B22="N/A","N/A",IF(C22&gt;15,"No",IF(C22&lt;-15,"No","Yes")))</f>
        <v>N/A</v>
      </c>
      <c r="E22" s="9">
        <v>70.060055349999999</v>
      </c>
      <c r="F22" s="9" t="str">
        <f>IF($B22="N/A","N/A",IF(E22&gt;15,"No",IF(E22&lt;-15,"No","Yes")))</f>
        <v>N/A</v>
      </c>
      <c r="G22" s="9">
        <v>70.332705533999999</v>
      </c>
      <c r="H22" s="9" t="str">
        <f>IF($B22="N/A","N/A",IF(G22&gt;15,"No",IF(G22&lt;-15,"No","Yes")))</f>
        <v>N/A</v>
      </c>
      <c r="I22" s="10">
        <v>-2.41</v>
      </c>
      <c r="J22" s="10">
        <v>0.38919999999999999</v>
      </c>
      <c r="K22" s="9" t="str">
        <f t="shared" ref="K22:K31" si="1">IF(J22="Div by 0", "N/A", IF(J22="N/A","N/A", IF(J22&gt;30, "No", IF(J22&lt;-30, "No", "Yes"))))</f>
        <v>Yes</v>
      </c>
    </row>
    <row r="23" spans="1:11" x14ac:dyDescent="0.2">
      <c r="A23" s="3" t="s">
        <v>933</v>
      </c>
      <c r="B23" s="34" t="s">
        <v>217</v>
      </c>
      <c r="C23" s="9">
        <v>27.981424387000001</v>
      </c>
      <c r="D23" s="9" t="str">
        <f>IF($B23="N/A","N/A",IF(C23&gt;15,"No",IF(C23&lt;-15,"No","Yes")))</f>
        <v>N/A</v>
      </c>
      <c r="E23" s="9">
        <v>29.710467836999999</v>
      </c>
      <c r="F23" s="9" t="str">
        <f>IF($B23="N/A","N/A",IF(E23&gt;15,"No",IF(E23&lt;-15,"No","Yes")))</f>
        <v>N/A</v>
      </c>
      <c r="G23" s="9">
        <v>29.460846381</v>
      </c>
      <c r="H23" s="9" t="str">
        <f>IF($B23="N/A","N/A",IF(G23&gt;15,"No",IF(G23&lt;-15,"No","Yes")))</f>
        <v>N/A</v>
      </c>
      <c r="I23" s="10">
        <v>6.1790000000000003</v>
      </c>
      <c r="J23" s="10">
        <v>-0.84</v>
      </c>
      <c r="K23" s="9" t="str">
        <f t="shared" si="1"/>
        <v>Yes</v>
      </c>
    </row>
    <row r="24" spans="1:11" ht="25.5" x14ac:dyDescent="0.2">
      <c r="A24" s="3" t="s">
        <v>934</v>
      </c>
      <c r="B24" s="34" t="s">
        <v>217</v>
      </c>
      <c r="C24" s="9">
        <v>5.2412517000000004E-3</v>
      </c>
      <c r="D24" s="9" t="str">
        <f>IF($B24="N/A","N/A",IF(C24&gt;15,"No",IF(C24&lt;-15,"No","Yes")))</f>
        <v>N/A</v>
      </c>
      <c r="E24" s="9">
        <v>3.2248417999999998E-3</v>
      </c>
      <c r="F24" s="9" t="str">
        <f>IF($B24="N/A","N/A",IF(E24&gt;15,"No",IF(E24&lt;-15,"No","Yes")))</f>
        <v>N/A</v>
      </c>
      <c r="G24" s="9">
        <v>3.1707044E-3</v>
      </c>
      <c r="H24" s="9" t="str">
        <f>IF($B24="N/A","N/A",IF(G24&gt;15,"No",IF(G24&lt;-15,"No","Yes")))</f>
        <v>N/A</v>
      </c>
      <c r="I24" s="10">
        <v>-38.5</v>
      </c>
      <c r="J24" s="10">
        <v>-1.68</v>
      </c>
      <c r="K24" s="9" t="str">
        <f t="shared" si="1"/>
        <v>Yes</v>
      </c>
    </row>
    <row r="25" spans="1:11" x14ac:dyDescent="0.2">
      <c r="A25" s="3" t="s">
        <v>170</v>
      </c>
      <c r="B25" s="34" t="s">
        <v>217</v>
      </c>
      <c r="C25" s="9">
        <v>99.997071065</v>
      </c>
      <c r="D25" s="9" t="str">
        <f t="shared" ref="D25:D27" si="2">IF($B25="N/A","N/A",IF(C25&gt;15,"No",IF(C25&lt;-15,"No","Yes")))</f>
        <v>N/A</v>
      </c>
      <c r="E25" s="9">
        <v>99.985341628</v>
      </c>
      <c r="F25" s="9" t="str">
        <f t="shared" ref="F25:F27" si="3">IF($B25="N/A","N/A",IF(E25&gt;15,"No",IF(E25&lt;-15,"No","Yes")))</f>
        <v>N/A</v>
      </c>
      <c r="G25" s="9">
        <v>99.998449878000002</v>
      </c>
      <c r="H25" s="9" t="str">
        <f t="shared" ref="H25:H27" si="4">IF($B25="N/A","N/A",IF(G25&gt;15,"No",IF(G25&lt;-15,"No","Yes")))</f>
        <v>N/A</v>
      </c>
      <c r="I25" s="10">
        <v>-1.2E-2</v>
      </c>
      <c r="J25" s="10">
        <v>1.3100000000000001E-2</v>
      </c>
      <c r="K25" s="9" t="str">
        <f t="shared" si="1"/>
        <v>Yes</v>
      </c>
    </row>
    <row r="26" spans="1:11" x14ac:dyDescent="0.2">
      <c r="A26" s="3" t="s">
        <v>171</v>
      </c>
      <c r="B26" s="34" t="s">
        <v>217</v>
      </c>
      <c r="C26" s="9">
        <v>99.997071065</v>
      </c>
      <c r="D26" s="9" t="str">
        <f t="shared" si="2"/>
        <v>N/A</v>
      </c>
      <c r="E26" s="9">
        <v>99.985341628</v>
      </c>
      <c r="F26" s="9" t="str">
        <f t="shared" si="3"/>
        <v>N/A</v>
      </c>
      <c r="G26" s="9">
        <v>99.998449878000002</v>
      </c>
      <c r="H26" s="9" t="str">
        <f t="shared" si="4"/>
        <v>N/A</v>
      </c>
      <c r="I26" s="10">
        <v>-1.2E-2</v>
      </c>
      <c r="J26" s="10">
        <v>1.3100000000000001E-2</v>
      </c>
      <c r="K26" s="9" t="str">
        <f t="shared" si="1"/>
        <v>Yes</v>
      </c>
    </row>
    <row r="27" spans="1:11" x14ac:dyDescent="0.2">
      <c r="A27" s="3" t="s">
        <v>172</v>
      </c>
      <c r="B27" s="34" t="s">
        <v>217</v>
      </c>
      <c r="C27" s="9">
        <v>99.997071065</v>
      </c>
      <c r="D27" s="9" t="str">
        <f t="shared" si="2"/>
        <v>N/A</v>
      </c>
      <c r="E27" s="9">
        <v>99.985341628</v>
      </c>
      <c r="F27" s="9" t="str">
        <f t="shared" si="3"/>
        <v>N/A</v>
      </c>
      <c r="G27" s="9">
        <v>99.998449878000002</v>
      </c>
      <c r="H27" s="9" t="str">
        <f t="shared" si="4"/>
        <v>N/A</v>
      </c>
      <c r="I27" s="10">
        <v>-1.2E-2</v>
      </c>
      <c r="J27" s="10">
        <v>1.3100000000000001E-2</v>
      </c>
      <c r="K27" s="9" t="str">
        <f t="shared" si="1"/>
        <v>Yes</v>
      </c>
    </row>
    <row r="28" spans="1:11" x14ac:dyDescent="0.2">
      <c r="A28" s="3" t="s">
        <v>54</v>
      </c>
      <c r="B28" s="34" t="s">
        <v>217</v>
      </c>
      <c r="C28" s="9">
        <v>16.108755973000001</v>
      </c>
      <c r="D28" s="9" t="str">
        <f>IF($B28="N/A","N/A",IF(C28&gt;15,"No",IF(C28&lt;-15,"No","Yes")))</f>
        <v>N/A</v>
      </c>
      <c r="E28" s="9">
        <v>11.713211884</v>
      </c>
      <c r="F28" s="9" t="str">
        <f>IF($B28="N/A","N/A",IF(E28&gt;15,"No",IF(E28&lt;-15,"No","Yes")))</f>
        <v>N/A</v>
      </c>
      <c r="G28" s="9">
        <v>10.985363324</v>
      </c>
      <c r="H28" s="9" t="str">
        <f>IF($B28="N/A","N/A",IF(G28&gt;15,"No",IF(G28&lt;-15,"No","Yes")))</f>
        <v>N/A</v>
      </c>
      <c r="I28" s="10">
        <v>-27.3</v>
      </c>
      <c r="J28" s="10">
        <v>-6.21</v>
      </c>
      <c r="K28" s="9" t="str">
        <f t="shared" si="1"/>
        <v>Yes</v>
      </c>
    </row>
    <row r="29" spans="1:11" x14ac:dyDescent="0.2">
      <c r="A29" s="3" t="s">
        <v>55</v>
      </c>
      <c r="B29" s="34" t="s">
        <v>217</v>
      </c>
      <c r="C29" s="9">
        <v>83.888315091999999</v>
      </c>
      <c r="D29" s="9" t="str">
        <f>IF($B29="N/A","N/A",IF(C29&gt;15,"No",IF(C29&lt;-15,"No","Yes")))</f>
        <v>N/A</v>
      </c>
      <c r="E29" s="9">
        <v>88.272129743999997</v>
      </c>
      <c r="F29" s="9" t="str">
        <f>IF($B29="N/A","N/A",IF(E29&gt;15,"No",IF(E29&lt;-15,"No","Yes")))</f>
        <v>N/A</v>
      </c>
      <c r="G29" s="9">
        <v>89.013086553999997</v>
      </c>
      <c r="H29" s="9" t="str">
        <f>IF($B29="N/A","N/A",IF(G29&gt;15,"No",IF(G29&lt;-15,"No","Yes")))</f>
        <v>N/A</v>
      </c>
      <c r="I29" s="10">
        <v>5.226</v>
      </c>
      <c r="J29" s="10">
        <v>0.83940000000000003</v>
      </c>
      <c r="K29" s="9" t="str">
        <f t="shared" si="1"/>
        <v>Yes</v>
      </c>
    </row>
    <row r="30" spans="1:11" x14ac:dyDescent="0.2">
      <c r="A30" s="3" t="s">
        <v>56</v>
      </c>
      <c r="B30" s="34" t="s">
        <v>217</v>
      </c>
      <c r="C30" s="9">
        <v>69.932557423000006</v>
      </c>
      <c r="D30" s="9" t="str">
        <f>IF($B30="N/A","N/A",IF(C30&gt;15,"No",IF(C30&lt;-15,"No","Yes")))</f>
        <v>N/A</v>
      </c>
      <c r="E30" s="9">
        <v>72.932656507000004</v>
      </c>
      <c r="F30" s="9" t="str">
        <f>IF($B30="N/A","N/A",IF(E30&gt;15,"No",IF(E30&lt;-15,"No","Yes")))</f>
        <v>N/A</v>
      </c>
      <c r="G30" s="9">
        <v>75.124696756999995</v>
      </c>
      <c r="H30" s="9" t="str">
        <f>IF($B30="N/A","N/A",IF(G30&gt;15,"No",IF(G30&lt;-15,"No","Yes")))</f>
        <v>N/A</v>
      </c>
      <c r="I30" s="10">
        <v>4.29</v>
      </c>
      <c r="J30" s="10">
        <v>3.0059999999999998</v>
      </c>
      <c r="K30" s="9" t="str">
        <f t="shared" si="1"/>
        <v>Yes</v>
      </c>
    </row>
    <row r="31" spans="1:11" x14ac:dyDescent="0.2">
      <c r="A31" s="3" t="s">
        <v>57</v>
      </c>
      <c r="B31" s="34" t="s">
        <v>217</v>
      </c>
      <c r="C31" s="9">
        <v>25.673115461999998</v>
      </c>
      <c r="D31" s="9" t="str">
        <f>IF($B31="N/A","N/A",IF(C31&gt;15,"No",IF(C31&lt;-15,"No","Yes")))</f>
        <v>N/A</v>
      </c>
      <c r="E31" s="9">
        <v>22.476414679000001</v>
      </c>
      <c r="F31" s="9" t="str">
        <f>IF($B31="N/A","N/A",IF(E31&gt;15,"No",IF(E31&lt;-15,"No","Yes")))</f>
        <v>N/A</v>
      </c>
      <c r="G31" s="9">
        <v>19.790198014000001</v>
      </c>
      <c r="H31" s="9" t="str">
        <f>IF($B31="N/A","N/A",IF(G31&gt;15,"No",IF(G31&lt;-15,"No","Yes")))</f>
        <v>N/A</v>
      </c>
      <c r="I31" s="10">
        <v>-12.5</v>
      </c>
      <c r="J31" s="10">
        <v>-12</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5</v>
      </c>
      <c r="F6" s="43" t="s">
        <v>217</v>
      </c>
      <c r="G6" s="26">
        <v>7</v>
      </c>
      <c r="H6" s="43" t="s">
        <v>217</v>
      </c>
      <c r="I6" s="12" t="s">
        <v>217</v>
      </c>
      <c r="J6" s="12" t="s">
        <v>217</v>
      </c>
      <c r="K6" s="43" t="s">
        <v>217</v>
      </c>
      <c r="L6" s="43" t="s">
        <v>217</v>
      </c>
    </row>
    <row r="7" spans="1:12" x14ac:dyDescent="0.2">
      <c r="A7" s="3" t="s">
        <v>17</v>
      </c>
      <c r="B7" s="29" t="s">
        <v>217</v>
      </c>
      <c r="C7" s="30">
        <v>157524</v>
      </c>
      <c r="D7" s="74" t="str">
        <f>IF($B7="N/A","N/A",IF(C7&gt;10,"No",IF(C7&lt;-10,"No","Yes")))</f>
        <v>N/A</v>
      </c>
      <c r="E7" s="30">
        <v>168549</v>
      </c>
      <c r="F7" s="74" t="str">
        <f>IF($B7="N/A","N/A",IF(E7&gt;10,"No",IF(E7&lt;-10,"No","Yes")))</f>
        <v>N/A</v>
      </c>
      <c r="G7" s="30">
        <v>176386</v>
      </c>
      <c r="H7" s="74" t="str">
        <f>IF($B7="N/A","N/A",IF(G7&gt;10,"No",IF(G7&lt;-10,"No","Yes")))</f>
        <v>N/A</v>
      </c>
      <c r="I7" s="75">
        <v>6.9989999999999997</v>
      </c>
      <c r="J7" s="75">
        <v>4.6500000000000004</v>
      </c>
      <c r="K7" s="76" t="s">
        <v>732</v>
      </c>
      <c r="L7" s="31" t="str">
        <f>IF(J7="Div by 0", "N/A", IF(K7="N/A","N/A", IF(J7&gt;VALUE(MID(K7,1,2)), "No", IF(J7&lt;-1*VALUE(MID(K7,1,2)), "No", "Yes"))))</f>
        <v>Yes</v>
      </c>
    </row>
    <row r="8" spans="1:12" x14ac:dyDescent="0.2">
      <c r="A8" s="3" t="s">
        <v>58</v>
      </c>
      <c r="B8" s="34" t="s">
        <v>217</v>
      </c>
      <c r="C8" s="46">
        <v>947443772</v>
      </c>
      <c r="D8" s="43" t="str">
        <f>IF($B8="N/A","N/A",IF(C8&gt;10,"No",IF(C8&lt;-10,"No","Yes")))</f>
        <v>N/A</v>
      </c>
      <c r="E8" s="46">
        <v>1013052047</v>
      </c>
      <c r="F8" s="43" t="str">
        <f>IF($B8="N/A","N/A",IF(E8&gt;10,"No",IF(E8&lt;-10,"No","Yes")))</f>
        <v>N/A</v>
      </c>
      <c r="G8" s="46">
        <v>1003675656</v>
      </c>
      <c r="H8" s="43" t="str">
        <f>IF($B8="N/A","N/A",IF(G8&gt;10,"No",IF(G8&lt;-10,"No","Yes")))</f>
        <v>N/A</v>
      </c>
      <c r="I8" s="12">
        <v>6.9249999999999998</v>
      </c>
      <c r="J8" s="12">
        <v>-0.92600000000000005</v>
      </c>
      <c r="K8" s="44" t="s">
        <v>732</v>
      </c>
      <c r="L8" s="9" t="str">
        <f>IF(J8="Div by 0", "N/A", IF(K8="N/A","N/A", IF(J8&gt;VALUE(MID(K8,1,2)), "No", IF(J8&lt;-1*VALUE(MID(K8,1,2)), "No", "Yes"))))</f>
        <v>Yes</v>
      </c>
    </row>
    <row r="9" spans="1:12" x14ac:dyDescent="0.2">
      <c r="A9" s="58" t="s">
        <v>937</v>
      </c>
      <c r="B9" s="9" t="s">
        <v>217</v>
      </c>
      <c r="C9" s="8">
        <v>16.980269672999999</v>
      </c>
      <c r="D9" s="43" t="str">
        <f>IF($B9="N/A","N/A",IF(C9&gt;10,"No",IF(C9&lt;-10,"No","Yes")))</f>
        <v>N/A</v>
      </c>
      <c r="E9" s="8">
        <v>15.698698895</v>
      </c>
      <c r="F9" s="43" t="str">
        <f>IF($B9="N/A","N/A",IF(E9&gt;10,"No",IF(E9&lt;-10,"No","Yes")))</f>
        <v>N/A</v>
      </c>
      <c r="G9" s="8">
        <v>16.125996394000001</v>
      </c>
      <c r="H9" s="43" t="str">
        <f>IF($B9="N/A","N/A",IF(G9&gt;10,"No",IF(G9&lt;-10,"No","Yes")))</f>
        <v>N/A</v>
      </c>
      <c r="I9" s="12">
        <v>-7.55</v>
      </c>
      <c r="J9" s="12">
        <v>2.722</v>
      </c>
      <c r="K9" s="9" t="s">
        <v>217</v>
      </c>
      <c r="L9" s="9" t="str">
        <f>IF(J9="Div by 0", "N/A", IF(K9="N/A","N/A", IF(J9&gt;VALUE(MID(K9,1,2)), "No", IF(J9&lt;-1*VALUE(MID(K9,1,2)), "No", "Yes"))))</f>
        <v>N/A</v>
      </c>
    </row>
    <row r="10" spans="1:12" x14ac:dyDescent="0.2">
      <c r="A10" s="58" t="s">
        <v>938</v>
      </c>
      <c r="B10" s="9" t="s">
        <v>217</v>
      </c>
      <c r="C10" s="8">
        <v>83.019730327000005</v>
      </c>
      <c r="D10" s="43" t="str">
        <f t="shared" ref="D10:D19" si="0">IF($B10="N/A","N/A",IF(C10&gt;10,"No",IF(C10&lt;-10,"No","Yes")))</f>
        <v>N/A</v>
      </c>
      <c r="E10" s="8">
        <v>84.301301104999993</v>
      </c>
      <c r="F10" s="43" t="str">
        <f t="shared" ref="F10:F19" si="1">IF($B10="N/A","N/A",IF(E10&gt;10,"No",IF(E10&lt;-10,"No","Yes")))</f>
        <v>N/A</v>
      </c>
      <c r="G10" s="8">
        <v>83.874003606000002</v>
      </c>
      <c r="H10" s="43" t="str">
        <f t="shared" ref="H10:H19" si="2">IF($B10="N/A","N/A",IF(G10&gt;10,"No",IF(G10&lt;-10,"No","Yes")))</f>
        <v>N/A</v>
      </c>
      <c r="I10" s="12">
        <v>1.544</v>
      </c>
      <c r="J10" s="12">
        <v>-0.50700000000000001</v>
      </c>
      <c r="K10" s="9" t="s">
        <v>217</v>
      </c>
      <c r="L10" s="9" t="str">
        <f t="shared" ref="L10:L26" si="3">IF(J10="Div by 0", "N/A", IF(K10="N/A","N/A", IF(J10&gt;VALUE(MID(K10,1,2)), "No", IF(J10&lt;-1*VALUE(MID(K10,1,2)), "No", "Yes"))))</f>
        <v>N/A</v>
      </c>
    </row>
    <row r="11" spans="1:12" x14ac:dyDescent="0.2">
      <c r="A11" s="58" t="s">
        <v>939</v>
      </c>
      <c r="B11" s="9" t="s">
        <v>217</v>
      </c>
      <c r="C11" s="8">
        <v>0</v>
      </c>
      <c r="D11" s="43" t="str">
        <f t="shared" si="0"/>
        <v>N/A</v>
      </c>
      <c r="E11" s="8">
        <v>0</v>
      </c>
      <c r="F11" s="43" t="str">
        <f t="shared" si="1"/>
        <v>N/A</v>
      </c>
      <c r="G11" s="8">
        <v>0</v>
      </c>
      <c r="H11" s="43" t="str">
        <f t="shared" si="2"/>
        <v>N/A</v>
      </c>
      <c r="I11" s="12" t="s">
        <v>1743</v>
      </c>
      <c r="J11" s="12" t="s">
        <v>1743</v>
      </c>
      <c r="K11" s="9" t="s">
        <v>217</v>
      </c>
      <c r="L11" s="9" t="str">
        <f t="shared" si="3"/>
        <v>N/A</v>
      </c>
    </row>
    <row r="12" spans="1:12" x14ac:dyDescent="0.2">
      <c r="A12" s="58" t="s">
        <v>940</v>
      </c>
      <c r="B12" s="9" t="s">
        <v>217</v>
      </c>
      <c r="C12" s="8">
        <v>0</v>
      </c>
      <c r="D12" s="43" t="str">
        <f t="shared" si="0"/>
        <v>N/A</v>
      </c>
      <c r="E12" s="8">
        <v>0</v>
      </c>
      <c r="F12" s="43" t="str">
        <f t="shared" si="1"/>
        <v>N/A</v>
      </c>
      <c r="G12" s="8">
        <v>0</v>
      </c>
      <c r="H12" s="43" t="str">
        <f t="shared" si="2"/>
        <v>N/A</v>
      </c>
      <c r="I12" s="12" t="s">
        <v>1743</v>
      </c>
      <c r="J12" s="12" t="s">
        <v>1743</v>
      </c>
      <c r="K12" s="9" t="s">
        <v>217</v>
      </c>
      <c r="L12" s="9" t="str">
        <f t="shared" si="3"/>
        <v>N/A</v>
      </c>
    </row>
    <row r="13" spans="1:12" x14ac:dyDescent="0.2">
      <c r="A13" s="58" t="s">
        <v>941</v>
      </c>
      <c r="B13" s="11" t="s">
        <v>217</v>
      </c>
      <c r="C13" s="8">
        <v>0</v>
      </c>
      <c r="D13" s="43" t="str">
        <f t="shared" si="0"/>
        <v>N/A</v>
      </c>
      <c r="E13" s="8">
        <v>0</v>
      </c>
      <c r="F13" s="43" t="str">
        <f t="shared" si="1"/>
        <v>N/A</v>
      </c>
      <c r="G13" s="8">
        <v>0</v>
      </c>
      <c r="H13" s="43" t="str">
        <f t="shared" si="2"/>
        <v>N/A</v>
      </c>
      <c r="I13" s="12" t="s">
        <v>1743</v>
      </c>
      <c r="J13" s="12" t="s">
        <v>1743</v>
      </c>
      <c r="K13" s="9" t="s">
        <v>217</v>
      </c>
      <c r="L13" s="9" t="str">
        <f t="shared" si="3"/>
        <v>N/A</v>
      </c>
    </row>
    <row r="14" spans="1:12" ht="12.75" customHeight="1" x14ac:dyDescent="0.2">
      <c r="A14" s="58" t="s">
        <v>942</v>
      </c>
      <c r="B14" s="11" t="s">
        <v>217</v>
      </c>
      <c r="C14" s="8">
        <v>0</v>
      </c>
      <c r="D14" s="43" t="str">
        <f t="shared" si="0"/>
        <v>N/A</v>
      </c>
      <c r="E14" s="8">
        <v>0</v>
      </c>
      <c r="F14" s="43" t="str">
        <f t="shared" si="1"/>
        <v>N/A</v>
      </c>
      <c r="G14" s="8">
        <v>0</v>
      </c>
      <c r="H14" s="43" t="str">
        <f t="shared" si="2"/>
        <v>N/A</v>
      </c>
      <c r="I14" s="12" t="s">
        <v>1743</v>
      </c>
      <c r="J14" s="12" t="s">
        <v>1743</v>
      </c>
      <c r="K14" s="9" t="s">
        <v>217</v>
      </c>
      <c r="L14" s="9" t="str">
        <f t="shared" si="3"/>
        <v>N/A</v>
      </c>
    </row>
    <row r="15" spans="1:12" x14ac:dyDescent="0.2">
      <c r="A15" s="58" t="s">
        <v>943</v>
      </c>
      <c r="B15" s="11" t="s">
        <v>217</v>
      </c>
      <c r="C15" s="8">
        <v>0</v>
      </c>
      <c r="D15" s="43" t="str">
        <f t="shared" si="0"/>
        <v>N/A</v>
      </c>
      <c r="E15" s="8">
        <v>0</v>
      </c>
      <c r="F15" s="43" t="str">
        <f t="shared" si="1"/>
        <v>N/A</v>
      </c>
      <c r="G15" s="8">
        <v>0</v>
      </c>
      <c r="H15" s="43" t="str">
        <f t="shared" si="2"/>
        <v>N/A</v>
      </c>
      <c r="I15" s="12" t="s">
        <v>1743</v>
      </c>
      <c r="J15" s="12" t="s">
        <v>1743</v>
      </c>
      <c r="K15" s="9" t="s">
        <v>217</v>
      </c>
      <c r="L15" s="9" t="str">
        <f t="shared" si="3"/>
        <v>N/A</v>
      </c>
    </row>
    <row r="16" spans="1:12" ht="12.75" customHeight="1" x14ac:dyDescent="0.2">
      <c r="A16" s="58" t="s">
        <v>944</v>
      </c>
      <c r="B16" s="11" t="s">
        <v>217</v>
      </c>
      <c r="C16" s="8">
        <v>0</v>
      </c>
      <c r="D16" s="43" t="str">
        <f t="shared" si="0"/>
        <v>N/A</v>
      </c>
      <c r="E16" s="8">
        <v>0</v>
      </c>
      <c r="F16" s="43" t="str">
        <f t="shared" si="1"/>
        <v>N/A</v>
      </c>
      <c r="G16" s="8">
        <v>0</v>
      </c>
      <c r="H16" s="43" t="str">
        <f t="shared" si="2"/>
        <v>N/A</v>
      </c>
      <c r="I16" s="12" t="s">
        <v>1743</v>
      </c>
      <c r="J16" s="12" t="s">
        <v>1743</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83.874003606000002</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0</v>
      </c>
      <c r="H18" s="43" t="str">
        <f t="shared" si="2"/>
        <v>N/A</v>
      </c>
      <c r="I18" s="12" t="s">
        <v>217</v>
      </c>
      <c r="J18" s="12" t="s">
        <v>217</v>
      </c>
      <c r="K18" s="9" t="s">
        <v>217</v>
      </c>
      <c r="L18" s="9" t="str">
        <f t="shared" si="3"/>
        <v>N/A</v>
      </c>
    </row>
    <row r="19" spans="1:12" ht="12.75" customHeight="1" x14ac:dyDescent="0.2">
      <c r="A19" s="16" t="s">
        <v>132</v>
      </c>
      <c r="B19" s="1" t="s">
        <v>217</v>
      </c>
      <c r="C19" s="35">
        <v>100</v>
      </c>
      <c r="D19" s="43" t="str">
        <f t="shared" si="0"/>
        <v>N/A</v>
      </c>
      <c r="E19" s="35">
        <v>137</v>
      </c>
      <c r="F19" s="43" t="str">
        <f t="shared" si="1"/>
        <v>N/A</v>
      </c>
      <c r="G19" s="35">
        <v>64</v>
      </c>
      <c r="H19" s="43" t="str">
        <f t="shared" si="2"/>
        <v>N/A</v>
      </c>
      <c r="I19" s="12">
        <v>37</v>
      </c>
      <c r="J19" s="12">
        <v>-53.3</v>
      </c>
      <c r="K19" s="35" t="s">
        <v>217</v>
      </c>
      <c r="L19" s="9" t="str">
        <f t="shared" si="3"/>
        <v>N/A</v>
      </c>
    </row>
    <row r="20" spans="1:12" ht="12.75" customHeight="1" x14ac:dyDescent="0.2">
      <c r="A20" s="16" t="s">
        <v>133</v>
      </c>
      <c r="B20" s="47" t="s">
        <v>280</v>
      </c>
      <c r="C20" s="8">
        <v>6.348239E-2</v>
      </c>
      <c r="D20" s="43" t="str">
        <f>IF($B20="N/A","N/A",IF(C20&gt;=2,"No",IF(C20&lt;0,"No","Yes")))</f>
        <v>Yes</v>
      </c>
      <c r="E20" s="8">
        <v>8.1282001100000001E-2</v>
      </c>
      <c r="F20" s="43" t="str">
        <f>IF($B20="N/A","N/A",IF(E20&gt;=2,"No",IF(E20&lt;0,"No","Yes")))</f>
        <v>Yes</v>
      </c>
      <c r="G20" s="8">
        <v>3.6284058799999998E-2</v>
      </c>
      <c r="H20" s="43" t="str">
        <f>IF($B20="N/A","N/A",IF(G20&gt;=2,"No",IF(G20&lt;0,"No","Yes")))</f>
        <v>Yes</v>
      </c>
      <c r="I20" s="12">
        <v>28.04</v>
      </c>
      <c r="J20" s="12">
        <v>-55.4</v>
      </c>
      <c r="K20" s="9" t="s">
        <v>217</v>
      </c>
      <c r="L20" s="9" t="str">
        <f t="shared" si="3"/>
        <v>N/A</v>
      </c>
    </row>
    <row r="21" spans="1:12" ht="25.5" x14ac:dyDescent="0.2">
      <c r="A21" s="2" t="s">
        <v>134</v>
      </c>
      <c r="B21" s="47" t="s">
        <v>217</v>
      </c>
      <c r="C21" s="46">
        <v>135091</v>
      </c>
      <c r="D21" s="43" t="str">
        <f t="shared" ref="D21:D26" si="4">IF($B21="N/A","N/A",IF(C21&gt;10,"No",IF(C21&lt;-10,"No","Yes")))</f>
        <v>N/A</v>
      </c>
      <c r="E21" s="46">
        <v>187814</v>
      </c>
      <c r="F21" s="43" t="str">
        <f t="shared" ref="F21:F26" si="5">IF($B21="N/A","N/A",IF(E21&gt;10,"No",IF(E21&lt;-10,"No","Yes")))</f>
        <v>N/A</v>
      </c>
      <c r="G21" s="46">
        <v>33383</v>
      </c>
      <c r="H21" s="43" t="str">
        <f t="shared" ref="H21:H26" si="6">IF($B21="N/A","N/A",IF(G21&gt;10,"No",IF(G21&lt;-10,"No","Yes")))</f>
        <v>N/A</v>
      </c>
      <c r="I21" s="12">
        <v>39.03</v>
      </c>
      <c r="J21" s="12">
        <v>-82.2</v>
      </c>
      <c r="K21" s="9" t="s">
        <v>217</v>
      </c>
      <c r="L21" s="9" t="str">
        <f t="shared" si="3"/>
        <v>N/A</v>
      </c>
    </row>
    <row r="22" spans="1:12" ht="13.5" customHeight="1" x14ac:dyDescent="0.2">
      <c r="A22" s="2" t="s">
        <v>1725</v>
      </c>
      <c r="B22" s="47" t="s">
        <v>217</v>
      </c>
      <c r="C22" s="46">
        <v>1350.91</v>
      </c>
      <c r="D22" s="43" t="str">
        <f t="shared" si="4"/>
        <v>N/A</v>
      </c>
      <c r="E22" s="46">
        <v>1370.9051095</v>
      </c>
      <c r="F22" s="43" t="str">
        <f t="shared" si="5"/>
        <v>N/A</v>
      </c>
      <c r="G22" s="46">
        <v>521.609375</v>
      </c>
      <c r="H22" s="43" t="str">
        <f t="shared" si="6"/>
        <v>N/A</v>
      </c>
      <c r="I22" s="12">
        <v>1.48</v>
      </c>
      <c r="J22" s="12">
        <v>-62</v>
      </c>
      <c r="K22" s="9" t="s">
        <v>217</v>
      </c>
      <c r="L22" s="9" t="str">
        <f t="shared" si="3"/>
        <v>N/A</v>
      </c>
    </row>
    <row r="23" spans="1:12" ht="12.75" customHeight="1" x14ac:dyDescent="0.2">
      <c r="A23" s="16" t="s">
        <v>135</v>
      </c>
      <c r="B23" s="34" t="s">
        <v>217</v>
      </c>
      <c r="C23" s="1">
        <v>100</v>
      </c>
      <c r="D23" s="43" t="str">
        <f t="shared" si="4"/>
        <v>N/A</v>
      </c>
      <c r="E23" s="1">
        <v>137</v>
      </c>
      <c r="F23" s="43" t="str">
        <f t="shared" si="5"/>
        <v>N/A</v>
      </c>
      <c r="G23" s="1">
        <v>64</v>
      </c>
      <c r="H23" s="43" t="str">
        <f t="shared" si="6"/>
        <v>N/A</v>
      </c>
      <c r="I23" s="12">
        <v>37</v>
      </c>
      <c r="J23" s="12">
        <v>-53.3</v>
      </c>
      <c r="K23" s="35" t="s">
        <v>217</v>
      </c>
      <c r="L23" s="9" t="str">
        <f t="shared" si="3"/>
        <v>N/A</v>
      </c>
    </row>
    <row r="24" spans="1:12" ht="12.75" customHeight="1" x14ac:dyDescent="0.2">
      <c r="A24" s="16" t="s">
        <v>136</v>
      </c>
      <c r="B24" s="34" t="s">
        <v>217</v>
      </c>
      <c r="C24" s="13">
        <v>6.348239E-2</v>
      </c>
      <c r="D24" s="43" t="str">
        <f t="shared" si="4"/>
        <v>N/A</v>
      </c>
      <c r="E24" s="13">
        <v>8.1282001100000001E-2</v>
      </c>
      <c r="F24" s="43" t="str">
        <f t="shared" si="5"/>
        <v>N/A</v>
      </c>
      <c r="G24" s="13">
        <v>3.6284058799999998E-2</v>
      </c>
      <c r="H24" s="43" t="str">
        <f t="shared" si="6"/>
        <v>N/A</v>
      </c>
      <c r="I24" s="12">
        <v>28.04</v>
      </c>
      <c r="J24" s="12">
        <v>-55.4</v>
      </c>
      <c r="K24" s="9" t="s">
        <v>217</v>
      </c>
      <c r="L24" s="9" t="str">
        <f t="shared" si="3"/>
        <v>N/A</v>
      </c>
    </row>
    <row r="25" spans="1:12" ht="25.5" x14ac:dyDescent="0.2">
      <c r="A25" s="2" t="s">
        <v>137</v>
      </c>
      <c r="B25" s="34" t="s">
        <v>217</v>
      </c>
      <c r="C25" s="14">
        <v>135091</v>
      </c>
      <c r="D25" s="43" t="str">
        <f t="shared" si="4"/>
        <v>N/A</v>
      </c>
      <c r="E25" s="14">
        <v>187814</v>
      </c>
      <c r="F25" s="43" t="str">
        <f t="shared" si="5"/>
        <v>N/A</v>
      </c>
      <c r="G25" s="14">
        <v>33383</v>
      </c>
      <c r="H25" s="43" t="str">
        <f t="shared" si="6"/>
        <v>N/A</v>
      </c>
      <c r="I25" s="12">
        <v>39.03</v>
      </c>
      <c r="J25" s="12">
        <v>-82.2</v>
      </c>
      <c r="K25" s="9" t="s">
        <v>217</v>
      </c>
      <c r="L25" s="9" t="str">
        <f t="shared" si="3"/>
        <v>N/A</v>
      </c>
    </row>
    <row r="26" spans="1:12" ht="25.5" x14ac:dyDescent="0.2">
      <c r="A26" s="2" t="s">
        <v>947</v>
      </c>
      <c r="B26" s="34" t="s">
        <v>217</v>
      </c>
      <c r="C26" s="14">
        <v>1350.91</v>
      </c>
      <c r="D26" s="43" t="str">
        <f t="shared" si="4"/>
        <v>N/A</v>
      </c>
      <c r="E26" s="14">
        <v>1370.9051095</v>
      </c>
      <c r="F26" s="43" t="str">
        <f t="shared" si="5"/>
        <v>N/A</v>
      </c>
      <c r="G26" s="14">
        <v>521.609375</v>
      </c>
      <c r="H26" s="43" t="str">
        <f t="shared" si="6"/>
        <v>N/A</v>
      </c>
      <c r="I26" s="12">
        <v>1.48</v>
      </c>
      <c r="J26" s="12">
        <v>-62</v>
      </c>
      <c r="K26" s="9" t="s">
        <v>217</v>
      </c>
      <c r="L26" s="9" t="str">
        <f t="shared" si="3"/>
        <v>N/A</v>
      </c>
    </row>
    <row r="27" spans="1:12" x14ac:dyDescent="0.2">
      <c r="A27" s="16" t="s">
        <v>138</v>
      </c>
      <c r="B27" s="1" t="s">
        <v>217</v>
      </c>
      <c r="C27" s="35">
        <v>6923</v>
      </c>
      <c r="D27" s="43" t="str">
        <f>IF($B27="N/A","N/A",IF(C27&gt;10,"No",IF(C27&lt;-10,"No","Yes")))</f>
        <v>N/A</v>
      </c>
      <c r="E27" s="35">
        <v>6700</v>
      </c>
      <c r="F27" s="43" t="str">
        <f>IF($B27="N/A","N/A",IF(E27&gt;10,"No",IF(E27&lt;-10,"No","Yes")))</f>
        <v>N/A</v>
      </c>
      <c r="G27" s="35">
        <v>7041</v>
      </c>
      <c r="H27" s="43" t="str">
        <f>IF($B27="N/A","N/A",IF(G27&gt;10,"No",IF(G27&lt;-10,"No","Yes")))</f>
        <v>N/A</v>
      </c>
      <c r="I27" s="12">
        <v>-3.22</v>
      </c>
      <c r="J27" s="12">
        <v>5.09</v>
      </c>
      <c r="K27" s="35" t="s">
        <v>217</v>
      </c>
      <c r="L27" s="9" t="str">
        <f>IF(J27="Div by 0", "N/A", IF(K27="N/A","N/A", IF(J27&gt;VALUE(MID(K27,1,2)), "No", IF(J27&lt;-1*VALUE(MID(K27,1,2)), "No", "Yes"))))</f>
        <v>N/A</v>
      </c>
    </row>
    <row r="28" spans="1:12" x14ac:dyDescent="0.2">
      <c r="A28" s="2" t="s">
        <v>139</v>
      </c>
      <c r="B28" s="47" t="s">
        <v>217</v>
      </c>
      <c r="C28" s="8">
        <v>4.3948858587000004</v>
      </c>
      <c r="D28" s="43" t="str">
        <f>IF($B28="N/A","N/A",IF(C28&gt;10,"No",IF(C28&lt;-10,"No","Yes")))</f>
        <v>N/A</v>
      </c>
      <c r="E28" s="8">
        <v>3.9751051623000002</v>
      </c>
      <c r="F28" s="43" t="str">
        <f>IF($B28="N/A","N/A",IF(E28&gt;10,"No",IF(E28&lt;-10,"No","Yes")))</f>
        <v>N/A</v>
      </c>
      <c r="G28" s="8">
        <v>3.9918134092000002</v>
      </c>
      <c r="H28" s="43" t="str">
        <f>IF($B28="N/A","N/A",IF(G28&gt;10,"No",IF(G28&lt;-10,"No","Yes")))</f>
        <v>N/A</v>
      </c>
      <c r="I28" s="12">
        <v>-9.5500000000000007</v>
      </c>
      <c r="J28" s="12">
        <v>0.42030000000000001</v>
      </c>
      <c r="K28" s="9" t="s">
        <v>217</v>
      </c>
      <c r="L28" s="9" t="str">
        <f>IF(J28="Div by 0", "N/A", IF(K28="N/A","N/A", IF(J28&gt;VALUE(MID(K28,1,2)), "No", IF(J28&lt;-1*VALUE(MID(K28,1,2)), "No", "Yes"))))</f>
        <v>N/A</v>
      </c>
    </row>
    <row r="29" spans="1:12" x14ac:dyDescent="0.2">
      <c r="A29" s="16" t="s">
        <v>140</v>
      </c>
      <c r="B29" s="35" t="s">
        <v>217</v>
      </c>
      <c r="C29" s="35">
        <v>12707</v>
      </c>
      <c r="D29" s="43" t="str">
        <f>IF($B29="N/A","N/A",IF(C29&gt;10,"No",IF(C29&lt;-10,"No","Yes")))</f>
        <v>N/A</v>
      </c>
      <c r="E29" s="35">
        <v>12974</v>
      </c>
      <c r="F29" s="43" t="str">
        <f>IF($B29="N/A","N/A",IF(E29&gt;10,"No",IF(E29&lt;-10,"No","Yes")))</f>
        <v>N/A</v>
      </c>
      <c r="G29" s="35">
        <v>13145</v>
      </c>
      <c r="H29" s="43" t="str">
        <f>IF($B29="N/A","N/A",IF(G29&gt;10,"No",IF(G29&lt;-10,"No","Yes")))</f>
        <v>N/A</v>
      </c>
      <c r="I29" s="12">
        <v>2.101</v>
      </c>
      <c r="J29" s="12">
        <v>1.3180000000000001</v>
      </c>
      <c r="K29" s="35" t="s">
        <v>217</v>
      </c>
      <c r="L29" s="9" t="str">
        <f>IF(J29="Div by 0", "N/A", IF(K29="N/A","N/A", IF(J29&gt;VALUE(MID(K29,1,2)), "No", IF(J29&lt;-1*VALUE(MID(K29,1,2)), "No", "Yes"))))</f>
        <v>N/A</v>
      </c>
    </row>
    <row r="30" spans="1:12" x14ac:dyDescent="0.2">
      <c r="A30" s="2" t="s">
        <v>141</v>
      </c>
      <c r="B30" s="34" t="s">
        <v>217</v>
      </c>
      <c r="C30" s="8">
        <v>8.0667072954000005</v>
      </c>
      <c r="D30" s="43" t="str">
        <f>IF($B30="N/A","N/A",IF(C30&gt;10,"No",IF(C30&lt;-10,"No","Yes")))</f>
        <v>N/A</v>
      </c>
      <c r="E30" s="8">
        <v>7.6974648321999997</v>
      </c>
      <c r="F30" s="43" t="str">
        <f>IF($B30="N/A","N/A",IF(E30&gt;10,"No",IF(E30&lt;-10,"No","Yes")))</f>
        <v>N/A</v>
      </c>
      <c r="G30" s="8">
        <v>7.4524055197000001</v>
      </c>
      <c r="H30" s="43" t="str">
        <f>IF($B30="N/A","N/A",IF(G30&gt;10,"No",IF(G30&lt;-10,"No","Yes")))</f>
        <v>N/A</v>
      </c>
      <c r="I30" s="12">
        <v>-4.58</v>
      </c>
      <c r="J30" s="12">
        <v>-3.18</v>
      </c>
      <c r="K30" s="9" t="s">
        <v>217</v>
      </c>
      <c r="L30" s="9" t="str">
        <f>IF(J30="Div by 0", "N/A", IF(K30="N/A","N/A", IF(J30&gt;VALUE(MID(K30,1,2)), "No", IF(J30&lt;-1*VALUE(MID(K30,1,2)), "No", "Yes"))))</f>
        <v>N/A</v>
      </c>
    </row>
    <row r="31" spans="1:12" ht="12.75" customHeight="1" x14ac:dyDescent="0.2">
      <c r="A31" s="16" t="s">
        <v>142</v>
      </c>
      <c r="B31" s="1" t="s">
        <v>217</v>
      </c>
      <c r="C31" s="1">
        <v>7784.75</v>
      </c>
      <c r="D31" s="43" t="str">
        <f>IF($B31="N/A","N/A",IF(C31&gt;10,"No",IF(C31&lt;-10,"No","Yes")))</f>
        <v>N/A</v>
      </c>
      <c r="E31" s="1">
        <v>7828.8333333</v>
      </c>
      <c r="F31" s="43" t="str">
        <f>IF($B31="N/A","N/A",IF(E31&gt;10,"No",IF(E31&lt;-10,"No","Yes")))</f>
        <v>N/A</v>
      </c>
      <c r="G31" s="1">
        <v>8288.8333332999991</v>
      </c>
      <c r="H31" s="43" t="str">
        <f>IF($B31="N/A","N/A",IF(G31&gt;10,"No",IF(G31&lt;-10,"No","Yes")))</f>
        <v>N/A</v>
      </c>
      <c r="I31" s="12">
        <v>0.56630000000000003</v>
      </c>
      <c r="J31" s="12">
        <v>5.8760000000000003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150501</v>
      </c>
      <c r="D6" s="43" t="str">
        <f>IF($B6="N/A","N/A",IF(C6&gt;10,"No",IF(C6&lt;-10,"No","Yes")))</f>
        <v>N/A</v>
      </c>
      <c r="E6" s="35">
        <v>161712</v>
      </c>
      <c r="F6" s="43" t="str">
        <f>IF($B6="N/A","N/A",IF(E6&gt;10,"No",IF(E6&lt;-10,"No","Yes")))</f>
        <v>N/A</v>
      </c>
      <c r="G6" s="35">
        <v>169281</v>
      </c>
      <c r="H6" s="43" t="str">
        <f>IF($B6="N/A","N/A",IF(G6&gt;10,"No",IF(G6&lt;-10,"No","Yes")))</f>
        <v>N/A</v>
      </c>
      <c r="I6" s="12">
        <v>7.4489999999999998</v>
      </c>
      <c r="J6" s="12">
        <v>4.681</v>
      </c>
      <c r="K6" s="49" t="s">
        <v>732</v>
      </c>
      <c r="L6" s="9" t="str">
        <f>IF(J6="Div by 0", "N/A", IF(K6="N/A","N/A", IF(J6&gt;VALUE(MID(K6,1,2)), "No", IF(J6&lt;-1*VALUE(MID(K6,1,2)), "No", "Yes"))))</f>
        <v>Yes</v>
      </c>
    </row>
    <row r="7" spans="1:12" x14ac:dyDescent="0.2">
      <c r="A7" s="16" t="s">
        <v>59</v>
      </c>
      <c r="B7" s="35" t="s">
        <v>217</v>
      </c>
      <c r="C7" s="35">
        <v>117683.42</v>
      </c>
      <c r="D7" s="43" t="str">
        <f>IF($B7="N/A","N/A",IF(C7&gt;10,"No",IF(C7&lt;-10,"No","Yes")))</f>
        <v>N/A</v>
      </c>
      <c r="E7" s="35">
        <v>128371.21</v>
      </c>
      <c r="F7" s="43" t="str">
        <f>IF($B7="N/A","N/A",IF(E7&gt;10,"No",IF(E7&lt;-10,"No","Yes")))</f>
        <v>N/A</v>
      </c>
      <c r="G7" s="35">
        <v>135734.60999999999</v>
      </c>
      <c r="H7" s="43" t="str">
        <f>IF($B7="N/A","N/A",IF(G7&gt;10,"No",IF(G7&lt;-10,"No","Yes")))</f>
        <v>N/A</v>
      </c>
      <c r="I7" s="12">
        <v>9.0820000000000007</v>
      </c>
      <c r="J7" s="12">
        <v>5.7359999999999998</v>
      </c>
      <c r="K7" s="49" t="s">
        <v>733</v>
      </c>
      <c r="L7" s="9" t="str">
        <f>IF(J7="Div by 0", "N/A", IF(K7="N/A","N/A", IF(J7&gt;VALUE(MID(K7,1,2)), "No", IF(J7&lt;-1*VALUE(MID(K7,1,2)), "No", "Yes"))))</f>
        <v>Yes</v>
      </c>
    </row>
    <row r="8" spans="1:12" x14ac:dyDescent="0.2">
      <c r="A8" s="66" t="s">
        <v>143</v>
      </c>
      <c r="B8" s="35" t="s">
        <v>217</v>
      </c>
      <c r="C8" s="35">
        <v>714</v>
      </c>
      <c r="D8" s="43" t="str">
        <f>IF($B8="N/A","N/A",IF(C8&gt;10,"No",IF(C8&lt;-10,"No","Yes")))</f>
        <v>N/A</v>
      </c>
      <c r="E8" s="35">
        <v>741</v>
      </c>
      <c r="F8" s="43" t="str">
        <f>IF($B8="N/A","N/A",IF(E8&gt;10,"No",IF(E8&lt;-10,"No","Yes")))</f>
        <v>N/A</v>
      </c>
      <c r="G8" s="35">
        <v>734</v>
      </c>
      <c r="H8" s="43" t="str">
        <f>IF($B8="N/A","N/A",IF(G8&gt;10,"No",IF(G8&lt;-10,"No","Yes")))</f>
        <v>N/A</v>
      </c>
      <c r="I8" s="12">
        <v>3.782</v>
      </c>
      <c r="J8" s="12">
        <v>-0.94499999999999995</v>
      </c>
      <c r="K8" s="35" t="s">
        <v>217</v>
      </c>
      <c r="L8" s="9" t="str">
        <f>IF(J8="Div by 0", "N/A", IF(K8="N/A","N/A", IF(J8&gt;VALUE(MID(K8,1,2)), "No", IF(J8&lt;-1*VALUE(MID(K8,1,2)), "No", "Yes"))))</f>
        <v>N/A</v>
      </c>
    </row>
    <row r="9" spans="1:12" x14ac:dyDescent="0.2">
      <c r="A9" s="16" t="s">
        <v>681</v>
      </c>
      <c r="B9" s="35" t="s">
        <v>217</v>
      </c>
      <c r="C9" s="35">
        <v>714</v>
      </c>
      <c r="D9" s="43" t="str">
        <f t="shared" ref="D9:D11" si="0">IF($B9="N/A","N/A",IF(C9&gt;10,"No",IF(C9&lt;-10,"No","Yes")))</f>
        <v>N/A</v>
      </c>
      <c r="E9" s="35">
        <v>741</v>
      </c>
      <c r="F9" s="43" t="str">
        <f t="shared" ref="F9:F11" si="1">IF($B9="N/A","N/A",IF(E9&gt;10,"No",IF(E9&lt;-10,"No","Yes")))</f>
        <v>N/A</v>
      </c>
      <c r="G9" s="35">
        <v>734</v>
      </c>
      <c r="H9" s="43" t="str">
        <f t="shared" ref="H9:H11" si="2">IF($B9="N/A","N/A",IF(G9&gt;10,"No",IF(G9&lt;-10,"No","Yes")))</f>
        <v>N/A</v>
      </c>
      <c r="I9" s="12">
        <v>3.782</v>
      </c>
      <c r="J9" s="12">
        <v>-0.94499999999999995</v>
      </c>
      <c r="K9" s="35" t="s">
        <v>217</v>
      </c>
      <c r="L9" s="9" t="str">
        <f t="shared" ref="L9:L11" si="3">IF(J9="Div by 0", "N/A", IF(K9="N/A","N/A", IF(J9&gt;VALUE(MID(K9,1,2)), "No", IF(J9&lt;-1*VALUE(MID(K9,1,2)), "No", "Yes"))))</f>
        <v>N/A</v>
      </c>
    </row>
    <row r="10" spans="1:12" x14ac:dyDescent="0.2">
      <c r="A10" s="16" t="s">
        <v>424</v>
      </c>
      <c r="B10" s="35" t="s">
        <v>217</v>
      </c>
      <c r="C10" s="35">
        <v>0</v>
      </c>
      <c r="D10" s="43" t="str">
        <f t="shared" si="0"/>
        <v>N/A</v>
      </c>
      <c r="E10" s="35">
        <v>0</v>
      </c>
      <c r="F10" s="43" t="str">
        <f t="shared" si="1"/>
        <v>N/A</v>
      </c>
      <c r="G10" s="35">
        <v>0</v>
      </c>
      <c r="H10" s="43" t="str">
        <f t="shared" si="2"/>
        <v>N/A</v>
      </c>
      <c r="I10" s="12" t="s">
        <v>1743</v>
      </c>
      <c r="J10" s="12" t="s">
        <v>1743</v>
      </c>
      <c r="K10" s="35" t="s">
        <v>217</v>
      </c>
      <c r="L10" s="9" t="str">
        <f t="shared" si="3"/>
        <v>N/A</v>
      </c>
    </row>
    <row r="11" spans="1:12" x14ac:dyDescent="0.2">
      <c r="A11" s="16" t="s">
        <v>173</v>
      </c>
      <c r="B11" s="35" t="s">
        <v>217</v>
      </c>
      <c r="C11" s="8">
        <v>0.47441545239999999</v>
      </c>
      <c r="D11" s="43" t="str">
        <f t="shared" si="0"/>
        <v>N/A</v>
      </c>
      <c r="E11" s="8">
        <v>0.45822202429999997</v>
      </c>
      <c r="F11" s="43" t="str">
        <f t="shared" si="1"/>
        <v>N/A</v>
      </c>
      <c r="G11" s="8">
        <v>0.43359857280000003</v>
      </c>
      <c r="H11" s="43" t="str">
        <f t="shared" si="2"/>
        <v>N/A</v>
      </c>
      <c r="I11" s="12">
        <v>-3.41</v>
      </c>
      <c r="J11" s="12">
        <v>-5.37</v>
      </c>
      <c r="K11" s="35" t="s">
        <v>217</v>
      </c>
      <c r="L11" s="9" t="str">
        <f t="shared" si="3"/>
        <v>N/A</v>
      </c>
    </row>
    <row r="12" spans="1:12" x14ac:dyDescent="0.2">
      <c r="A12" s="16" t="s">
        <v>144</v>
      </c>
      <c r="B12" s="35" t="s">
        <v>217</v>
      </c>
      <c r="C12" s="35">
        <v>288.25</v>
      </c>
      <c r="D12" s="43" t="str">
        <f>IF($B12="N/A","N/A",IF(C12&gt;10,"No",IF(C12&lt;-10,"No","Yes")))</f>
        <v>N/A</v>
      </c>
      <c r="E12" s="35">
        <v>282.16666666999998</v>
      </c>
      <c r="F12" s="43" t="str">
        <f>IF($B12="N/A","N/A",IF(E12&gt;10,"No",IF(E12&lt;-10,"No","Yes")))</f>
        <v>N/A</v>
      </c>
      <c r="G12" s="35">
        <v>299.83333333000002</v>
      </c>
      <c r="H12" s="43" t="str">
        <f>IF($B12="N/A","N/A",IF(G12&gt;10,"No",IF(G12&lt;-10,"No","Yes")))</f>
        <v>N/A</v>
      </c>
      <c r="I12" s="12">
        <v>-2.11</v>
      </c>
      <c r="J12" s="12">
        <v>6.2610000000000001</v>
      </c>
      <c r="K12" s="35" t="s">
        <v>217</v>
      </c>
      <c r="L12" s="9" t="str">
        <f>IF(J12="Div by 0", "N/A", IF(K12="N/A","N/A", IF(J12&gt;VALUE(MID(K12,1,2)), "No", IF(J12&lt;-1*VALUE(MID(K12,1,2)), "No", "Yes"))))</f>
        <v>N/A</v>
      </c>
    </row>
    <row r="13" spans="1:12" s="104" customFormat="1" ht="12.75" customHeight="1" x14ac:dyDescent="0.2">
      <c r="A13" s="2" t="s">
        <v>1656</v>
      </c>
      <c r="B13" s="47" t="s">
        <v>281</v>
      </c>
      <c r="C13" s="13">
        <v>98.856486003000001</v>
      </c>
      <c r="D13" s="11" t="str">
        <f>IF($B13="N/A","N/A",IF(C13&gt;=95,"Yes","No"))</f>
        <v>Yes</v>
      </c>
      <c r="E13" s="13">
        <v>99.107054516999995</v>
      </c>
      <c r="F13" s="11" t="str">
        <f>IF($B13="N/A","N/A",IF(E13&gt;=95,"Yes","No"))</f>
        <v>Yes</v>
      </c>
      <c r="G13" s="13">
        <v>99.194829897999995</v>
      </c>
      <c r="H13" s="11" t="str">
        <f>IF($B13="N/A","N/A",IF(G13&gt;=95,"Yes","No"))</f>
        <v>Yes</v>
      </c>
      <c r="I13" s="56">
        <v>0.2535</v>
      </c>
      <c r="J13" s="56">
        <v>8.8599999999999998E-2</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98.762798918000001</v>
      </c>
      <c r="D14" s="11" t="str">
        <f>IF($B14="N/A","N/A",IF(C14&gt;95,"Yes","No"))</f>
        <v>Yes</v>
      </c>
      <c r="E14" s="68">
        <v>99.008113188999999</v>
      </c>
      <c r="F14" s="11" t="str">
        <f>IF($B14="N/A","N/A",IF(E14&gt;95,"Yes","No"))</f>
        <v>Yes</v>
      </c>
      <c r="G14" s="68">
        <v>99.097358829000001</v>
      </c>
      <c r="H14" s="11" t="str">
        <f>IF($B14="N/A","N/A",IF(G14&gt;95,"Yes","No"))</f>
        <v>Yes</v>
      </c>
      <c r="I14" s="128">
        <v>0.24840000000000001</v>
      </c>
      <c r="J14" s="128">
        <v>9.01E-2</v>
      </c>
      <c r="K14" s="127" t="s">
        <v>733</v>
      </c>
      <c r="L14" s="11" t="str">
        <f t="shared" si="4"/>
        <v>Yes</v>
      </c>
    </row>
    <row r="15" spans="1:12" s="104" customFormat="1" ht="12.75" customHeight="1" x14ac:dyDescent="0.2">
      <c r="A15" s="2" t="s">
        <v>1659</v>
      </c>
      <c r="B15" s="127" t="s">
        <v>217</v>
      </c>
      <c r="C15" s="68">
        <v>1.9933422400000001E-2</v>
      </c>
      <c r="D15" s="129" t="str">
        <f t="shared" ref="D15:D19" si="5">IF($B15="N/A","N/A",IF(C15&gt;10,"No",IF(C15&lt;-10,"No","Yes")))</f>
        <v>N/A</v>
      </c>
      <c r="E15" s="68">
        <v>2.4735331900000001E-2</v>
      </c>
      <c r="F15" s="129" t="str">
        <f t="shared" ref="F15:F19" si="6">IF($B15="N/A","N/A",IF(E15&gt;10,"No",IF(E15&lt;-10,"No","Yes")))</f>
        <v>N/A</v>
      </c>
      <c r="G15" s="68">
        <v>1.8312746299999998E-2</v>
      </c>
      <c r="H15" s="129" t="str">
        <f t="shared" ref="H15:H19" si="7">IF($B15="N/A","N/A",IF(G15&gt;10,"No",IF(G15&lt;-10,"No","Yes")))</f>
        <v>N/A</v>
      </c>
      <c r="I15" s="128">
        <v>24.09</v>
      </c>
      <c r="J15" s="128">
        <v>-26</v>
      </c>
      <c r="K15" s="127" t="s">
        <v>217</v>
      </c>
      <c r="L15" s="11" t="str">
        <f t="shared" si="4"/>
        <v>N/A</v>
      </c>
    </row>
    <row r="16" spans="1:12" s="104" customFormat="1" ht="12.75" customHeight="1" x14ac:dyDescent="0.2">
      <c r="A16" s="2" t="s">
        <v>1660</v>
      </c>
      <c r="B16" s="127" t="s">
        <v>217</v>
      </c>
      <c r="C16" s="68">
        <v>1.9933422E-3</v>
      </c>
      <c r="D16" s="129" t="str">
        <f t="shared" si="5"/>
        <v>N/A</v>
      </c>
      <c r="E16" s="68">
        <v>6.1838329999999997E-3</v>
      </c>
      <c r="F16" s="129" t="str">
        <f t="shared" si="6"/>
        <v>N/A</v>
      </c>
      <c r="G16" s="68">
        <v>2.362935E-3</v>
      </c>
      <c r="H16" s="129" t="str">
        <f t="shared" si="7"/>
        <v>N/A</v>
      </c>
      <c r="I16" s="128">
        <v>210.2</v>
      </c>
      <c r="J16" s="128">
        <v>-61.8</v>
      </c>
      <c r="K16" s="127" t="s">
        <v>217</v>
      </c>
      <c r="L16" s="11" t="str">
        <f t="shared" si="4"/>
        <v>N/A</v>
      </c>
    </row>
    <row r="17" spans="1:14" s="104" customFormat="1" ht="12.75" customHeight="1" x14ac:dyDescent="0.2">
      <c r="A17" s="2" t="s">
        <v>1661</v>
      </c>
      <c r="B17" s="127" t="s">
        <v>217</v>
      </c>
      <c r="C17" s="68">
        <v>6.644474E-4</v>
      </c>
      <c r="D17" s="129" t="str">
        <f t="shared" si="5"/>
        <v>N/A</v>
      </c>
      <c r="E17" s="68">
        <v>6.1838330000000001E-4</v>
      </c>
      <c r="F17" s="129" t="str">
        <f t="shared" si="6"/>
        <v>N/A</v>
      </c>
      <c r="G17" s="68">
        <v>0</v>
      </c>
      <c r="H17" s="129" t="str">
        <f t="shared" si="7"/>
        <v>N/A</v>
      </c>
      <c r="I17" s="128">
        <v>-6.93</v>
      </c>
      <c r="J17" s="128">
        <v>-100</v>
      </c>
      <c r="K17" s="127" t="s">
        <v>217</v>
      </c>
      <c r="L17" s="11" t="str">
        <f t="shared" si="4"/>
        <v>N/A</v>
      </c>
    </row>
    <row r="18" spans="1:14" s="104" customFormat="1" ht="25.5" x14ac:dyDescent="0.2">
      <c r="A18" s="2" t="s">
        <v>1662</v>
      </c>
      <c r="B18" s="47" t="s">
        <v>217</v>
      </c>
      <c r="C18" s="13">
        <v>7.1095873099999998E-2</v>
      </c>
      <c r="D18" s="11" t="str">
        <f t="shared" si="5"/>
        <v>N/A</v>
      </c>
      <c r="E18" s="13">
        <v>6.7403779600000005E-2</v>
      </c>
      <c r="F18" s="11" t="str">
        <f t="shared" si="6"/>
        <v>N/A</v>
      </c>
      <c r="G18" s="13">
        <v>7.6795387600000001E-2</v>
      </c>
      <c r="H18" s="11" t="str">
        <f t="shared" si="7"/>
        <v>N/A</v>
      </c>
      <c r="I18" s="56">
        <v>-5.19</v>
      </c>
      <c r="J18" s="56">
        <v>13.93</v>
      </c>
      <c r="K18" s="47" t="s">
        <v>217</v>
      </c>
      <c r="L18" s="11" t="str">
        <f t="shared" si="4"/>
        <v>N/A</v>
      </c>
    </row>
    <row r="19" spans="1:14" s="104" customFormat="1" ht="27.75" customHeight="1" x14ac:dyDescent="0.2">
      <c r="A19" s="2" t="s">
        <v>1663</v>
      </c>
      <c r="B19" s="47" t="s">
        <v>217</v>
      </c>
      <c r="C19" s="13">
        <v>0</v>
      </c>
      <c r="D19" s="11" t="str">
        <f t="shared" si="5"/>
        <v>N/A</v>
      </c>
      <c r="E19" s="13">
        <v>0</v>
      </c>
      <c r="F19" s="11" t="str">
        <f t="shared" si="6"/>
        <v>N/A</v>
      </c>
      <c r="G19" s="13">
        <v>0</v>
      </c>
      <c r="H19" s="11" t="str">
        <f t="shared" si="7"/>
        <v>N/A</v>
      </c>
      <c r="I19" s="56" t="s">
        <v>1743</v>
      </c>
      <c r="J19" s="56" t="s">
        <v>1743</v>
      </c>
      <c r="K19" s="47" t="s">
        <v>217</v>
      </c>
      <c r="L19" s="11" t="str">
        <f t="shared" si="4"/>
        <v>N/A</v>
      </c>
    </row>
    <row r="20" spans="1:14" s="104" customFormat="1" x14ac:dyDescent="0.2">
      <c r="A20" s="2" t="s">
        <v>1664</v>
      </c>
      <c r="B20" s="47" t="s">
        <v>217</v>
      </c>
      <c r="C20" s="1">
        <v>1862</v>
      </c>
      <c r="D20" s="11" t="str">
        <f>IF($B20="N/A","N/A",IF(C20&gt;0,"No",IF(C20&lt;0,"No","Yes")))</f>
        <v>N/A</v>
      </c>
      <c r="E20" s="1">
        <v>1604</v>
      </c>
      <c r="F20" s="11" t="str">
        <f>IF($B20="N/A","N/A",IF(E20&gt;0,"No",IF(E20&lt;0,"No","Yes")))</f>
        <v>N/A</v>
      </c>
      <c r="G20" s="1">
        <v>1528</v>
      </c>
      <c r="H20" s="11" t="str">
        <f>IF($B20="N/A","N/A",IF(G20&gt;0,"No",IF(G20&lt;0,"No","Yes")))</f>
        <v>N/A</v>
      </c>
      <c r="I20" s="56">
        <v>-13.9</v>
      </c>
      <c r="J20" s="56">
        <v>-4.74</v>
      </c>
      <c r="K20" s="47" t="s">
        <v>217</v>
      </c>
      <c r="L20" s="11" t="str">
        <f t="shared" si="4"/>
        <v>N/A</v>
      </c>
    </row>
    <row r="21" spans="1:14" s="104" customFormat="1" x14ac:dyDescent="0.2">
      <c r="A21" s="2" t="s">
        <v>1665</v>
      </c>
      <c r="B21" s="47" t="s">
        <v>282</v>
      </c>
      <c r="C21" s="13">
        <v>1.2372010817000001</v>
      </c>
      <c r="D21" s="11" t="str">
        <f>IF($B21="N/A","N/A",IF(C21&gt;=5,"No",IF(C21&lt;0,"No","Yes")))</f>
        <v>Yes</v>
      </c>
      <c r="E21" s="13">
        <v>0.99188681109999999</v>
      </c>
      <c r="F21" s="11" t="str">
        <f>IF($B21="N/A","N/A",IF(E21&gt;=5,"No",IF(E21&lt;0,"No","Yes")))</f>
        <v>Yes</v>
      </c>
      <c r="G21" s="13">
        <v>0.90264117060000004</v>
      </c>
      <c r="H21" s="11" t="str">
        <f>IF($B21="N/A","N/A",IF(G21&gt;=5,"No",IF(G21&lt;0,"No","Yes")))</f>
        <v>Yes</v>
      </c>
      <c r="I21" s="56">
        <v>-19.8</v>
      </c>
      <c r="J21" s="56">
        <v>-9</v>
      </c>
      <c r="K21" s="11" t="s">
        <v>217</v>
      </c>
      <c r="L21" s="11" t="str">
        <f t="shared" si="4"/>
        <v>N/A</v>
      </c>
    </row>
    <row r="22" spans="1:14" s="104" customFormat="1" ht="12.75" customHeight="1" x14ac:dyDescent="0.2">
      <c r="A22" s="4" t="s">
        <v>1666</v>
      </c>
      <c r="B22" s="127" t="s">
        <v>217</v>
      </c>
      <c r="C22" s="68">
        <v>94.683136411999996</v>
      </c>
      <c r="D22" s="129" t="str">
        <f t="shared" ref="D22:D25" si="8">IF($B22="N/A","N/A",IF(C22&gt;10,"No",IF(C22&lt;-10,"No","Yes")))</f>
        <v>N/A</v>
      </c>
      <c r="E22" s="68">
        <v>92.331670822999996</v>
      </c>
      <c r="F22" s="129" t="str">
        <f t="shared" ref="F22:F25" si="9">IF($B22="N/A","N/A",IF(E22&gt;10,"No",IF(E22&lt;-10,"No","Yes")))</f>
        <v>N/A</v>
      </c>
      <c r="G22" s="68">
        <v>94.371727749000001</v>
      </c>
      <c r="H22" s="129" t="str">
        <f t="shared" ref="H22:H25" si="10">IF($B22="N/A","N/A",IF(G22&gt;10,"No",IF(G22&lt;-10,"No","Yes")))</f>
        <v>N/A</v>
      </c>
      <c r="I22" s="56">
        <v>-2.48</v>
      </c>
      <c r="J22" s="56">
        <v>2.2090000000000001</v>
      </c>
      <c r="K22" s="127" t="s">
        <v>217</v>
      </c>
      <c r="L22" s="11" t="str">
        <f t="shared" si="4"/>
        <v>N/A</v>
      </c>
    </row>
    <row r="23" spans="1:14" s="104" customFormat="1" ht="12.75" customHeight="1" x14ac:dyDescent="0.2">
      <c r="A23" s="4" t="s">
        <v>1667</v>
      </c>
      <c r="B23" s="127" t="s">
        <v>217</v>
      </c>
      <c r="C23" s="68">
        <v>55.477980666000001</v>
      </c>
      <c r="D23" s="129" t="str">
        <f t="shared" si="8"/>
        <v>N/A</v>
      </c>
      <c r="E23" s="68">
        <v>50.561097257</v>
      </c>
      <c r="F23" s="129" t="str">
        <f t="shared" si="9"/>
        <v>N/A</v>
      </c>
      <c r="G23" s="68">
        <v>52.748691098999998</v>
      </c>
      <c r="H23" s="129" t="str">
        <f t="shared" si="10"/>
        <v>N/A</v>
      </c>
      <c r="I23" s="56">
        <v>-8.86</v>
      </c>
      <c r="J23" s="56">
        <v>4.327</v>
      </c>
      <c r="K23" s="127" t="s">
        <v>217</v>
      </c>
      <c r="L23" s="11" t="str">
        <f t="shared" si="4"/>
        <v>N/A</v>
      </c>
    </row>
    <row r="24" spans="1:14" s="104" customFormat="1" ht="12.75" customHeight="1" x14ac:dyDescent="0.2">
      <c r="A24" s="4" t="s">
        <v>1668</v>
      </c>
      <c r="B24" s="127" t="s">
        <v>217</v>
      </c>
      <c r="C24" s="68">
        <v>0</v>
      </c>
      <c r="D24" s="129" t="str">
        <f t="shared" si="8"/>
        <v>N/A</v>
      </c>
      <c r="E24" s="68">
        <v>0</v>
      </c>
      <c r="F24" s="129" t="str">
        <f t="shared" si="9"/>
        <v>N/A</v>
      </c>
      <c r="G24" s="68">
        <v>0</v>
      </c>
      <c r="H24" s="129" t="str">
        <f t="shared" si="10"/>
        <v>N/A</v>
      </c>
      <c r="I24" s="56" t="s">
        <v>1743</v>
      </c>
      <c r="J24" s="56" t="s">
        <v>1743</v>
      </c>
      <c r="K24" s="127" t="s">
        <v>217</v>
      </c>
      <c r="L24" s="11" t="str">
        <f t="shared" si="4"/>
        <v>N/A</v>
      </c>
    </row>
    <row r="25" spans="1:14" s="104" customFormat="1" ht="12.75" customHeight="1" x14ac:dyDescent="0.2">
      <c r="A25" s="4" t="s">
        <v>1669</v>
      </c>
      <c r="B25" s="127" t="s">
        <v>217</v>
      </c>
      <c r="C25" s="68">
        <v>0</v>
      </c>
      <c r="D25" s="129" t="str">
        <f t="shared" si="8"/>
        <v>N/A</v>
      </c>
      <c r="E25" s="68">
        <v>0</v>
      </c>
      <c r="F25" s="129" t="str">
        <f t="shared" si="9"/>
        <v>N/A</v>
      </c>
      <c r="G25" s="68">
        <v>0</v>
      </c>
      <c r="H25" s="129" t="str">
        <f t="shared" si="10"/>
        <v>N/A</v>
      </c>
      <c r="I25" s="56" t="s">
        <v>1743</v>
      </c>
      <c r="J25" s="56" t="s">
        <v>1743</v>
      </c>
      <c r="K25" s="127" t="s">
        <v>217</v>
      </c>
      <c r="L25" s="11" t="str">
        <f t="shared" si="4"/>
        <v>N/A</v>
      </c>
    </row>
    <row r="26" spans="1:14" x14ac:dyDescent="0.2">
      <c r="A26" s="2" t="s">
        <v>1670</v>
      </c>
      <c r="B26" s="47" t="s">
        <v>221</v>
      </c>
      <c r="C26" s="1">
        <v>11</v>
      </c>
      <c r="D26" s="43" t="str">
        <f>IF($B26="N/A","N/A",IF(C26&gt;0,"No",IF(C26&lt;0,"No","Yes")))</f>
        <v>No</v>
      </c>
      <c r="E26" s="1">
        <v>11</v>
      </c>
      <c r="F26" s="43" t="str">
        <f>IF($B26="N/A","N/A",IF(E26&gt;0,"No",IF(E26&lt;0,"No","Yes")))</f>
        <v>No</v>
      </c>
      <c r="G26" s="1">
        <v>11</v>
      </c>
      <c r="H26" s="43" t="str">
        <f>IF($B26="N/A","N/A",IF(G26&gt;0,"No",IF(G26&lt;0,"No","Yes")))</f>
        <v>No</v>
      </c>
      <c r="I26" s="12">
        <v>28.57</v>
      </c>
      <c r="J26" s="12">
        <v>-33.299999999999997</v>
      </c>
      <c r="K26" s="44" t="s">
        <v>217</v>
      </c>
      <c r="L26" s="9" t="str">
        <f t="shared" ref="L26:L74" si="11">IF(J26="Div by 0", "N/A", IF(K26="N/A","N/A", IF(J26&gt;VALUE(MID(K26,1,2)), "No", IF(J26&lt;-1*VALUE(MID(K26,1,2)), "No", "Yes"))))</f>
        <v>N/A</v>
      </c>
    </row>
    <row r="27" spans="1:14" x14ac:dyDescent="0.2">
      <c r="A27" s="6" t="s">
        <v>149</v>
      </c>
      <c r="B27" s="47" t="s">
        <v>283</v>
      </c>
      <c r="C27" s="8">
        <v>9.3022638000000001E-3</v>
      </c>
      <c r="D27" s="43" t="str">
        <f>IF($B27="N/A","N/A",IF(C27&gt;=10,"No",IF(C27&lt;0,"No","Yes")))</f>
        <v>Yes</v>
      </c>
      <c r="E27" s="8">
        <v>1.11308994E-2</v>
      </c>
      <c r="F27" s="43" t="str">
        <f>IF($B27="N/A","N/A",IF(E27&gt;=10,"No",IF(E27&lt;0,"No","Yes")))</f>
        <v>Yes</v>
      </c>
      <c r="G27" s="8">
        <v>7.0888050000000001E-3</v>
      </c>
      <c r="H27" s="43" t="str">
        <f>IF($B27="N/A","N/A",IF(G27&gt;=10,"No",IF(G27&lt;0,"No","Yes")))</f>
        <v>Yes</v>
      </c>
      <c r="I27" s="12">
        <v>19.66</v>
      </c>
      <c r="J27" s="12">
        <v>-36.299999999999997</v>
      </c>
      <c r="K27" s="44" t="s">
        <v>217</v>
      </c>
      <c r="L27" s="9" t="str">
        <f t="shared" si="11"/>
        <v>N/A</v>
      </c>
    </row>
    <row r="28" spans="1:14" x14ac:dyDescent="0.2">
      <c r="A28" s="2" t="s">
        <v>425</v>
      </c>
      <c r="B28" s="34" t="s">
        <v>217</v>
      </c>
      <c r="C28" s="13">
        <v>85.714285713999999</v>
      </c>
      <c r="D28" s="70" t="str">
        <f t="shared" ref="D28:D31" si="12">IF($B28="N/A","N/A",IF(C28&gt;10,"No",IF(C28&lt;-10,"No","Yes")))</f>
        <v>N/A</v>
      </c>
      <c r="E28" s="13">
        <v>100</v>
      </c>
      <c r="F28" s="43" t="str">
        <f t="shared" ref="F28:F31" si="13">IF($B28="N/A","N/A",IF(E28&gt;10,"No",IF(E28&lt;-10,"No","Yes")))</f>
        <v>N/A</v>
      </c>
      <c r="G28" s="13">
        <v>75</v>
      </c>
      <c r="H28" s="43" t="str">
        <f t="shared" ref="H28:H31" si="14">IF($B28="N/A","N/A",IF(G28&gt;10,"No",IF(G28&lt;-10,"No","Yes")))</f>
        <v>N/A</v>
      </c>
      <c r="I28" s="12">
        <v>16.670000000000002</v>
      </c>
      <c r="J28" s="12">
        <v>-25</v>
      </c>
      <c r="K28" s="44" t="s">
        <v>217</v>
      </c>
      <c r="L28" s="9" t="str">
        <f t="shared" si="11"/>
        <v>N/A</v>
      </c>
    </row>
    <row r="29" spans="1:14" x14ac:dyDescent="0.2">
      <c r="A29" s="2" t="s">
        <v>426</v>
      </c>
      <c r="B29" s="34" t="s">
        <v>217</v>
      </c>
      <c r="C29" s="13">
        <v>14.285714285999999</v>
      </c>
      <c r="D29" s="70" t="str">
        <f t="shared" si="12"/>
        <v>N/A</v>
      </c>
      <c r="E29" s="13">
        <v>55.555555556000002</v>
      </c>
      <c r="F29" s="43" t="str">
        <f t="shared" si="13"/>
        <v>N/A</v>
      </c>
      <c r="G29" s="13">
        <v>8.3333333333000006</v>
      </c>
      <c r="H29" s="43" t="str">
        <f t="shared" si="14"/>
        <v>N/A</v>
      </c>
      <c r="I29" s="12">
        <v>288.89999999999998</v>
      </c>
      <c r="J29" s="12">
        <v>-85</v>
      </c>
      <c r="K29" s="44" t="s">
        <v>217</v>
      </c>
      <c r="L29" s="9" t="str">
        <f t="shared" si="11"/>
        <v>N/A</v>
      </c>
    </row>
    <row r="30" spans="1:14" x14ac:dyDescent="0.2">
      <c r="A30" s="2" t="s">
        <v>422</v>
      </c>
      <c r="B30" s="34" t="s">
        <v>217</v>
      </c>
      <c r="C30" s="13">
        <v>0</v>
      </c>
      <c r="D30" s="70" t="str">
        <f t="shared" si="12"/>
        <v>N/A</v>
      </c>
      <c r="E30" s="13">
        <v>0</v>
      </c>
      <c r="F30" s="43" t="str">
        <f t="shared" si="13"/>
        <v>N/A</v>
      </c>
      <c r="G30" s="13">
        <v>0</v>
      </c>
      <c r="H30" s="43" t="str">
        <f t="shared" si="14"/>
        <v>N/A</v>
      </c>
      <c r="I30" s="12" t="s">
        <v>1743</v>
      </c>
      <c r="J30" s="12" t="s">
        <v>1743</v>
      </c>
      <c r="K30" s="44" t="s">
        <v>217</v>
      </c>
      <c r="L30" s="9" t="str">
        <f t="shared" si="11"/>
        <v>N/A</v>
      </c>
    </row>
    <row r="31" spans="1:14" x14ac:dyDescent="0.2">
      <c r="A31" s="2" t="s">
        <v>423</v>
      </c>
      <c r="B31" s="34" t="s">
        <v>217</v>
      </c>
      <c r="C31" s="13">
        <v>0</v>
      </c>
      <c r="D31" s="70" t="str">
        <f t="shared" si="12"/>
        <v>N/A</v>
      </c>
      <c r="E31" s="13">
        <v>0</v>
      </c>
      <c r="F31" s="43" t="str">
        <f t="shared" si="13"/>
        <v>N/A</v>
      </c>
      <c r="G31" s="13">
        <v>0</v>
      </c>
      <c r="H31" s="43" t="str">
        <f t="shared" si="14"/>
        <v>N/A</v>
      </c>
      <c r="I31" s="12" t="s">
        <v>1743</v>
      </c>
      <c r="J31" s="12" t="s">
        <v>1743</v>
      </c>
      <c r="K31" s="44" t="s">
        <v>217</v>
      </c>
      <c r="L31" s="9" t="str">
        <f t="shared" si="11"/>
        <v>N/A</v>
      </c>
    </row>
    <row r="32" spans="1:14" x14ac:dyDescent="0.2">
      <c r="A32" s="2" t="s">
        <v>948</v>
      </c>
      <c r="B32" s="34" t="s">
        <v>217</v>
      </c>
      <c r="C32" s="68">
        <v>21.726765935</v>
      </c>
      <c r="D32" s="70" t="str">
        <f>IF($B32="N/A","N/A",IF(C32&gt;10,"No",IF(C32&lt;-10,"No","Yes")))</f>
        <v>N/A</v>
      </c>
      <c r="E32" s="68">
        <v>21.365142970000001</v>
      </c>
      <c r="F32" s="70" t="str">
        <f>IF($B32="N/A","N/A",IF(E32&gt;10,"No",IF(E32&lt;-10,"No","Yes")))</f>
        <v>N/A</v>
      </c>
      <c r="G32" s="68">
        <v>21.738411281000001</v>
      </c>
      <c r="H32" s="70" t="str">
        <f>IF($B32="N/A","N/A",IF(G32&gt;10,"No",IF(G32&lt;-10,"No","Yes")))</f>
        <v>N/A</v>
      </c>
      <c r="I32" s="12">
        <v>-1.66</v>
      </c>
      <c r="J32" s="12">
        <v>1.7470000000000001</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97.344868140000003</v>
      </c>
      <c r="D34" s="43" t="str">
        <f>IF($B34="N/A","N/A",IF(C34&gt;=98,"Yes","No"))</f>
        <v>No</v>
      </c>
      <c r="E34" s="13">
        <v>97.775675274999998</v>
      </c>
      <c r="F34" s="43" t="str">
        <f>IF($B34="N/A","N/A",IF(E34&gt;=98,"Yes","No"))</f>
        <v>No</v>
      </c>
      <c r="G34" s="13">
        <v>96.758053177999997</v>
      </c>
      <c r="H34" s="43" t="str">
        <f>IF($B34="N/A","N/A",IF(G34&gt;=98,"Yes","No"))</f>
        <v>No</v>
      </c>
      <c r="I34" s="12">
        <v>0.44259999999999999</v>
      </c>
      <c r="J34" s="12">
        <v>-1.04</v>
      </c>
      <c r="K34" s="44" t="s">
        <v>733</v>
      </c>
      <c r="L34" s="9" t="str">
        <f t="shared" si="11"/>
        <v>Yes</v>
      </c>
    </row>
    <row r="35" spans="1:14" x14ac:dyDescent="0.2">
      <c r="A35" s="2" t="s">
        <v>18</v>
      </c>
      <c r="B35" s="47" t="s">
        <v>281</v>
      </c>
      <c r="C35" s="13">
        <v>100</v>
      </c>
      <c r="D35" s="43" t="str">
        <f>IF($B35="N/A","N/A",IF(C35&gt;=95,"Yes","No"))</f>
        <v>Yes</v>
      </c>
      <c r="E35" s="13">
        <v>100</v>
      </c>
      <c r="F35" s="43" t="str">
        <f>IF($B35="N/A","N/A",IF(E35&gt;=95,"Yes","No"))</f>
        <v>Yes</v>
      </c>
      <c r="G35" s="13">
        <v>99.997637065000006</v>
      </c>
      <c r="H35" s="43" t="str">
        <f>IF($B35="N/A","N/A",IF(G35&gt;=95,"Yes","No"))</f>
        <v>Yes</v>
      </c>
      <c r="I35" s="12">
        <v>0</v>
      </c>
      <c r="J35" s="12">
        <v>-2E-3</v>
      </c>
      <c r="K35" s="44" t="s">
        <v>733</v>
      </c>
      <c r="L35" s="9" t="str">
        <f t="shared" si="11"/>
        <v>Yes</v>
      </c>
    </row>
    <row r="36" spans="1:14" x14ac:dyDescent="0.2">
      <c r="A36" s="2" t="s">
        <v>23</v>
      </c>
      <c r="B36" s="34" t="s">
        <v>217</v>
      </c>
      <c r="C36" s="13">
        <v>91.073149016000002</v>
      </c>
      <c r="D36" s="43" t="str">
        <f t="shared" ref="D36:D41" si="15">IF($B36="N/A","N/A",IF(C36&gt;10,"No",IF(C36&lt;-10,"No","Yes")))</f>
        <v>N/A</v>
      </c>
      <c r="E36" s="13">
        <v>90.776813099999998</v>
      </c>
      <c r="F36" s="43" t="str">
        <f t="shared" ref="F36:F41" si="16">IF($B36="N/A","N/A",IF(E36&gt;10,"No",IF(E36&lt;-10,"No","Yes")))</f>
        <v>N/A</v>
      </c>
      <c r="G36" s="13">
        <v>90.544715590999999</v>
      </c>
      <c r="H36" s="43" t="str">
        <f t="shared" ref="H36:H41" si="17">IF($B36="N/A","N/A",IF(G36&gt;10,"No",IF(G36&lt;-10,"No","Yes")))</f>
        <v>N/A</v>
      </c>
      <c r="I36" s="12">
        <v>-0.32500000000000001</v>
      </c>
      <c r="J36" s="12">
        <v>-0.25600000000000001</v>
      </c>
      <c r="K36" s="44" t="s">
        <v>733</v>
      </c>
      <c r="L36" s="9" t="str">
        <f t="shared" si="11"/>
        <v>Yes</v>
      </c>
    </row>
    <row r="37" spans="1:14" x14ac:dyDescent="0.2">
      <c r="A37" s="2" t="s">
        <v>24</v>
      </c>
      <c r="B37" s="34" t="s">
        <v>217</v>
      </c>
      <c r="C37" s="13">
        <v>2.4431731350999999</v>
      </c>
      <c r="D37" s="43" t="str">
        <f t="shared" si="15"/>
        <v>N/A</v>
      </c>
      <c r="E37" s="13">
        <v>2.4339566637000001</v>
      </c>
      <c r="F37" s="43" t="str">
        <f t="shared" si="16"/>
        <v>N/A</v>
      </c>
      <c r="G37" s="13">
        <v>2.4574524015999999</v>
      </c>
      <c r="H37" s="43" t="str">
        <f t="shared" si="17"/>
        <v>N/A</v>
      </c>
      <c r="I37" s="12">
        <v>-0.377</v>
      </c>
      <c r="J37" s="12">
        <v>0.96530000000000005</v>
      </c>
      <c r="K37" s="44" t="s">
        <v>733</v>
      </c>
      <c r="L37" s="9" t="str">
        <f t="shared" si="11"/>
        <v>Yes</v>
      </c>
    </row>
    <row r="38" spans="1:14" x14ac:dyDescent="0.2">
      <c r="A38" s="2" t="s">
        <v>25</v>
      </c>
      <c r="B38" s="34" t="s">
        <v>217</v>
      </c>
      <c r="C38" s="13">
        <v>0.1116271653</v>
      </c>
      <c r="D38" s="43" t="str">
        <f t="shared" si="15"/>
        <v>N/A</v>
      </c>
      <c r="E38" s="13">
        <v>0.1119273771</v>
      </c>
      <c r="F38" s="43" t="str">
        <f t="shared" si="16"/>
        <v>N/A</v>
      </c>
      <c r="G38" s="13">
        <v>0.1116486788</v>
      </c>
      <c r="H38" s="43" t="str">
        <f t="shared" si="17"/>
        <v>N/A</v>
      </c>
      <c r="I38" s="12">
        <v>0.26889999999999997</v>
      </c>
      <c r="J38" s="12">
        <v>-0.249</v>
      </c>
      <c r="K38" s="44" t="s">
        <v>733</v>
      </c>
      <c r="L38" s="9" t="str">
        <f t="shared" si="11"/>
        <v>Yes</v>
      </c>
    </row>
    <row r="39" spans="1:14" x14ac:dyDescent="0.2">
      <c r="A39" s="2" t="s">
        <v>26</v>
      </c>
      <c r="B39" s="47" t="s">
        <v>217</v>
      </c>
      <c r="C39" s="13">
        <v>0.91760187640000002</v>
      </c>
      <c r="D39" s="11" t="str">
        <f t="shared" si="15"/>
        <v>N/A</v>
      </c>
      <c r="E39" s="13">
        <v>1.1372068863</v>
      </c>
      <c r="F39" s="11" t="str">
        <f t="shared" si="16"/>
        <v>N/A</v>
      </c>
      <c r="G39" s="13">
        <v>1.2606258233000001</v>
      </c>
      <c r="H39" s="11" t="str">
        <f t="shared" si="17"/>
        <v>N/A</v>
      </c>
      <c r="I39" s="12">
        <v>23.93</v>
      </c>
      <c r="J39" s="12">
        <v>10.85</v>
      </c>
      <c r="K39" s="47" t="s">
        <v>217</v>
      </c>
      <c r="L39" s="9" t="str">
        <f t="shared" si="11"/>
        <v>N/A</v>
      </c>
    </row>
    <row r="40" spans="1:14" x14ac:dyDescent="0.2">
      <c r="A40" s="2" t="s">
        <v>60</v>
      </c>
      <c r="B40" s="47" t="s">
        <v>217</v>
      </c>
      <c r="C40" s="13">
        <v>0</v>
      </c>
      <c r="D40" s="11" t="str">
        <f t="shared" si="15"/>
        <v>N/A</v>
      </c>
      <c r="E40" s="13">
        <v>0</v>
      </c>
      <c r="F40" s="11" t="str">
        <f t="shared" si="16"/>
        <v>N/A</v>
      </c>
      <c r="G40" s="13">
        <v>0</v>
      </c>
      <c r="H40" s="11" t="str">
        <f t="shared" si="17"/>
        <v>N/A</v>
      </c>
      <c r="I40" s="12" t="s">
        <v>1743</v>
      </c>
      <c r="J40" s="12" t="s">
        <v>1743</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5.4544488076000004</v>
      </c>
      <c r="D42" s="11" t="str">
        <f>IF($B42="N/A","N/A",IF(C42&gt;=5,"No",IF(C42&lt;0,"No","Yes")))</f>
        <v>No</v>
      </c>
      <c r="E42" s="13">
        <v>5.5400959730999997</v>
      </c>
      <c r="F42" s="11" t="str">
        <f>IF($B42="N/A","N/A",IF(E42&gt;=5,"No",IF(E42&lt;0,"No","Yes")))</f>
        <v>No</v>
      </c>
      <c r="G42" s="13">
        <v>5.6255575049999997</v>
      </c>
      <c r="H42" s="11" t="str">
        <f>IF($B42="N/A","N/A",IF(G42&gt;=5,"No",IF(G42&lt;0,"No","Yes")))</f>
        <v>No</v>
      </c>
      <c r="I42" s="12">
        <v>1.57</v>
      </c>
      <c r="J42" s="12">
        <v>1.5429999999999999</v>
      </c>
      <c r="K42" s="44" t="s">
        <v>733</v>
      </c>
      <c r="L42" s="9" t="str">
        <f t="shared" si="11"/>
        <v>Yes</v>
      </c>
    </row>
    <row r="43" spans="1:14" x14ac:dyDescent="0.2">
      <c r="A43" s="2" t="s">
        <v>63</v>
      </c>
      <c r="B43" s="47" t="s">
        <v>217</v>
      </c>
      <c r="C43" s="13">
        <v>4.6504674387999998</v>
      </c>
      <c r="D43" s="11" t="str">
        <f>IF($B43="N/A","N/A",IF(C43&gt;10,"No",IF(C43&lt;-10,"No","Yes")))</f>
        <v>N/A</v>
      </c>
      <c r="E43" s="13">
        <v>4.7374344514000004</v>
      </c>
      <c r="F43" s="11" t="str">
        <f>IF($B43="N/A","N/A",IF(E43&gt;10,"No",IF(E43&lt;-10,"No","Yes")))</f>
        <v>N/A</v>
      </c>
      <c r="G43" s="13">
        <v>4.8841866482</v>
      </c>
      <c r="H43" s="11" t="str">
        <f>IF($B43="N/A","N/A",IF(G43&gt;10,"No",IF(G43&lt;-10,"No","Yes")))</f>
        <v>N/A</v>
      </c>
      <c r="I43" s="12">
        <v>1.87</v>
      </c>
      <c r="J43" s="12">
        <v>3.0979999999999999</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3.8544594388000002</v>
      </c>
      <c r="D45" s="43" t="str">
        <f>IF($B45="N/A","N/A",IF(C45&gt;8,"No",IF(C45&lt;2,"No","Yes")))</f>
        <v>Yes</v>
      </c>
      <c r="E45" s="8">
        <v>3.6991688927999999</v>
      </c>
      <c r="F45" s="43" t="str">
        <f>IF($B45="N/A","N/A",IF(E45&gt;8,"No",IF(E45&lt;2,"No","Yes")))</f>
        <v>Yes</v>
      </c>
      <c r="G45" s="8">
        <v>3.4693793159999999</v>
      </c>
      <c r="H45" s="43" t="str">
        <f>IF($B45="N/A","N/A",IF(G45&gt;8,"No",IF(G45&lt;2,"No","Yes")))</f>
        <v>Yes</v>
      </c>
      <c r="I45" s="12">
        <v>-4.03</v>
      </c>
      <c r="J45" s="12">
        <v>-6.21</v>
      </c>
      <c r="K45" s="44" t="s">
        <v>733</v>
      </c>
      <c r="L45" s="9" t="str">
        <f t="shared" si="11"/>
        <v>Yes</v>
      </c>
    </row>
    <row r="46" spans="1:14" x14ac:dyDescent="0.2">
      <c r="A46" s="3" t="s">
        <v>174</v>
      </c>
      <c r="B46" s="34" t="s">
        <v>217</v>
      </c>
      <c r="C46" s="8">
        <v>17.304868406000001</v>
      </c>
      <c r="D46" s="11" t="str">
        <f t="shared" ref="D46:D53" si="18">IF($B46="N/A","N/A",IF(C46&gt;10,"No",IF(C46&lt;-10,"No","Yes")))</f>
        <v>N/A</v>
      </c>
      <c r="E46" s="8">
        <v>17.348743445</v>
      </c>
      <c r="F46" s="11" t="str">
        <f t="shared" ref="F46:F53" si="19">IF($B46="N/A","N/A",IF(E46&gt;10,"No",IF(E46&lt;-10,"No","Yes")))</f>
        <v>N/A</v>
      </c>
      <c r="G46" s="8">
        <v>17.164359851</v>
      </c>
      <c r="H46" s="11" t="str">
        <f t="shared" ref="H46:H53" si="20">IF($B46="N/A","N/A",IF(G46&gt;10,"No",IF(G46&lt;-10,"No","Yes")))</f>
        <v>N/A</v>
      </c>
      <c r="I46" s="12">
        <v>0.2535</v>
      </c>
      <c r="J46" s="12">
        <v>-1.06</v>
      </c>
      <c r="K46" s="44" t="s">
        <v>733</v>
      </c>
      <c r="L46" s="9" t="str">
        <f>IF(J46="Div by 0", "N/A", IF(OR(J46="N/A",K46="N/A"),"N/A", IF(J46&gt;VALUE(MID(K46,1,2)), "No", IF(J46&lt;-1*VALUE(MID(K46,1,2)), "No", "Yes"))))</f>
        <v>Yes</v>
      </c>
    </row>
    <row r="47" spans="1:14" x14ac:dyDescent="0.2">
      <c r="A47" s="3" t="s">
        <v>175</v>
      </c>
      <c r="B47" s="34" t="s">
        <v>217</v>
      </c>
      <c r="C47" s="8">
        <v>36.171852678999997</v>
      </c>
      <c r="D47" s="11" t="str">
        <f t="shared" si="18"/>
        <v>N/A</v>
      </c>
      <c r="E47" s="8">
        <v>36.168002375</v>
      </c>
      <c r="F47" s="11" t="str">
        <f t="shared" si="19"/>
        <v>N/A</v>
      </c>
      <c r="G47" s="8">
        <v>36.043029046000001</v>
      </c>
      <c r="H47" s="11" t="str">
        <f t="shared" si="20"/>
        <v>N/A</v>
      </c>
      <c r="I47" s="12">
        <v>-1.0999999999999999E-2</v>
      </c>
      <c r="J47" s="12">
        <v>-0.34599999999999997</v>
      </c>
      <c r="K47" s="44" t="s">
        <v>733</v>
      </c>
      <c r="L47" s="9" t="str">
        <f>IF(J47="Div by 0", "N/A", IF(OR(J47="N/A",K47="N/A"),"N/A", IF(J47&gt;VALUE(MID(K47,1,2)), "No", IF(J47&lt;-1*VALUE(MID(K47,1,2)), "No", "Yes"))))</f>
        <v>Yes</v>
      </c>
    </row>
    <row r="48" spans="1:14" x14ac:dyDescent="0.2">
      <c r="A48" s="3" t="s">
        <v>176</v>
      </c>
      <c r="B48" s="34" t="s">
        <v>217</v>
      </c>
      <c r="C48" s="8">
        <v>2.8511438461999998</v>
      </c>
      <c r="D48" s="11" t="str">
        <f t="shared" si="18"/>
        <v>N/A</v>
      </c>
      <c r="E48" s="8">
        <v>2.9187691699</v>
      </c>
      <c r="F48" s="11" t="str">
        <f t="shared" si="19"/>
        <v>N/A</v>
      </c>
      <c r="G48" s="8">
        <v>2.9902942444999998</v>
      </c>
      <c r="H48" s="11" t="str">
        <f t="shared" si="20"/>
        <v>N/A</v>
      </c>
      <c r="I48" s="12">
        <v>2.3719999999999999</v>
      </c>
      <c r="J48" s="12">
        <v>2.4510000000000001</v>
      </c>
      <c r="K48" s="44" t="s">
        <v>733</v>
      </c>
      <c r="L48" s="9" t="str">
        <f t="shared" ref="L48:L57" si="21">IF(J48="Div by 0", "N/A", IF(OR(J48="N/A",K48="N/A"),"N/A", IF(J48&gt;VALUE(MID(K48,1,2)), "No", IF(J48&lt;-1*VALUE(MID(K48,1,2)), "No", "Yes"))))</f>
        <v>Yes</v>
      </c>
    </row>
    <row r="49" spans="1:12" x14ac:dyDescent="0.2">
      <c r="A49" s="3" t="s">
        <v>177</v>
      </c>
      <c r="B49" s="34" t="s">
        <v>217</v>
      </c>
      <c r="C49" s="8">
        <v>19.2065169</v>
      </c>
      <c r="D49" s="11" t="str">
        <f t="shared" si="18"/>
        <v>N/A</v>
      </c>
      <c r="E49" s="8">
        <v>19.506901158000002</v>
      </c>
      <c r="F49" s="11" t="str">
        <f t="shared" si="19"/>
        <v>N/A</v>
      </c>
      <c r="G49" s="8">
        <v>19.644850868999999</v>
      </c>
      <c r="H49" s="11" t="str">
        <f t="shared" si="20"/>
        <v>N/A</v>
      </c>
      <c r="I49" s="12">
        <v>1.5640000000000001</v>
      </c>
      <c r="J49" s="12">
        <v>0.70720000000000005</v>
      </c>
      <c r="K49" s="44" t="s">
        <v>733</v>
      </c>
      <c r="L49" s="9" t="str">
        <f t="shared" si="21"/>
        <v>Yes</v>
      </c>
    </row>
    <row r="50" spans="1:12" x14ac:dyDescent="0.2">
      <c r="A50" s="3" t="s">
        <v>178</v>
      </c>
      <c r="B50" s="34" t="s">
        <v>217</v>
      </c>
      <c r="C50" s="8">
        <v>10.520860326999999</v>
      </c>
      <c r="D50" s="11" t="str">
        <f t="shared" si="18"/>
        <v>N/A</v>
      </c>
      <c r="E50" s="8">
        <v>10.783986346000001</v>
      </c>
      <c r="F50" s="11" t="str">
        <f t="shared" si="19"/>
        <v>N/A</v>
      </c>
      <c r="G50" s="8">
        <v>11.305462515</v>
      </c>
      <c r="H50" s="11" t="str">
        <f t="shared" si="20"/>
        <v>N/A</v>
      </c>
      <c r="I50" s="12">
        <v>2.5009999999999999</v>
      </c>
      <c r="J50" s="12">
        <v>4.8360000000000003</v>
      </c>
      <c r="K50" s="44" t="s">
        <v>733</v>
      </c>
      <c r="L50" s="9" t="str">
        <f t="shared" si="21"/>
        <v>Yes</v>
      </c>
    </row>
    <row r="51" spans="1:12" x14ac:dyDescent="0.2">
      <c r="A51" s="3" t="s">
        <v>179</v>
      </c>
      <c r="B51" s="34" t="s">
        <v>217</v>
      </c>
      <c r="C51" s="8">
        <v>3.5541292084</v>
      </c>
      <c r="D51" s="11" t="str">
        <f t="shared" si="18"/>
        <v>N/A</v>
      </c>
      <c r="E51" s="8">
        <v>3.4845898881999999</v>
      </c>
      <c r="F51" s="11" t="str">
        <f t="shared" si="19"/>
        <v>N/A</v>
      </c>
      <c r="G51" s="8">
        <v>3.5054140748</v>
      </c>
      <c r="H51" s="11" t="str">
        <f t="shared" si="20"/>
        <v>N/A</v>
      </c>
      <c r="I51" s="12">
        <v>-1.96</v>
      </c>
      <c r="J51" s="12">
        <v>0.59760000000000002</v>
      </c>
      <c r="K51" s="44" t="s">
        <v>733</v>
      </c>
      <c r="L51" s="9" t="str">
        <f t="shared" si="21"/>
        <v>Yes</v>
      </c>
    </row>
    <row r="52" spans="1:12" x14ac:dyDescent="0.2">
      <c r="A52" s="3" t="s">
        <v>180</v>
      </c>
      <c r="B52" s="34" t="s">
        <v>217</v>
      </c>
      <c r="C52" s="8">
        <v>3.3634328011000001</v>
      </c>
      <c r="D52" s="11" t="str">
        <f t="shared" si="18"/>
        <v>N/A</v>
      </c>
      <c r="E52" s="8">
        <v>3.1079944593</v>
      </c>
      <c r="F52" s="11" t="str">
        <f t="shared" si="19"/>
        <v>N/A</v>
      </c>
      <c r="G52" s="8">
        <v>3.0127421270000001</v>
      </c>
      <c r="H52" s="11" t="str">
        <f t="shared" si="20"/>
        <v>N/A</v>
      </c>
      <c r="I52" s="12">
        <v>-7.59</v>
      </c>
      <c r="J52" s="12">
        <v>-3.06</v>
      </c>
      <c r="K52" s="44" t="s">
        <v>733</v>
      </c>
      <c r="L52" s="9" t="str">
        <f t="shared" si="21"/>
        <v>Yes</v>
      </c>
    </row>
    <row r="53" spans="1:12" x14ac:dyDescent="0.2">
      <c r="A53" s="3" t="s">
        <v>950</v>
      </c>
      <c r="B53" s="34" t="s">
        <v>217</v>
      </c>
      <c r="C53" s="8">
        <v>3.1727363938000002</v>
      </c>
      <c r="D53" s="11" t="str">
        <f t="shared" si="18"/>
        <v>N/A</v>
      </c>
      <c r="E53" s="8">
        <v>2.9818442664</v>
      </c>
      <c r="F53" s="11" t="str">
        <f t="shared" si="19"/>
        <v>N/A</v>
      </c>
      <c r="G53" s="8">
        <v>2.8638772219000002</v>
      </c>
      <c r="H53" s="11" t="str">
        <f t="shared" si="20"/>
        <v>N/A</v>
      </c>
      <c r="I53" s="12">
        <v>-6.02</v>
      </c>
      <c r="J53" s="12">
        <v>-3.96</v>
      </c>
      <c r="K53" s="44" t="s">
        <v>733</v>
      </c>
      <c r="L53" s="9" t="str">
        <f t="shared" si="21"/>
        <v>Yes</v>
      </c>
    </row>
    <row r="54" spans="1:12" x14ac:dyDescent="0.2">
      <c r="A54" s="2" t="s">
        <v>212</v>
      </c>
      <c r="B54" s="34" t="s">
        <v>217</v>
      </c>
      <c r="C54" s="35" t="s">
        <v>217</v>
      </c>
      <c r="D54" s="9" t="str">
        <f t="shared" ref="D54:D57" si="22">IF($B54="N/A","N/A",IF(C54&lt;0,"No","Yes"))</f>
        <v>N/A</v>
      </c>
      <c r="E54" s="35">
        <v>92174</v>
      </c>
      <c r="F54" s="9" t="str">
        <f t="shared" ref="F54:F57" si="23">IF($B54="N/A","N/A",IF(E54&lt;0,"No","Yes"))</f>
        <v>N/A</v>
      </c>
      <c r="G54" s="35">
        <v>95565</v>
      </c>
      <c r="H54" s="9" t="str">
        <f t="shared" ref="H54:H57" si="24">IF($B54="N/A","N/A",IF(G54&lt;0,"No","Yes"))</f>
        <v>N/A</v>
      </c>
      <c r="I54" s="12" t="s">
        <v>217</v>
      </c>
      <c r="J54" s="12">
        <v>3.6789999999999998</v>
      </c>
      <c r="K54" s="44" t="s">
        <v>733</v>
      </c>
      <c r="L54" s="9" t="str">
        <f t="shared" si="21"/>
        <v>Yes</v>
      </c>
    </row>
    <row r="55" spans="1:12" x14ac:dyDescent="0.2">
      <c r="A55" s="2" t="s">
        <v>213</v>
      </c>
      <c r="B55" s="34" t="s">
        <v>217</v>
      </c>
      <c r="C55" s="35" t="s">
        <v>217</v>
      </c>
      <c r="D55" s="9" t="str">
        <f t="shared" si="22"/>
        <v>N/A</v>
      </c>
      <c r="E55" s="35">
        <v>4684</v>
      </c>
      <c r="F55" s="9" t="str">
        <f t="shared" si="23"/>
        <v>N/A</v>
      </c>
      <c r="G55" s="35">
        <v>5024</v>
      </c>
      <c r="H55" s="9" t="str">
        <f t="shared" si="24"/>
        <v>N/A</v>
      </c>
      <c r="I55" s="12" t="s">
        <v>217</v>
      </c>
      <c r="J55" s="12">
        <v>7.2590000000000003</v>
      </c>
      <c r="K55" s="44" t="s">
        <v>733</v>
      </c>
      <c r="L55" s="9" t="str">
        <f t="shared" si="21"/>
        <v>Yes</v>
      </c>
    </row>
    <row r="56" spans="1:12" x14ac:dyDescent="0.2">
      <c r="A56" s="2" t="s">
        <v>214</v>
      </c>
      <c r="B56" s="34" t="s">
        <v>217</v>
      </c>
      <c r="C56" s="35" t="s">
        <v>217</v>
      </c>
      <c r="D56" s="9" t="str">
        <f t="shared" si="22"/>
        <v>N/A</v>
      </c>
      <c r="E56" s="35">
        <v>48169</v>
      </c>
      <c r="F56" s="9" t="str">
        <f t="shared" si="23"/>
        <v>N/A</v>
      </c>
      <c r="G56" s="35">
        <v>51545</v>
      </c>
      <c r="H56" s="9" t="str">
        <f t="shared" si="24"/>
        <v>N/A</v>
      </c>
      <c r="I56" s="12" t="s">
        <v>217</v>
      </c>
      <c r="J56" s="12">
        <v>7.0090000000000003</v>
      </c>
      <c r="K56" s="44" t="s">
        <v>733</v>
      </c>
      <c r="L56" s="9" t="str">
        <f t="shared" si="21"/>
        <v>Yes</v>
      </c>
    </row>
    <row r="57" spans="1:12" x14ac:dyDescent="0.2">
      <c r="A57" s="2" t="s">
        <v>951</v>
      </c>
      <c r="B57" s="34" t="s">
        <v>217</v>
      </c>
      <c r="C57" s="35" t="s">
        <v>217</v>
      </c>
      <c r="D57" s="9" t="str">
        <f t="shared" si="22"/>
        <v>N/A</v>
      </c>
      <c r="E57" s="35">
        <v>9326</v>
      </c>
      <c r="F57" s="9" t="str">
        <f t="shared" si="23"/>
        <v>N/A</v>
      </c>
      <c r="G57" s="35">
        <v>9707</v>
      </c>
      <c r="H57" s="9" t="str">
        <f t="shared" si="24"/>
        <v>N/A</v>
      </c>
      <c r="I57" s="12" t="s">
        <v>217</v>
      </c>
      <c r="J57" s="12">
        <v>4.085</v>
      </c>
      <c r="K57" s="44" t="s">
        <v>733</v>
      </c>
      <c r="L57" s="9" t="str">
        <f t="shared" si="21"/>
        <v>Yes</v>
      </c>
    </row>
    <row r="58" spans="1:12" x14ac:dyDescent="0.2">
      <c r="A58" s="2" t="s">
        <v>952</v>
      </c>
      <c r="B58" s="34" t="s">
        <v>217</v>
      </c>
      <c r="C58" s="8">
        <v>100</v>
      </c>
      <c r="D58" s="43" t="str">
        <f>IF($B58="N/A","N/A",IF(C58&gt;10,"No",IF(C58&lt;-10,"No","Yes")))</f>
        <v>N/A</v>
      </c>
      <c r="E58" s="8">
        <v>100</v>
      </c>
      <c r="F58" s="43" t="str">
        <f>IF($B58="N/A","N/A",IF(E58&gt;10,"No",IF(E58&lt;-10,"No","Yes")))</f>
        <v>N/A</v>
      </c>
      <c r="G58" s="8">
        <v>99.999409266000001</v>
      </c>
      <c r="H58" s="43" t="str">
        <f>IF($B58="N/A","N/A",IF(G58&gt;10,"No",IF(G58&lt;-10,"No","Yes")))</f>
        <v>N/A</v>
      </c>
      <c r="I58" s="12">
        <v>0</v>
      </c>
      <c r="J58" s="12">
        <v>-1E-3</v>
      </c>
      <c r="K58" s="34" t="s">
        <v>217</v>
      </c>
      <c r="L58" s="9" t="str">
        <f t="shared" si="11"/>
        <v>N/A</v>
      </c>
    </row>
    <row r="59" spans="1:12" x14ac:dyDescent="0.2">
      <c r="A59" s="2" t="s">
        <v>953</v>
      </c>
      <c r="B59" s="34" t="s">
        <v>217</v>
      </c>
      <c r="C59" s="8">
        <v>100</v>
      </c>
      <c r="D59" s="43" t="str">
        <f>IF($B59="N/A","N/A",IF(C59&gt;10,"No",IF(C59&lt;-10,"No","Yes")))</f>
        <v>N/A</v>
      </c>
      <c r="E59" s="8">
        <v>100</v>
      </c>
      <c r="F59" s="43" t="str">
        <f>IF($B59="N/A","N/A",IF(E59&gt;10,"No",IF(E59&lt;-10,"No","Yes")))</f>
        <v>N/A</v>
      </c>
      <c r="G59" s="8">
        <v>100</v>
      </c>
      <c r="H59" s="43" t="str">
        <f>IF($B59="N/A","N/A",IF(G59&gt;10,"No",IF(G59&lt;-10,"No","Yes")))</f>
        <v>N/A</v>
      </c>
      <c r="I59" s="12">
        <v>0</v>
      </c>
      <c r="J59" s="12">
        <v>0</v>
      </c>
      <c r="K59" s="34" t="s">
        <v>217</v>
      </c>
      <c r="L59" s="9" t="str">
        <f t="shared" si="11"/>
        <v>N/A</v>
      </c>
    </row>
    <row r="60" spans="1:12" x14ac:dyDescent="0.2">
      <c r="A60" s="2" t="s">
        <v>181</v>
      </c>
      <c r="B60" s="34" t="s">
        <v>217</v>
      </c>
      <c r="C60" s="8">
        <v>57.203606620999999</v>
      </c>
      <c r="D60" s="43" t="str">
        <f t="shared" ref="D60:D61" si="25">IF($B60="N/A","N/A",IF(C60&gt;10,"No",IF(C60&lt;-10,"No","Yes")))</f>
        <v>N/A</v>
      </c>
      <c r="E60" s="8">
        <v>56.648857227999997</v>
      </c>
      <c r="F60" s="43" t="str">
        <f t="shared" ref="F60:F61" si="26">IF($B60="N/A","N/A",IF(E60&gt;10,"No",IF(E60&lt;-10,"No","Yes")))</f>
        <v>N/A</v>
      </c>
      <c r="G60" s="8">
        <v>56.432795175000003</v>
      </c>
      <c r="H60" s="43" t="str">
        <f t="shared" ref="H60:H61" si="27">IF($B60="N/A","N/A",IF(G60&gt;10,"No",IF(G60&lt;-10,"No","Yes")))</f>
        <v>N/A</v>
      </c>
      <c r="I60" s="12">
        <v>-0.97</v>
      </c>
      <c r="J60" s="12">
        <v>-0.38100000000000001</v>
      </c>
      <c r="K60" s="44" t="s">
        <v>733</v>
      </c>
      <c r="L60" s="9" t="str">
        <f>IF(J60="Div by 0", "N/A", IF(OR(J60="N/A",K60="N/A"),"N/A", IF(J60&gt;VALUE(MID(K60,1,2)), "No", IF(J60&lt;-1*VALUE(MID(K60,1,2)), "No", "Yes"))))</f>
        <v>Yes</v>
      </c>
    </row>
    <row r="61" spans="1:12" x14ac:dyDescent="0.2">
      <c r="A61" s="6" t="s">
        <v>182</v>
      </c>
      <c r="B61" s="34" t="s">
        <v>217</v>
      </c>
      <c r="C61" s="8">
        <v>42.796393379000001</v>
      </c>
      <c r="D61" s="43" t="str">
        <f t="shared" si="25"/>
        <v>N/A</v>
      </c>
      <c r="E61" s="8">
        <v>43.351142772000003</v>
      </c>
      <c r="F61" s="43" t="str">
        <f t="shared" si="26"/>
        <v>N/A</v>
      </c>
      <c r="G61" s="8">
        <v>43.567204824999997</v>
      </c>
      <c r="H61" s="43" t="str">
        <f t="shared" si="27"/>
        <v>N/A</v>
      </c>
      <c r="I61" s="12">
        <v>1.296</v>
      </c>
      <c r="J61" s="12">
        <v>0.49840000000000001</v>
      </c>
      <c r="K61" s="44" t="s">
        <v>733</v>
      </c>
      <c r="L61" s="9" t="str">
        <f>IF(J61="Div by 0", "N/A", IF(OR(J61="N/A",K61="N/A"),"N/A", IF(J61&gt;VALUE(MID(K61,1,2)), "No", IF(J61&lt;-1*VALUE(MID(K61,1,2)), "No", "Yes"))))</f>
        <v>Yes</v>
      </c>
    </row>
    <row r="62" spans="1:12" x14ac:dyDescent="0.2">
      <c r="A62" s="7" t="s">
        <v>682</v>
      </c>
      <c r="B62" s="34" t="s">
        <v>286</v>
      </c>
      <c r="C62" s="8">
        <v>56.087334968</v>
      </c>
      <c r="D62" s="43" t="str">
        <f>IF($B62="N/A","N/A",IF(C62&gt;70,"No",IF(C62&lt;40,"No","Yes")))</f>
        <v>Yes</v>
      </c>
      <c r="E62" s="8">
        <v>57.920871673000001</v>
      </c>
      <c r="F62" s="43" t="str">
        <f>IF($B62="N/A","N/A",IF(E62&gt;70,"No",IF(E62&lt;40,"No","Yes")))</f>
        <v>Yes</v>
      </c>
      <c r="G62" s="8">
        <v>59.689510341000002</v>
      </c>
      <c r="H62" s="43" t="str">
        <f>IF($B62="N/A","N/A",IF(G62&gt;70,"No",IF(G62&lt;40,"No","Yes")))</f>
        <v>Yes</v>
      </c>
      <c r="I62" s="12">
        <v>3.2690000000000001</v>
      </c>
      <c r="J62" s="12">
        <v>3.0539999999999998</v>
      </c>
      <c r="K62" s="44" t="s">
        <v>733</v>
      </c>
      <c r="L62" s="9" t="str">
        <f t="shared" si="11"/>
        <v>Yes</v>
      </c>
    </row>
    <row r="63" spans="1:12" x14ac:dyDescent="0.2">
      <c r="A63" s="2" t="s">
        <v>683</v>
      </c>
      <c r="B63" s="34" t="s">
        <v>217</v>
      </c>
      <c r="C63" s="8">
        <v>66.123152383000004</v>
      </c>
      <c r="D63" s="43" t="str">
        <f>IF($B63="N/A","N/A",IF(C63&gt;10,"No",IF(C63&lt;-10,"No","Yes")))</f>
        <v>N/A</v>
      </c>
      <c r="E63" s="8">
        <v>67.009503971000001</v>
      </c>
      <c r="F63" s="43" t="str">
        <f>IF($B63="N/A","N/A",IF(E63&gt;10,"No",IF(E63&lt;-10,"No","Yes")))</f>
        <v>N/A</v>
      </c>
      <c r="G63" s="8">
        <v>67.379305970000004</v>
      </c>
      <c r="H63" s="43" t="str">
        <f>IF($B63="N/A","N/A",IF(G63&gt;10,"No",IF(G63&lt;-10,"No","Yes")))</f>
        <v>N/A</v>
      </c>
      <c r="I63" s="12">
        <v>1.34</v>
      </c>
      <c r="J63" s="12">
        <v>0.55189999999999995</v>
      </c>
      <c r="K63" s="34" t="s">
        <v>217</v>
      </c>
      <c r="L63" s="9" t="str">
        <f t="shared" si="11"/>
        <v>N/A</v>
      </c>
    </row>
    <row r="64" spans="1:12" x14ac:dyDescent="0.2">
      <c r="A64" s="2" t="s">
        <v>684</v>
      </c>
      <c r="B64" s="34" t="s">
        <v>217</v>
      </c>
      <c r="C64" s="8">
        <v>68.535514765000002</v>
      </c>
      <c r="D64" s="43" t="str">
        <f t="shared" ref="D64:D70" si="28">IF($B64="N/A","N/A",IF(C64&gt;10,"No",IF(C64&lt;-10,"No","Yes")))</f>
        <v>N/A</v>
      </c>
      <c r="E64" s="8">
        <v>69.940084757999998</v>
      </c>
      <c r="F64" s="43" t="str">
        <f t="shared" ref="F64:F70" si="29">IF($B64="N/A","N/A",IF(E64&gt;10,"No",IF(E64&lt;-10,"No","Yes")))</f>
        <v>N/A</v>
      </c>
      <c r="G64" s="8">
        <v>69.734377090999999</v>
      </c>
      <c r="H64" s="43" t="str">
        <f t="shared" ref="H64:H70" si="30">IF($B64="N/A","N/A",IF(G64&gt;10,"No",IF(G64&lt;-10,"No","Yes")))</f>
        <v>N/A</v>
      </c>
      <c r="I64" s="12">
        <v>2.0489999999999999</v>
      </c>
      <c r="J64" s="12">
        <v>-0.29399999999999998</v>
      </c>
      <c r="K64" s="34" t="s">
        <v>217</v>
      </c>
      <c r="L64" s="9" t="str">
        <f t="shared" si="11"/>
        <v>N/A</v>
      </c>
    </row>
    <row r="65" spans="1:12" x14ac:dyDescent="0.2">
      <c r="A65" s="2" t="s">
        <v>427</v>
      </c>
      <c r="B65" s="34" t="s">
        <v>217</v>
      </c>
      <c r="C65" s="8">
        <v>56.914881786000002</v>
      </c>
      <c r="D65" s="43" t="str">
        <f t="shared" si="28"/>
        <v>N/A</v>
      </c>
      <c r="E65" s="8">
        <v>59.348026568000002</v>
      </c>
      <c r="F65" s="43" t="str">
        <f t="shared" si="29"/>
        <v>N/A</v>
      </c>
      <c r="G65" s="8">
        <v>61.782079424999999</v>
      </c>
      <c r="H65" s="43" t="str">
        <f t="shared" si="30"/>
        <v>N/A</v>
      </c>
      <c r="I65" s="12">
        <v>4.2750000000000004</v>
      </c>
      <c r="J65" s="12">
        <v>4.101</v>
      </c>
      <c r="K65" s="34" t="s">
        <v>217</v>
      </c>
      <c r="L65" s="9" t="str">
        <f t="shared" si="11"/>
        <v>N/A</v>
      </c>
    </row>
    <row r="66" spans="1:12" x14ac:dyDescent="0.2">
      <c r="A66" s="2" t="s">
        <v>685</v>
      </c>
      <c r="B66" s="34" t="s">
        <v>217</v>
      </c>
      <c r="C66" s="8">
        <v>29.767032105999998</v>
      </c>
      <c r="D66" s="43" t="str">
        <f t="shared" si="28"/>
        <v>N/A</v>
      </c>
      <c r="E66" s="8">
        <v>30.937652974999999</v>
      </c>
      <c r="F66" s="43" t="str">
        <f t="shared" si="29"/>
        <v>N/A</v>
      </c>
      <c r="G66" s="8">
        <v>32.722378876999997</v>
      </c>
      <c r="H66" s="43" t="str">
        <f t="shared" si="30"/>
        <v>N/A</v>
      </c>
      <c r="I66" s="12">
        <v>3.9329999999999998</v>
      </c>
      <c r="J66" s="12">
        <v>5.7690000000000001</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1.5687603404999999</v>
      </c>
      <c r="D68" s="43" t="str">
        <f t="shared" si="28"/>
        <v>N/A</v>
      </c>
      <c r="E68" s="8">
        <v>1.4797912338000001</v>
      </c>
      <c r="F68" s="43" t="str">
        <f t="shared" si="29"/>
        <v>N/A</v>
      </c>
      <c r="G68" s="8">
        <v>1.4207146696999999</v>
      </c>
      <c r="H68" s="43" t="str">
        <f t="shared" si="30"/>
        <v>N/A</v>
      </c>
      <c r="I68" s="12">
        <v>-5.67</v>
      </c>
      <c r="J68" s="12">
        <v>-3.99</v>
      </c>
      <c r="K68" s="34" t="s">
        <v>217</v>
      </c>
      <c r="L68" s="9" t="str">
        <f t="shared" si="11"/>
        <v>N/A</v>
      </c>
    </row>
    <row r="69" spans="1:12" x14ac:dyDescent="0.2">
      <c r="A69" s="3" t="s">
        <v>151</v>
      </c>
      <c r="B69" s="34" t="s">
        <v>217</v>
      </c>
      <c r="C69" s="8">
        <v>1.6312183972000001</v>
      </c>
      <c r="D69" s="43" t="str">
        <f t="shared" si="28"/>
        <v>N/A</v>
      </c>
      <c r="E69" s="8">
        <v>1.5342089641000001</v>
      </c>
      <c r="F69" s="43" t="str">
        <f t="shared" si="29"/>
        <v>N/A</v>
      </c>
      <c r="G69" s="8">
        <v>1.4620660322000001</v>
      </c>
      <c r="H69" s="43" t="str">
        <f t="shared" si="30"/>
        <v>N/A</v>
      </c>
      <c r="I69" s="12">
        <v>-5.95</v>
      </c>
      <c r="J69" s="12">
        <v>-4.7</v>
      </c>
      <c r="K69" s="34" t="s">
        <v>217</v>
      </c>
      <c r="L69" s="9" t="str">
        <f t="shared" si="11"/>
        <v>N/A</v>
      </c>
    </row>
    <row r="70" spans="1:12" x14ac:dyDescent="0.2">
      <c r="A70" s="3" t="s">
        <v>152</v>
      </c>
      <c r="B70" s="34" t="s">
        <v>217</v>
      </c>
      <c r="C70" s="8">
        <v>1.7368655358</v>
      </c>
      <c r="D70" s="43" t="str">
        <f t="shared" si="28"/>
        <v>N/A</v>
      </c>
      <c r="E70" s="8">
        <v>1.6399525081999999</v>
      </c>
      <c r="F70" s="43" t="str">
        <f t="shared" si="29"/>
        <v>N/A</v>
      </c>
      <c r="G70" s="8">
        <v>1.5772591135</v>
      </c>
      <c r="H70" s="43" t="str">
        <f t="shared" si="30"/>
        <v>N/A</v>
      </c>
      <c r="I70" s="12">
        <v>-5.58</v>
      </c>
      <c r="J70" s="12">
        <v>-3.82</v>
      </c>
      <c r="K70" s="34" t="s">
        <v>217</v>
      </c>
      <c r="L70" s="9" t="str">
        <f t="shared" si="11"/>
        <v>N/A</v>
      </c>
    </row>
    <row r="71" spans="1:12" x14ac:dyDescent="0.2">
      <c r="A71" s="2" t="s">
        <v>954</v>
      </c>
      <c r="B71" s="47" t="s">
        <v>217</v>
      </c>
      <c r="C71" s="1">
        <v>716</v>
      </c>
      <c r="D71" s="11" t="str">
        <f>IF($B71="N/A","N/A",IF(C71&gt;10,"No",IF(C71&lt;-10,"No","Yes")))</f>
        <v>N/A</v>
      </c>
      <c r="E71" s="1">
        <v>705</v>
      </c>
      <c r="F71" s="11" t="str">
        <f>IF($B71="N/A","N/A",IF(E71&gt;10,"No",IF(E71&lt;-10,"No","Yes")))</f>
        <v>N/A</v>
      </c>
      <c r="G71" s="1">
        <v>690</v>
      </c>
      <c r="H71" s="11" t="str">
        <f>IF($B71="N/A","N/A",IF(G71&gt;10,"No",IF(G71&lt;-10,"No","Yes")))</f>
        <v>N/A</v>
      </c>
      <c r="I71" s="12">
        <v>-1.54</v>
      </c>
      <c r="J71" s="12">
        <v>-2.13</v>
      </c>
      <c r="K71" s="34" t="s">
        <v>217</v>
      </c>
      <c r="L71" s="9" t="str">
        <f t="shared" si="11"/>
        <v>N/A</v>
      </c>
    </row>
    <row r="72" spans="1:12" x14ac:dyDescent="0.2">
      <c r="A72" s="3" t="s">
        <v>205</v>
      </c>
      <c r="B72" s="47" t="s">
        <v>221</v>
      </c>
      <c r="C72" s="1">
        <v>253</v>
      </c>
      <c r="D72" s="43" t="str">
        <f t="shared" ref="D72:D73" si="31">IF($B72="N/A","N/A",IF(C72&gt;0,"No",IF(C72&lt;0,"No","Yes")))</f>
        <v>No</v>
      </c>
      <c r="E72" s="1">
        <v>201</v>
      </c>
      <c r="F72" s="43" t="str">
        <f t="shared" ref="F72:F73" si="32">IF($B72="N/A","N/A",IF(E72&gt;0,"No",IF(E72&lt;0,"No","Yes")))</f>
        <v>No</v>
      </c>
      <c r="G72" s="1">
        <v>188</v>
      </c>
      <c r="H72" s="43" t="str">
        <f t="shared" ref="H72:H73" si="33">IF($B72="N/A","N/A",IF(G72&gt;0,"No",IF(G72&lt;0,"No","Yes")))</f>
        <v>No</v>
      </c>
      <c r="I72" s="12">
        <v>-20.6</v>
      </c>
      <c r="J72" s="12">
        <v>-6.47</v>
      </c>
      <c r="K72" s="34" t="s">
        <v>217</v>
      </c>
      <c r="L72" s="9" t="str">
        <f t="shared" si="11"/>
        <v>N/A</v>
      </c>
    </row>
    <row r="73" spans="1:12" x14ac:dyDescent="0.2">
      <c r="A73" s="3" t="s">
        <v>206</v>
      </c>
      <c r="B73" s="47" t="s">
        <v>221</v>
      </c>
      <c r="C73" s="1">
        <v>270</v>
      </c>
      <c r="D73" s="43" t="str">
        <f t="shared" si="31"/>
        <v>No</v>
      </c>
      <c r="E73" s="1">
        <v>211</v>
      </c>
      <c r="F73" s="43" t="str">
        <f t="shared" si="32"/>
        <v>No</v>
      </c>
      <c r="G73" s="1">
        <v>197</v>
      </c>
      <c r="H73" s="43" t="str">
        <f t="shared" si="33"/>
        <v>No</v>
      </c>
      <c r="I73" s="12">
        <v>-21.9</v>
      </c>
      <c r="J73" s="12">
        <v>-6.64</v>
      </c>
      <c r="K73" s="34" t="s">
        <v>217</v>
      </c>
      <c r="L73" s="9" t="str">
        <f t="shared" si="11"/>
        <v>N/A</v>
      </c>
    </row>
    <row r="74" spans="1:12" x14ac:dyDescent="0.2">
      <c r="A74" s="3" t="s">
        <v>207</v>
      </c>
      <c r="B74" s="67" t="s">
        <v>217</v>
      </c>
      <c r="C74" s="13">
        <v>98.518518518999997</v>
      </c>
      <c r="D74" s="11" t="str">
        <f>IF($B74="N/A","N/A",IF(C74&gt;10,"No",IF(C74&lt;-10,"No","Yes")))</f>
        <v>N/A</v>
      </c>
      <c r="E74" s="13">
        <v>97.630331753999997</v>
      </c>
      <c r="F74" s="11" t="str">
        <f>IF($B74="N/A","N/A",IF(E74&gt;10,"No",IF(E74&lt;-10,"No","Yes")))</f>
        <v>N/A</v>
      </c>
      <c r="G74" s="13">
        <v>97.969543146999996</v>
      </c>
      <c r="H74" s="11" t="str">
        <f>IF($B74="N/A","N/A",IF(G74&gt;10,"No",IF(G74&lt;-10,"No","Yes")))</f>
        <v>N/A</v>
      </c>
      <c r="I74" s="12">
        <v>-0.90200000000000002</v>
      </c>
      <c r="J74" s="12">
        <v>0.34739999999999999</v>
      </c>
      <c r="K74" s="67" t="s">
        <v>217</v>
      </c>
      <c r="L74" s="9" t="str">
        <f t="shared" si="11"/>
        <v>N/A</v>
      </c>
    </row>
    <row r="75" spans="1:12" x14ac:dyDescent="0.2">
      <c r="A75" s="2" t="s">
        <v>65</v>
      </c>
      <c r="B75" s="47" t="s">
        <v>217</v>
      </c>
      <c r="C75" s="1">
        <v>29525</v>
      </c>
      <c r="D75" s="11" t="str">
        <f>IF($B75="N/A","N/A",IF(C75&gt;10,"No",IF(C75&lt;-10,"No","Yes")))</f>
        <v>N/A</v>
      </c>
      <c r="E75" s="1">
        <v>31045</v>
      </c>
      <c r="F75" s="11" t="str">
        <f>IF($B75="N/A","N/A",IF(E75&gt;10,"No",IF(E75&lt;-10,"No","Yes")))</f>
        <v>N/A</v>
      </c>
      <c r="G75" s="1">
        <v>32921</v>
      </c>
      <c r="H75" s="11" t="str">
        <f>IF($B75="N/A","N/A",IF(G75&gt;10,"No",IF(G75&lt;-10,"No","Yes")))</f>
        <v>N/A</v>
      </c>
      <c r="I75" s="12">
        <v>5.1479999999999997</v>
      </c>
      <c r="J75" s="12">
        <v>6.0430000000000001</v>
      </c>
      <c r="K75" s="47" t="s">
        <v>733</v>
      </c>
      <c r="L75" s="9" t="str">
        <f t="shared" ref="L75:L107" si="34">IF(J75="Div by 0", "N/A", IF(K75="N/A","N/A", IF(J75&gt;VALUE(MID(K75,1,2)), "No", IF(J75&lt;-1*VALUE(MID(K75,1,2)), "No", "Yes"))))</f>
        <v>Yes</v>
      </c>
    </row>
    <row r="76" spans="1:12" x14ac:dyDescent="0.2">
      <c r="A76" s="4" t="s">
        <v>66</v>
      </c>
      <c r="B76" s="47" t="s">
        <v>217</v>
      </c>
      <c r="C76" s="1">
        <v>25011.53</v>
      </c>
      <c r="D76" s="11" t="str">
        <f>IF($B76="N/A","N/A",IF(C76&gt;10,"No",IF(C76&lt;-10,"No","Yes")))</f>
        <v>N/A</v>
      </c>
      <c r="E76" s="1">
        <v>26410.89</v>
      </c>
      <c r="F76" s="11" t="str">
        <f>IF($B76="N/A","N/A",IF(E76&gt;10,"No",IF(E76&lt;-10,"No","Yes")))</f>
        <v>N/A</v>
      </c>
      <c r="G76" s="1">
        <v>28144.34</v>
      </c>
      <c r="H76" s="11" t="str">
        <f>IF($B76="N/A","N/A",IF(G76&gt;10,"No",IF(G76&lt;-10,"No","Yes")))</f>
        <v>N/A</v>
      </c>
      <c r="I76" s="12">
        <v>5.5949999999999998</v>
      </c>
      <c r="J76" s="12">
        <v>6.5629999999999997</v>
      </c>
      <c r="K76" s="47" t="s">
        <v>734</v>
      </c>
      <c r="L76" s="9" t="str">
        <f t="shared" si="34"/>
        <v>Yes</v>
      </c>
    </row>
    <row r="77" spans="1:12" x14ac:dyDescent="0.2">
      <c r="A77" s="3" t="s">
        <v>67</v>
      </c>
      <c r="B77" s="34" t="s">
        <v>287</v>
      </c>
      <c r="C77" s="8">
        <v>92.637956012000004</v>
      </c>
      <c r="D77" s="43" t="str">
        <f>IF($B77="N/A","N/A",IF(C77&gt;=90,"Yes","No"))</f>
        <v>Yes</v>
      </c>
      <c r="E77" s="8">
        <v>92.850222825000003</v>
      </c>
      <c r="F77" s="43" t="str">
        <f>IF($B77="N/A","N/A",IF(E77&gt;=90,"Yes","No"))</f>
        <v>Yes</v>
      </c>
      <c r="G77" s="8">
        <v>92.866137765999994</v>
      </c>
      <c r="H77" s="43" t="str">
        <f>IF($B77="N/A","N/A",IF(G77&gt;=90,"Yes","No"))</f>
        <v>Yes</v>
      </c>
      <c r="I77" s="12">
        <v>0.2291</v>
      </c>
      <c r="J77" s="12">
        <v>1.7100000000000001E-2</v>
      </c>
      <c r="K77" s="44" t="s">
        <v>733</v>
      </c>
      <c r="L77" s="9" t="str">
        <f t="shared" si="34"/>
        <v>Yes</v>
      </c>
    </row>
    <row r="78" spans="1:12" x14ac:dyDescent="0.2">
      <c r="A78" s="2" t="s">
        <v>955</v>
      </c>
      <c r="B78" s="34" t="s">
        <v>287</v>
      </c>
      <c r="C78" s="8">
        <v>92.761980512999997</v>
      </c>
      <c r="D78" s="43" t="str">
        <f>IF($B78="N/A","N/A",IF(C78&gt;=90,"Yes","No"))</f>
        <v>Yes</v>
      </c>
      <c r="E78" s="8">
        <v>92.995703684000006</v>
      </c>
      <c r="F78" s="43" t="str">
        <f>IF($B78="N/A","N/A",IF(E78&gt;=90,"Yes","No"))</f>
        <v>Yes</v>
      </c>
      <c r="G78" s="8">
        <v>93.034320878000003</v>
      </c>
      <c r="H78" s="43" t="str">
        <f>IF($B78="N/A","N/A",IF(G78&gt;=90,"Yes","No"))</f>
        <v>Yes</v>
      </c>
      <c r="I78" s="12">
        <v>0.252</v>
      </c>
      <c r="J78" s="12">
        <v>4.1500000000000002E-2</v>
      </c>
      <c r="K78" s="44" t="s">
        <v>733</v>
      </c>
      <c r="L78" s="9" t="str">
        <f t="shared" si="34"/>
        <v>Yes</v>
      </c>
    </row>
    <row r="79" spans="1:12" x14ac:dyDescent="0.2">
      <c r="A79" s="6" t="s">
        <v>956</v>
      </c>
      <c r="B79" s="47" t="s">
        <v>288</v>
      </c>
      <c r="C79" s="13">
        <v>57.889066241000002</v>
      </c>
      <c r="D79" s="43" t="str">
        <f>IF($B79="N/A","N/A",IF(C79&gt;55,"No",IF(C79&lt;30,"No","Yes")))</f>
        <v>No</v>
      </c>
      <c r="E79" s="13">
        <v>57.445564810999997</v>
      </c>
      <c r="F79" s="43" t="str">
        <f>IF($B79="N/A","N/A",IF(E79&gt;55,"No",IF(E79&lt;30,"No","Yes")))</f>
        <v>No</v>
      </c>
      <c r="G79" s="13">
        <v>57.634149604999998</v>
      </c>
      <c r="H79" s="43" t="str">
        <f>IF($B79="N/A","N/A",IF(G79&gt;55,"No",IF(G79&lt;30,"No","Yes")))</f>
        <v>No</v>
      </c>
      <c r="I79" s="12">
        <v>-0.76600000000000001</v>
      </c>
      <c r="J79" s="12">
        <v>0.32829999999999998</v>
      </c>
      <c r="K79" s="47" t="s">
        <v>733</v>
      </c>
      <c r="L79" s="9" t="str">
        <f t="shared" si="34"/>
        <v>Yes</v>
      </c>
    </row>
    <row r="80" spans="1:12" ht="25.5" x14ac:dyDescent="0.2">
      <c r="A80" s="2" t="s">
        <v>957</v>
      </c>
      <c r="B80" s="47" t="s">
        <v>282</v>
      </c>
      <c r="C80" s="13">
        <v>1.917019475</v>
      </c>
      <c r="D80" s="43" t="str">
        <f>IF($B80="N/A","N/A",IF(C80&gt;=5,"No",IF(C80&lt;0,"No","Yes")))</f>
        <v>Yes</v>
      </c>
      <c r="E80" s="13">
        <v>2.438395877</v>
      </c>
      <c r="F80" s="43" t="str">
        <f>IF($B80="N/A","N/A",IF(E80&gt;=5,"No",IF(E80&lt;0,"No","Yes")))</f>
        <v>Yes</v>
      </c>
      <c r="G80" s="13">
        <v>0.54676346409999999</v>
      </c>
      <c r="H80" s="43" t="str">
        <f>IF($B80="N/A","N/A",IF(G80&gt;=5,"No",IF(G80&lt;0,"No","Yes")))</f>
        <v>Yes</v>
      </c>
      <c r="I80" s="12">
        <v>27.2</v>
      </c>
      <c r="J80" s="12">
        <v>-77.599999999999994</v>
      </c>
      <c r="K80" s="47" t="s">
        <v>217</v>
      </c>
      <c r="L80" s="9" t="str">
        <f t="shared" si="34"/>
        <v>N/A</v>
      </c>
    </row>
    <row r="81" spans="1:12" ht="25.5" x14ac:dyDescent="0.2">
      <c r="A81" s="2" t="s">
        <v>958</v>
      </c>
      <c r="B81" s="47" t="s">
        <v>217</v>
      </c>
      <c r="C81" s="13">
        <v>15.732430144</v>
      </c>
      <c r="D81" s="47" t="s">
        <v>217</v>
      </c>
      <c r="E81" s="13">
        <v>16.144306652000001</v>
      </c>
      <c r="F81" s="47" t="s">
        <v>217</v>
      </c>
      <c r="G81" s="13">
        <v>17.107621275</v>
      </c>
      <c r="H81" s="47" t="s">
        <v>217</v>
      </c>
      <c r="I81" s="12">
        <v>2.6179999999999999</v>
      </c>
      <c r="J81" s="12">
        <v>5.9669999999999996</v>
      </c>
      <c r="K81" s="47" t="s">
        <v>217</v>
      </c>
      <c r="L81" s="9" t="str">
        <f t="shared" si="34"/>
        <v>N/A</v>
      </c>
    </row>
    <row r="82" spans="1:12" ht="25.5" x14ac:dyDescent="0.2">
      <c r="A82" s="2" t="s">
        <v>959</v>
      </c>
      <c r="B82" s="47" t="s">
        <v>217</v>
      </c>
      <c r="C82" s="13">
        <v>23.532599491999999</v>
      </c>
      <c r="D82" s="47" t="s">
        <v>217</v>
      </c>
      <c r="E82" s="13">
        <v>22.860363988</v>
      </c>
      <c r="F82" s="47" t="s">
        <v>217</v>
      </c>
      <c r="G82" s="13">
        <v>23.061267883999999</v>
      </c>
      <c r="H82" s="47" t="s">
        <v>217</v>
      </c>
      <c r="I82" s="12">
        <v>-2.86</v>
      </c>
      <c r="J82" s="12">
        <v>0.87880000000000003</v>
      </c>
      <c r="K82" s="47" t="s">
        <v>217</v>
      </c>
      <c r="L82" s="9" t="str">
        <f t="shared" si="34"/>
        <v>N/A</v>
      </c>
    </row>
    <row r="83" spans="1:12" ht="25.5" x14ac:dyDescent="0.2">
      <c r="A83" s="2" t="s">
        <v>960</v>
      </c>
      <c r="B83" s="47" t="s">
        <v>217</v>
      </c>
      <c r="C83" s="13">
        <v>8.4640135478000005</v>
      </c>
      <c r="D83" s="47" t="s">
        <v>217</v>
      </c>
      <c r="E83" s="13">
        <v>9.1512320825</v>
      </c>
      <c r="F83" s="47" t="s">
        <v>217</v>
      </c>
      <c r="G83" s="13">
        <v>9.7961787308999995</v>
      </c>
      <c r="H83" s="47" t="s">
        <v>217</v>
      </c>
      <c r="I83" s="12">
        <v>8.1189999999999998</v>
      </c>
      <c r="J83" s="12">
        <v>7.048</v>
      </c>
      <c r="K83" s="47" t="s">
        <v>217</v>
      </c>
      <c r="L83" s="9" t="str">
        <f t="shared" si="34"/>
        <v>N/A</v>
      </c>
    </row>
    <row r="84" spans="1:12" ht="25.5" x14ac:dyDescent="0.2">
      <c r="A84" s="2" t="s">
        <v>961</v>
      </c>
      <c r="B84" s="47" t="s">
        <v>217</v>
      </c>
      <c r="C84" s="13">
        <v>4.6164267570000002</v>
      </c>
      <c r="D84" s="47" t="s">
        <v>217</v>
      </c>
      <c r="E84" s="13">
        <v>4.8316959253</v>
      </c>
      <c r="F84" s="47" t="s">
        <v>217</v>
      </c>
      <c r="G84" s="13">
        <v>4.9421342000999999</v>
      </c>
      <c r="H84" s="47" t="s">
        <v>217</v>
      </c>
      <c r="I84" s="12">
        <v>4.6630000000000003</v>
      </c>
      <c r="J84" s="12">
        <v>2.286</v>
      </c>
      <c r="K84" s="47" t="s">
        <v>217</v>
      </c>
      <c r="L84" s="9" t="str">
        <f t="shared" si="34"/>
        <v>N/A</v>
      </c>
    </row>
    <row r="85" spans="1:12" ht="25.5" x14ac:dyDescent="0.2">
      <c r="A85" s="2" t="s">
        <v>962</v>
      </c>
      <c r="B85" s="47" t="s">
        <v>217</v>
      </c>
      <c r="C85" s="13">
        <v>1.3547840800000001E-2</v>
      </c>
      <c r="D85" s="47" t="s">
        <v>217</v>
      </c>
      <c r="E85" s="13">
        <v>2.57690449E-2</v>
      </c>
      <c r="F85" s="47" t="s">
        <v>217</v>
      </c>
      <c r="G85" s="13">
        <v>1.8225448799999999E-2</v>
      </c>
      <c r="H85" s="47" t="s">
        <v>217</v>
      </c>
      <c r="I85" s="12">
        <v>90.21</v>
      </c>
      <c r="J85" s="12">
        <v>-29.3</v>
      </c>
      <c r="K85" s="47" t="s">
        <v>217</v>
      </c>
      <c r="L85" s="9" t="str">
        <f t="shared" si="34"/>
        <v>N/A</v>
      </c>
    </row>
    <row r="86" spans="1:12" x14ac:dyDescent="0.2">
      <c r="A86" s="2" t="s">
        <v>963</v>
      </c>
      <c r="B86" s="47" t="s">
        <v>217</v>
      </c>
      <c r="C86" s="13">
        <v>4.1185436071000003</v>
      </c>
      <c r="D86" s="47" t="s">
        <v>217</v>
      </c>
      <c r="E86" s="13">
        <v>5.0603961991000004</v>
      </c>
      <c r="F86" s="47" t="s">
        <v>217</v>
      </c>
      <c r="G86" s="13">
        <v>5.4068831445000001</v>
      </c>
      <c r="H86" s="47" t="s">
        <v>217</v>
      </c>
      <c r="I86" s="12">
        <v>22.87</v>
      </c>
      <c r="J86" s="12">
        <v>6.8470000000000004</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41.605419136000002</v>
      </c>
      <c r="D88" s="47" t="s">
        <v>217</v>
      </c>
      <c r="E88" s="13">
        <v>39.487840232000003</v>
      </c>
      <c r="F88" s="47" t="s">
        <v>217</v>
      </c>
      <c r="G88" s="13">
        <v>39.120925853000003</v>
      </c>
      <c r="H88" s="47" t="s">
        <v>217</v>
      </c>
      <c r="I88" s="12">
        <v>-5.09</v>
      </c>
      <c r="J88" s="12">
        <v>-0.92900000000000005</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71.67146486</v>
      </c>
      <c r="D91" s="47" t="s">
        <v>217</v>
      </c>
      <c r="E91" s="13">
        <v>69.618296021999996</v>
      </c>
      <c r="F91" s="47" t="s">
        <v>217</v>
      </c>
      <c r="G91" s="13">
        <v>67.671091400999998</v>
      </c>
      <c r="H91" s="47" t="s">
        <v>217</v>
      </c>
      <c r="I91" s="12">
        <v>-2.86</v>
      </c>
      <c r="J91" s="12">
        <v>-2.8</v>
      </c>
      <c r="K91" s="47" t="s">
        <v>217</v>
      </c>
      <c r="L91" s="9" t="str">
        <f t="shared" si="34"/>
        <v>N/A</v>
      </c>
    </row>
    <row r="92" spans="1:12" x14ac:dyDescent="0.2">
      <c r="A92" s="2" t="s">
        <v>969</v>
      </c>
      <c r="B92" s="47" t="s">
        <v>217</v>
      </c>
      <c r="C92" s="13">
        <v>28.32853514</v>
      </c>
      <c r="D92" s="47" t="s">
        <v>217</v>
      </c>
      <c r="E92" s="13">
        <v>30.381703978000001</v>
      </c>
      <c r="F92" s="47" t="s">
        <v>217</v>
      </c>
      <c r="G92" s="13">
        <v>32.328908599000002</v>
      </c>
      <c r="H92" s="47" t="s">
        <v>217</v>
      </c>
      <c r="I92" s="12">
        <v>7.2480000000000002</v>
      </c>
      <c r="J92" s="12">
        <v>6.4089999999999998</v>
      </c>
      <c r="K92" s="47" t="s">
        <v>217</v>
      </c>
      <c r="L92" s="9" t="str">
        <f t="shared" si="34"/>
        <v>N/A</v>
      </c>
    </row>
    <row r="93" spans="1:12" x14ac:dyDescent="0.2">
      <c r="A93" s="6" t="s">
        <v>68</v>
      </c>
      <c r="B93" s="47" t="s">
        <v>217</v>
      </c>
      <c r="C93" s="1">
        <v>404</v>
      </c>
      <c r="D93" s="11" t="str">
        <f>IF($B93="N/A","N/A",IF(C93&gt;10,"No",IF(C93&lt;-10,"No","Yes")))</f>
        <v>N/A</v>
      </c>
      <c r="E93" s="1">
        <v>343</v>
      </c>
      <c r="F93" s="11" t="str">
        <f>IF($B93="N/A","N/A",IF(E93&gt;10,"No",IF(E93&lt;-10,"No","Yes")))</f>
        <v>N/A</v>
      </c>
      <c r="G93" s="1">
        <v>339</v>
      </c>
      <c r="H93" s="11" t="str">
        <f>IF($B93="N/A","N/A",IF(G93&gt;10,"No",IF(G93&lt;-10,"No","Yes")))</f>
        <v>N/A</v>
      </c>
      <c r="I93" s="12">
        <v>-15.1</v>
      </c>
      <c r="J93" s="12">
        <v>-1.17</v>
      </c>
      <c r="K93" s="47" t="s">
        <v>733</v>
      </c>
      <c r="L93" s="9" t="str">
        <f t="shared" si="34"/>
        <v>Yes</v>
      </c>
    </row>
    <row r="94" spans="1:12" x14ac:dyDescent="0.2">
      <c r="A94" s="2" t="s">
        <v>109</v>
      </c>
      <c r="B94" s="47" t="s">
        <v>217</v>
      </c>
      <c r="C94" s="13">
        <v>0.2475247525</v>
      </c>
      <c r="D94" s="43" t="str">
        <f>IF($B94="N/A","N/A",IF(C94&gt;10,"No",IF(C94&lt;-10,"No","Yes")))</f>
        <v>N/A</v>
      </c>
      <c r="E94" s="13">
        <v>0</v>
      </c>
      <c r="F94" s="43" t="str">
        <f>IF($B94="N/A","N/A",IF(E94&gt;10,"No",IF(E94&lt;-10,"No","Yes")))</f>
        <v>N/A</v>
      </c>
      <c r="G94" s="13">
        <v>0.29498525069999998</v>
      </c>
      <c r="H94" s="43" t="str">
        <f>IF($B94="N/A","N/A",IF(G94&gt;10,"No",IF(G94&lt;-10,"No","Yes")))</f>
        <v>N/A</v>
      </c>
      <c r="I94" s="12">
        <v>-100</v>
      </c>
      <c r="J94" s="12" t="s">
        <v>1743</v>
      </c>
      <c r="K94" s="47" t="s">
        <v>733</v>
      </c>
      <c r="L94" s="9" t="str">
        <f t="shared" si="34"/>
        <v>N/A</v>
      </c>
    </row>
    <row r="95" spans="1:12" x14ac:dyDescent="0.2">
      <c r="A95" s="2" t="s">
        <v>110</v>
      </c>
      <c r="B95" s="47" t="s">
        <v>217</v>
      </c>
      <c r="C95" s="13">
        <v>0.99009900989999999</v>
      </c>
      <c r="D95" s="43" t="str">
        <f>IF($B95="N/A","N/A",IF(C95&gt;10,"No",IF(C95&lt;-10,"No","Yes")))</f>
        <v>N/A</v>
      </c>
      <c r="E95" s="13">
        <v>1.1661807580000001</v>
      </c>
      <c r="F95" s="43" t="str">
        <f>IF($B95="N/A","N/A",IF(E95&gt;10,"No",IF(E95&lt;-10,"No","Yes")))</f>
        <v>N/A</v>
      </c>
      <c r="G95" s="13">
        <v>2.0648967551999999</v>
      </c>
      <c r="H95" s="43" t="str">
        <f>IF($B95="N/A","N/A",IF(G95&gt;10,"No",IF(G95&lt;-10,"No","Yes")))</f>
        <v>N/A</v>
      </c>
      <c r="I95" s="12">
        <v>17.78</v>
      </c>
      <c r="J95" s="12">
        <v>77.06</v>
      </c>
      <c r="K95" s="47" t="s">
        <v>733</v>
      </c>
      <c r="L95" s="9" t="str">
        <f t="shared" si="34"/>
        <v>No</v>
      </c>
    </row>
    <row r="96" spans="1:12" x14ac:dyDescent="0.2">
      <c r="A96" s="4" t="s">
        <v>7</v>
      </c>
      <c r="B96" s="47" t="s">
        <v>217</v>
      </c>
      <c r="C96" s="13">
        <v>0.49788314989999999</v>
      </c>
      <c r="D96" s="11" t="str">
        <f>IF($B96="N/A","N/A",IF(C96&gt;10,"No",IF(C96&lt;-10,"No","Yes")))</f>
        <v>N/A</v>
      </c>
      <c r="E96" s="13">
        <v>0.51860202929999999</v>
      </c>
      <c r="F96" s="11" t="str">
        <f>IF($B96="N/A","N/A",IF(E96&gt;10,"No",IF(E96&lt;-10,"No","Yes")))</f>
        <v>N/A</v>
      </c>
      <c r="G96" s="13">
        <v>0.60751496009999995</v>
      </c>
      <c r="H96" s="11" t="str">
        <f>IF($B96="N/A","N/A",IF(G96&gt;10,"No",IF(G96&lt;-10,"No","Yes")))</f>
        <v>N/A</v>
      </c>
      <c r="I96" s="12">
        <v>4.1609999999999996</v>
      </c>
      <c r="J96" s="12">
        <v>17.14</v>
      </c>
      <c r="K96" s="47" t="s">
        <v>734</v>
      </c>
      <c r="L96" s="9" t="str">
        <f t="shared" si="34"/>
        <v>No</v>
      </c>
    </row>
    <row r="97" spans="1:12" x14ac:dyDescent="0.2">
      <c r="A97" s="4" t="s">
        <v>184</v>
      </c>
      <c r="B97" s="47" t="s">
        <v>217</v>
      </c>
      <c r="C97" s="13">
        <v>63.712108383</v>
      </c>
      <c r="D97" s="11" t="str">
        <f t="shared" ref="D97:D98" si="35">IF($B97="N/A","N/A",IF(C97&gt;10,"No",IF(C97&lt;-10,"No","Yes")))</f>
        <v>N/A</v>
      </c>
      <c r="E97" s="13">
        <v>63.095506522999997</v>
      </c>
      <c r="F97" s="11" t="str">
        <f t="shared" ref="F97:F98" si="36">IF($B97="N/A","N/A",IF(E97&gt;10,"No",IF(E97&lt;-10,"No","Yes")))</f>
        <v>N/A</v>
      </c>
      <c r="G97" s="13">
        <v>62.622642083000002</v>
      </c>
      <c r="H97" s="11" t="str">
        <f t="shared" ref="H97:H98" si="37">IF($B97="N/A","N/A",IF(G97&gt;10,"No",IF(G97&lt;-10,"No","Yes")))</f>
        <v>N/A</v>
      </c>
      <c r="I97" s="12">
        <v>-0.96799999999999997</v>
      </c>
      <c r="J97" s="12">
        <v>-0.749</v>
      </c>
      <c r="K97" s="47" t="s">
        <v>733</v>
      </c>
      <c r="L97" s="9" t="str">
        <f>IF(J97="Div by 0", "N/A", IF(OR(J97="N/A",K97="N/A"),"N/A", IF(J97&gt;VALUE(MID(K97,1,2)), "No", IF(J97&lt;-1*VALUE(MID(K97,1,2)), "No", "Yes"))))</f>
        <v>Yes</v>
      </c>
    </row>
    <row r="98" spans="1:12" x14ac:dyDescent="0.2">
      <c r="A98" s="4" t="s">
        <v>185</v>
      </c>
      <c r="B98" s="47" t="s">
        <v>217</v>
      </c>
      <c r="C98" s="13">
        <v>36.287891617</v>
      </c>
      <c r="D98" s="11" t="str">
        <f t="shared" si="35"/>
        <v>N/A</v>
      </c>
      <c r="E98" s="13">
        <v>36.904493477000003</v>
      </c>
      <c r="F98" s="11" t="str">
        <f t="shared" si="36"/>
        <v>N/A</v>
      </c>
      <c r="G98" s="13">
        <v>37.377357916999998</v>
      </c>
      <c r="H98" s="11" t="str">
        <f t="shared" si="37"/>
        <v>N/A</v>
      </c>
      <c r="I98" s="12">
        <v>1.6990000000000001</v>
      </c>
      <c r="J98" s="12">
        <v>1.2809999999999999</v>
      </c>
      <c r="K98" s="47" t="s">
        <v>733</v>
      </c>
      <c r="L98" s="9" t="str">
        <f>IF(J98="Div by 0", "N/A", IF(OR(J98="N/A",K98="N/A"),"N/A", IF(J98&gt;VALUE(MID(K98,1,2)), "No", IF(J98&lt;-1*VALUE(MID(K98,1,2)), "No", "Yes"))))</f>
        <v>Yes</v>
      </c>
    </row>
    <row r="99" spans="1:12" x14ac:dyDescent="0.2">
      <c r="A99" s="2" t="s">
        <v>8</v>
      </c>
      <c r="B99" s="47" t="s">
        <v>289</v>
      </c>
      <c r="C99" s="13">
        <v>7.6172734970000002</v>
      </c>
      <c r="D99" s="43" t="str">
        <f>IF($B99="N/A","N/A",IF(C99&gt;10,"No",IF(C99&lt;5,"No","Yes")))</f>
        <v>Yes</v>
      </c>
      <c r="E99" s="13">
        <v>7.2346593653999998</v>
      </c>
      <c r="F99" s="43" t="str">
        <f>IF($B99="N/A","N/A",IF(E99&gt;10,"No",IF(E99&lt;5,"No","Yes")))</f>
        <v>Yes</v>
      </c>
      <c r="G99" s="13">
        <v>6.7616415054000001</v>
      </c>
      <c r="H99" s="43" t="str">
        <f t="shared" ref="H99:H102" si="38">IF($B99="N/A","N/A",IF(G99&gt;10,"No",IF(G99&lt;5,"No","Yes")))</f>
        <v>Yes</v>
      </c>
      <c r="I99" s="12">
        <v>-5.0199999999999996</v>
      </c>
      <c r="J99" s="12">
        <v>-6.54</v>
      </c>
      <c r="K99" s="47" t="s">
        <v>734</v>
      </c>
      <c r="L99" s="9" t="str">
        <f t="shared" si="34"/>
        <v>Yes</v>
      </c>
    </row>
    <row r="100" spans="1:12" x14ac:dyDescent="0.2">
      <c r="A100" s="2" t="s">
        <v>153</v>
      </c>
      <c r="B100" s="47" t="s">
        <v>289</v>
      </c>
      <c r="C100" s="13">
        <v>7.0110076207000001</v>
      </c>
      <c r="D100" s="43" t="str">
        <f>IF($B100="N/A","N/A",IF(C100&gt;10,"No",IF(C100&lt;5,"No","Yes")))</f>
        <v>Yes</v>
      </c>
      <c r="E100" s="13">
        <v>6.6355290706999996</v>
      </c>
      <c r="F100" s="43" t="str">
        <f t="shared" ref="F100:F102" si="39">IF($B100="N/A","N/A",IF(E100&gt;10,"No",IF(E100&lt;5,"No","Yes")))</f>
        <v>Yes</v>
      </c>
      <c r="G100" s="13">
        <v>6.1996901674</v>
      </c>
      <c r="H100" s="43" t="str">
        <f t="shared" si="38"/>
        <v>Yes</v>
      </c>
      <c r="I100" s="12">
        <v>-5.36</v>
      </c>
      <c r="J100" s="12">
        <v>-6.57</v>
      </c>
      <c r="K100" s="47" t="s">
        <v>734</v>
      </c>
      <c r="L100" s="9" t="str">
        <f t="shared" si="34"/>
        <v>Yes</v>
      </c>
    </row>
    <row r="101" spans="1:12" x14ac:dyDescent="0.2">
      <c r="A101" s="2" t="s">
        <v>154</v>
      </c>
      <c r="B101" s="47" t="s">
        <v>289</v>
      </c>
      <c r="C101" s="13">
        <v>7.2447078747000004</v>
      </c>
      <c r="D101" s="43" t="str">
        <f>IF($B101="N/A","N/A",IF(C101&gt;10,"No",IF(C101&lt;5,"No","Yes")))</f>
        <v>Yes</v>
      </c>
      <c r="E101" s="13">
        <v>6.8674504751000001</v>
      </c>
      <c r="F101" s="43" t="str">
        <f t="shared" si="39"/>
        <v>Yes</v>
      </c>
      <c r="G101" s="13">
        <v>6.3728319310000003</v>
      </c>
      <c r="H101" s="43" t="str">
        <f t="shared" si="38"/>
        <v>Yes</v>
      </c>
      <c r="I101" s="12">
        <v>-5.21</v>
      </c>
      <c r="J101" s="12">
        <v>-7.2</v>
      </c>
      <c r="K101" s="47" t="s">
        <v>734</v>
      </c>
      <c r="L101" s="9" t="str">
        <f t="shared" si="34"/>
        <v>Yes</v>
      </c>
    </row>
    <row r="102" spans="1:12" x14ac:dyDescent="0.2">
      <c r="A102" s="2" t="s">
        <v>155</v>
      </c>
      <c r="B102" s="47" t="s">
        <v>289</v>
      </c>
      <c r="C102" s="13">
        <v>7.6342082980999999</v>
      </c>
      <c r="D102" s="43" t="str">
        <f>IF($B102="N/A","N/A",IF(C102&gt;10,"No",IF(C102&lt;5,"No","Yes")))</f>
        <v>Yes</v>
      </c>
      <c r="E102" s="13">
        <v>7.2443227573</v>
      </c>
      <c r="F102" s="43" t="str">
        <f t="shared" si="39"/>
        <v>Yes</v>
      </c>
      <c r="G102" s="13">
        <v>6.7677166550000001</v>
      </c>
      <c r="H102" s="43" t="str">
        <f t="shared" si="38"/>
        <v>Yes</v>
      </c>
      <c r="I102" s="12">
        <v>-5.1100000000000003</v>
      </c>
      <c r="J102" s="12">
        <v>-6.58</v>
      </c>
      <c r="K102" s="47" t="s">
        <v>734</v>
      </c>
      <c r="L102" s="9" t="str">
        <f t="shared" si="34"/>
        <v>Yes</v>
      </c>
    </row>
    <row r="103" spans="1:12" x14ac:dyDescent="0.2">
      <c r="A103" s="2" t="s">
        <v>970</v>
      </c>
      <c r="B103" s="47" t="s">
        <v>217</v>
      </c>
      <c r="C103" s="1">
        <v>433</v>
      </c>
      <c r="D103" s="11" t="str">
        <f t="shared" ref="D103:D114" si="40">IF($B103="N/A","N/A",IF(C103&gt;10,"No",IF(C103&lt;-10,"No","Yes")))</f>
        <v>N/A</v>
      </c>
      <c r="E103" s="1">
        <v>400</v>
      </c>
      <c r="F103" s="11" t="str">
        <f t="shared" ref="F103:F114" si="41">IF($B103="N/A","N/A",IF(E103&gt;10,"No",IF(E103&lt;-10,"No","Yes")))</f>
        <v>N/A</v>
      </c>
      <c r="G103" s="1">
        <v>389</v>
      </c>
      <c r="H103" s="11" t="str">
        <f t="shared" ref="H103:H114" si="42">IF($B103="N/A","N/A",IF(G103&gt;10,"No",IF(G103&lt;-10,"No","Yes")))</f>
        <v>N/A</v>
      </c>
      <c r="I103" s="12">
        <v>-7.62</v>
      </c>
      <c r="J103" s="12">
        <v>-2.75</v>
      </c>
      <c r="K103" s="44" t="s">
        <v>733</v>
      </c>
      <c r="L103" s="9" t="str">
        <f t="shared" si="34"/>
        <v>Yes</v>
      </c>
    </row>
    <row r="104" spans="1:12" x14ac:dyDescent="0.2">
      <c r="A104" s="2" t="s">
        <v>971</v>
      </c>
      <c r="B104" s="47" t="s">
        <v>217</v>
      </c>
      <c r="C104" s="1">
        <v>143</v>
      </c>
      <c r="D104" s="11" t="str">
        <f t="shared" si="40"/>
        <v>N/A</v>
      </c>
      <c r="E104" s="1">
        <v>138</v>
      </c>
      <c r="F104" s="11" t="str">
        <f t="shared" si="41"/>
        <v>N/A</v>
      </c>
      <c r="G104" s="1">
        <v>142</v>
      </c>
      <c r="H104" s="11" t="str">
        <f t="shared" si="42"/>
        <v>N/A</v>
      </c>
      <c r="I104" s="12">
        <v>-3.5</v>
      </c>
      <c r="J104" s="12">
        <v>2.899</v>
      </c>
      <c r="K104" s="44" t="s">
        <v>733</v>
      </c>
      <c r="L104" s="9" t="str">
        <f t="shared" si="34"/>
        <v>Yes</v>
      </c>
    </row>
    <row r="105" spans="1:12" x14ac:dyDescent="0.2">
      <c r="A105" s="2" t="s">
        <v>1</v>
      </c>
      <c r="B105" s="47" t="s">
        <v>217</v>
      </c>
      <c r="C105" s="13">
        <v>97.344623201000005</v>
      </c>
      <c r="D105" s="11" t="str">
        <f t="shared" si="40"/>
        <v>N/A</v>
      </c>
      <c r="E105" s="13">
        <v>96.582380416000007</v>
      </c>
      <c r="F105" s="11" t="str">
        <f t="shared" si="41"/>
        <v>N/A</v>
      </c>
      <c r="G105" s="13">
        <v>99.097840284</v>
      </c>
      <c r="H105" s="11" t="str">
        <f t="shared" si="42"/>
        <v>N/A</v>
      </c>
      <c r="I105" s="12">
        <v>-0.78300000000000003</v>
      </c>
      <c r="J105" s="12">
        <v>2.6040000000000001</v>
      </c>
      <c r="K105" s="47" t="s">
        <v>734</v>
      </c>
      <c r="L105" s="9" t="str">
        <f t="shared" si="34"/>
        <v>Yes</v>
      </c>
    </row>
    <row r="106" spans="1:12" x14ac:dyDescent="0.2">
      <c r="A106" s="2" t="s">
        <v>69</v>
      </c>
      <c r="B106" s="47" t="s">
        <v>217</v>
      </c>
      <c r="C106" s="13">
        <v>98.886607982000001</v>
      </c>
      <c r="D106" s="11" t="str">
        <f t="shared" si="40"/>
        <v>N/A</v>
      </c>
      <c r="E106" s="13">
        <v>99.352988260000004</v>
      </c>
      <c r="F106" s="11" t="str">
        <f t="shared" si="41"/>
        <v>N/A</v>
      </c>
      <c r="G106" s="13">
        <v>99.595389897000004</v>
      </c>
      <c r="H106" s="11" t="str">
        <f t="shared" si="42"/>
        <v>N/A</v>
      </c>
      <c r="I106" s="12">
        <v>0.47160000000000002</v>
      </c>
      <c r="J106" s="12">
        <v>0.24399999999999999</v>
      </c>
      <c r="K106" s="47" t="s">
        <v>734</v>
      </c>
      <c r="L106" s="9" t="str">
        <f t="shared" si="34"/>
        <v>Yes</v>
      </c>
    </row>
    <row r="107" spans="1:12" x14ac:dyDescent="0.2">
      <c r="A107" s="4" t="s">
        <v>70</v>
      </c>
      <c r="B107" s="47" t="s">
        <v>217</v>
      </c>
      <c r="C107" s="1">
        <v>27772</v>
      </c>
      <c r="D107" s="11" t="str">
        <f t="shared" si="40"/>
        <v>N/A</v>
      </c>
      <c r="E107" s="1">
        <v>29364</v>
      </c>
      <c r="F107" s="11" t="str">
        <f t="shared" si="41"/>
        <v>N/A</v>
      </c>
      <c r="G107" s="1">
        <v>31063</v>
      </c>
      <c r="H107" s="11" t="str">
        <f t="shared" si="42"/>
        <v>N/A</v>
      </c>
      <c r="I107" s="12">
        <v>5.7320000000000002</v>
      </c>
      <c r="J107" s="12">
        <v>5.7859999999999996</v>
      </c>
      <c r="K107" s="47" t="s">
        <v>733</v>
      </c>
      <c r="L107" s="9" t="str">
        <f t="shared" si="34"/>
        <v>Yes</v>
      </c>
    </row>
    <row r="108" spans="1:12" x14ac:dyDescent="0.2">
      <c r="A108" s="2" t="s">
        <v>688</v>
      </c>
      <c r="B108" s="47" t="s">
        <v>217</v>
      </c>
      <c r="C108" s="13">
        <v>5.3543136972000003</v>
      </c>
      <c r="D108" s="11" t="str">
        <f t="shared" si="40"/>
        <v>N/A</v>
      </c>
      <c r="E108" s="13">
        <v>5.5782590927999998</v>
      </c>
      <c r="F108" s="11" t="str">
        <f t="shared" si="41"/>
        <v>N/A</v>
      </c>
      <c r="G108" s="13">
        <v>5.2119885394000001</v>
      </c>
      <c r="H108" s="11" t="str">
        <f t="shared" si="42"/>
        <v>N/A</v>
      </c>
      <c r="I108" s="12">
        <v>4.1829999999999998</v>
      </c>
      <c r="J108" s="12">
        <v>-6.57</v>
      </c>
      <c r="K108" s="47" t="s">
        <v>734</v>
      </c>
      <c r="L108" s="9" t="str">
        <f t="shared" ref="L108:L114" si="43">IF(J108="Div by 0", "N/A", IF(K108="N/A","N/A", IF(J108&gt;VALUE(MID(K108,1,2)), "No", IF(J108&lt;-1*VALUE(MID(K108,1,2)), "No", "Yes"))))</f>
        <v>Yes</v>
      </c>
    </row>
    <row r="109" spans="1:12" x14ac:dyDescent="0.2">
      <c r="A109" s="2" t="s">
        <v>687</v>
      </c>
      <c r="B109" s="47" t="s">
        <v>217</v>
      </c>
      <c r="C109" s="13">
        <v>0.33126890390000002</v>
      </c>
      <c r="D109" s="11" t="str">
        <f t="shared" si="40"/>
        <v>N/A</v>
      </c>
      <c r="E109" s="13">
        <v>0.29628116059999998</v>
      </c>
      <c r="F109" s="11" t="str">
        <f t="shared" si="41"/>
        <v>N/A</v>
      </c>
      <c r="G109" s="13">
        <v>0.29295303090000002</v>
      </c>
      <c r="H109" s="11" t="str">
        <f t="shared" si="42"/>
        <v>N/A</v>
      </c>
      <c r="I109" s="12">
        <v>-10.6</v>
      </c>
      <c r="J109" s="12">
        <v>-1.1200000000000001</v>
      </c>
      <c r="K109" s="47" t="s">
        <v>734</v>
      </c>
      <c r="L109" s="9" t="str">
        <f t="shared" si="43"/>
        <v>Yes</v>
      </c>
    </row>
    <row r="110" spans="1:12" x14ac:dyDescent="0.2">
      <c r="A110" s="2" t="s">
        <v>686</v>
      </c>
      <c r="B110" s="47" t="s">
        <v>217</v>
      </c>
      <c r="C110" s="13">
        <v>94.314417399000007</v>
      </c>
      <c r="D110" s="11" t="str">
        <f t="shared" si="40"/>
        <v>N/A</v>
      </c>
      <c r="E110" s="13">
        <v>94.125459746999994</v>
      </c>
      <c r="F110" s="11" t="str">
        <f t="shared" si="41"/>
        <v>N/A</v>
      </c>
      <c r="G110" s="13">
        <v>94.49505843</v>
      </c>
      <c r="H110" s="11" t="str">
        <f t="shared" si="42"/>
        <v>N/A</v>
      </c>
      <c r="I110" s="12">
        <v>-0.2</v>
      </c>
      <c r="J110" s="12">
        <v>0.39269999999999999</v>
      </c>
      <c r="K110" s="47" t="s">
        <v>734</v>
      </c>
      <c r="L110" s="9" t="str">
        <f t="shared" si="43"/>
        <v>Yes</v>
      </c>
    </row>
    <row r="111" spans="1:12" ht="25.5" x14ac:dyDescent="0.2">
      <c r="A111" s="4" t="s">
        <v>972</v>
      </c>
      <c r="B111" s="47" t="s">
        <v>217</v>
      </c>
      <c r="C111" s="13">
        <v>36.826418289999999</v>
      </c>
      <c r="D111" s="11" t="str">
        <f t="shared" si="40"/>
        <v>N/A</v>
      </c>
      <c r="E111" s="13">
        <v>35.587051055000003</v>
      </c>
      <c r="F111" s="11" t="str">
        <f t="shared" si="41"/>
        <v>N/A</v>
      </c>
      <c r="G111" s="13">
        <v>34.236505573999999</v>
      </c>
      <c r="H111" s="11" t="str">
        <f t="shared" si="42"/>
        <v>N/A</v>
      </c>
      <c r="I111" s="12">
        <v>-3.37</v>
      </c>
      <c r="J111" s="12">
        <v>-3.8</v>
      </c>
      <c r="K111" s="47" t="s">
        <v>734</v>
      </c>
      <c r="L111" s="9" t="str">
        <f t="shared" si="43"/>
        <v>Yes</v>
      </c>
    </row>
    <row r="112" spans="1:12" ht="25.5" x14ac:dyDescent="0.2">
      <c r="A112" s="4" t="s">
        <v>973</v>
      </c>
      <c r="B112" s="47" t="s">
        <v>217</v>
      </c>
      <c r="C112" s="13">
        <v>62.550381033000001</v>
      </c>
      <c r="D112" s="11" t="str">
        <f t="shared" si="40"/>
        <v>N/A</v>
      </c>
      <c r="E112" s="13">
        <v>63.810597520000002</v>
      </c>
      <c r="F112" s="11" t="str">
        <f t="shared" si="41"/>
        <v>N/A</v>
      </c>
      <c r="G112" s="13">
        <v>65.204580663000002</v>
      </c>
      <c r="H112" s="11" t="str">
        <f t="shared" si="42"/>
        <v>N/A</v>
      </c>
      <c r="I112" s="12">
        <v>2.0150000000000001</v>
      </c>
      <c r="J112" s="12">
        <v>2.1850000000000001</v>
      </c>
      <c r="K112" s="47" t="s">
        <v>734</v>
      </c>
      <c r="L112" s="9" t="str">
        <f t="shared" si="43"/>
        <v>Yes</v>
      </c>
    </row>
    <row r="113" spans="1:12" ht="25.5" x14ac:dyDescent="0.2">
      <c r="A113" s="4" t="s">
        <v>974</v>
      </c>
      <c r="B113" s="47" t="s">
        <v>217</v>
      </c>
      <c r="C113" s="13">
        <v>0.24047417439999999</v>
      </c>
      <c r="D113" s="11" t="str">
        <f t="shared" si="40"/>
        <v>N/A</v>
      </c>
      <c r="E113" s="13">
        <v>0.26091157999999998</v>
      </c>
      <c r="F113" s="11" t="str">
        <f t="shared" si="41"/>
        <v>N/A</v>
      </c>
      <c r="G113" s="13">
        <v>0.23996840920000001</v>
      </c>
      <c r="H113" s="11" t="str">
        <f t="shared" si="42"/>
        <v>N/A</v>
      </c>
      <c r="I113" s="12">
        <v>8.4990000000000006</v>
      </c>
      <c r="J113" s="12">
        <v>-8.0299999999999994</v>
      </c>
      <c r="K113" s="47" t="s">
        <v>734</v>
      </c>
      <c r="L113" s="9" t="str">
        <f t="shared" si="43"/>
        <v>Yes</v>
      </c>
    </row>
    <row r="114" spans="1:12" ht="25.5" x14ac:dyDescent="0.2">
      <c r="A114" s="4" t="s">
        <v>975</v>
      </c>
      <c r="B114" s="47" t="s">
        <v>217</v>
      </c>
      <c r="C114" s="13">
        <v>0.382726503</v>
      </c>
      <c r="D114" s="11" t="str">
        <f t="shared" si="40"/>
        <v>N/A</v>
      </c>
      <c r="E114" s="13">
        <v>0.3414398454</v>
      </c>
      <c r="F114" s="11" t="str">
        <f t="shared" si="41"/>
        <v>N/A</v>
      </c>
      <c r="G114" s="13">
        <v>0.31894535400000001</v>
      </c>
      <c r="H114" s="11" t="str">
        <f t="shared" si="42"/>
        <v>N/A</v>
      </c>
      <c r="I114" s="12">
        <v>-10.8</v>
      </c>
      <c r="J114" s="12">
        <v>-6.59</v>
      </c>
      <c r="K114" s="47" t="s">
        <v>734</v>
      </c>
      <c r="L114" s="9" t="str">
        <f t="shared" si="43"/>
        <v>Yes</v>
      </c>
    </row>
    <row r="115" spans="1:12" x14ac:dyDescent="0.2">
      <c r="A115" s="2" t="s">
        <v>976</v>
      </c>
      <c r="B115" s="47" t="s">
        <v>290</v>
      </c>
      <c r="C115" s="13">
        <v>100</v>
      </c>
      <c r="D115" s="43" t="str">
        <f>IF($B115="N/A","N/A",IF(C115&gt;=99,"Yes","No"))</f>
        <v>Yes</v>
      </c>
      <c r="E115" s="13">
        <v>100</v>
      </c>
      <c r="F115" s="43" t="str">
        <f>IF($B115="N/A","N/A",IF(E115&gt;=99,"Yes","No"))</f>
        <v>Yes</v>
      </c>
      <c r="G115" s="13">
        <v>100</v>
      </c>
      <c r="H115" s="43" t="str">
        <f>IF($B115="N/A","N/A",IF(G115&gt;=99,"Yes","No"))</f>
        <v>Yes</v>
      </c>
      <c r="I115" s="12">
        <v>0</v>
      </c>
      <c r="J115" s="12">
        <v>0</v>
      </c>
      <c r="K115" s="47" t="s">
        <v>733</v>
      </c>
      <c r="L115" s="9" t="str">
        <f t="shared" ref="L115:L149" si="44">IF(J115="Div by 0", "N/A", IF(K115="N/A","N/A", IF(J115&gt;VALUE(MID(K115,1,2)), "No", IF(J115&lt;-1*VALUE(MID(K115,1,2)), "No", "Yes"))))</f>
        <v>Yes</v>
      </c>
    </row>
    <row r="116" spans="1:12" x14ac:dyDescent="0.2">
      <c r="A116" s="2" t="s">
        <v>977</v>
      </c>
      <c r="B116" s="47" t="s">
        <v>217</v>
      </c>
      <c r="C116" s="13">
        <v>0.37110933759999998</v>
      </c>
      <c r="D116" s="43" t="str">
        <f>IF($B116="N/A","N/A",IF(C116&gt;10,"No",IF(C116&lt;-10,"No","Yes")))</f>
        <v>N/A</v>
      </c>
      <c r="E116" s="13">
        <v>0.41648399819999998</v>
      </c>
      <c r="F116" s="43" t="str">
        <f>IF($B116="N/A","N/A",IF(E116&gt;10,"No",IF(E116&lt;-10,"No","Yes")))</f>
        <v>N/A</v>
      </c>
      <c r="G116" s="13">
        <v>0.37468218920000002</v>
      </c>
      <c r="H116" s="43" t="str">
        <f>IF($B116="N/A","N/A",IF(G116&gt;10,"No",IF(G116&lt;-10,"No","Yes")))</f>
        <v>N/A</v>
      </c>
      <c r="I116" s="12">
        <v>12.23</v>
      </c>
      <c r="J116" s="12">
        <v>-10</v>
      </c>
      <c r="K116" s="47" t="s">
        <v>733</v>
      </c>
      <c r="L116" s="9" t="str">
        <f t="shared" si="44"/>
        <v>Yes</v>
      </c>
    </row>
    <row r="117" spans="1:12" x14ac:dyDescent="0.2">
      <c r="A117" s="3" t="s">
        <v>978</v>
      </c>
      <c r="B117" s="47" t="s">
        <v>284</v>
      </c>
      <c r="C117" s="8">
        <v>99.816507639999998</v>
      </c>
      <c r="D117" s="43" t="str">
        <f>IF($B117="N/A","N/A",IF(C117&gt;=98,"Yes","No"))</f>
        <v>Yes</v>
      </c>
      <c r="E117" s="8">
        <v>99.824883169000003</v>
      </c>
      <c r="F117" s="43" t="str">
        <f>IF($B117="N/A","N/A",IF(E117&gt;=98,"Yes","No"))</f>
        <v>Yes</v>
      </c>
      <c r="G117" s="8">
        <v>99.834364398000005</v>
      </c>
      <c r="H117" s="43" t="str">
        <f>IF($B117="N/A","N/A",IF(G117&gt;=98,"Yes","No"))</f>
        <v>Yes</v>
      </c>
      <c r="I117" s="12">
        <v>8.3999999999999995E-3</v>
      </c>
      <c r="J117" s="12">
        <v>9.4999999999999998E-3</v>
      </c>
      <c r="K117" s="44" t="s">
        <v>733</v>
      </c>
      <c r="L117" s="9" t="str">
        <f t="shared" si="44"/>
        <v>Yes</v>
      </c>
    </row>
    <row r="118" spans="1:12" x14ac:dyDescent="0.2">
      <c r="A118" s="3" t="s">
        <v>979</v>
      </c>
      <c r="B118" s="47" t="s">
        <v>291</v>
      </c>
      <c r="C118" s="8">
        <v>99.995105717000001</v>
      </c>
      <c r="D118" s="43" t="str">
        <f>IF($B118="N/A","N/A",IF(C118&gt;=80,"Yes","No"))</f>
        <v>Yes</v>
      </c>
      <c r="E118" s="8">
        <v>100</v>
      </c>
      <c r="F118" s="43" t="str">
        <f>IF($B118="N/A","N/A",IF(E118&gt;=80,"Yes","No"))</f>
        <v>Yes</v>
      </c>
      <c r="G118" s="8">
        <v>99.991455181999996</v>
      </c>
      <c r="H118" s="43" t="str">
        <f>IF($B118="N/A","N/A",IF(G118&gt;=80,"Yes","No"))</f>
        <v>Yes</v>
      </c>
      <c r="I118" s="12">
        <v>4.8999999999999998E-3</v>
      </c>
      <c r="J118" s="12">
        <v>-8.9999999999999993E-3</v>
      </c>
      <c r="K118" s="44" t="s">
        <v>733</v>
      </c>
      <c r="L118" s="9" t="str">
        <f t="shared" si="44"/>
        <v>Yes</v>
      </c>
    </row>
    <row r="119" spans="1:12" ht="25.5" x14ac:dyDescent="0.2">
      <c r="A119" s="2" t="s">
        <v>980</v>
      </c>
      <c r="B119" s="47" t="s">
        <v>292</v>
      </c>
      <c r="C119" s="13" t="s">
        <v>1743</v>
      </c>
      <c r="D119" s="43" t="str">
        <f>IF($B119="N/A","N/A",IF(C119&gt;=100,"Yes","No"))</f>
        <v>Yes</v>
      </c>
      <c r="E119" s="13" t="s">
        <v>1743</v>
      </c>
      <c r="F119" s="43" t="str">
        <f t="shared" ref="F119:F120" si="45">IF($B119="N/A","N/A",IF(E119&gt;=100,"Yes","No"))</f>
        <v>Yes</v>
      </c>
      <c r="G119" s="13" t="s">
        <v>1743</v>
      </c>
      <c r="H119" s="43" t="str">
        <f t="shared" ref="H119:H120" si="46">IF($B119="N/A","N/A",IF(G119&gt;=100,"Yes","No"))</f>
        <v>Yes</v>
      </c>
      <c r="I119" s="12" t="s">
        <v>1743</v>
      </c>
      <c r="J119" s="12" t="s">
        <v>1743</v>
      </c>
      <c r="K119" s="44" t="s">
        <v>732</v>
      </c>
      <c r="L119" s="9" t="str">
        <f t="shared" si="44"/>
        <v>N/A</v>
      </c>
    </row>
    <row r="120" spans="1:12" ht="25.5" x14ac:dyDescent="0.2">
      <c r="A120" s="3" t="s">
        <v>981</v>
      </c>
      <c r="B120" s="47" t="s">
        <v>292</v>
      </c>
      <c r="C120" s="13" t="s">
        <v>1743</v>
      </c>
      <c r="D120" s="43" t="str">
        <f>IF($B120="N/A","N/A",IF(C120&gt;=100,"Yes","No"))</f>
        <v>Yes</v>
      </c>
      <c r="E120" s="13" t="s">
        <v>1743</v>
      </c>
      <c r="F120" s="43" t="str">
        <f t="shared" si="45"/>
        <v>Yes</v>
      </c>
      <c r="G120" s="13" t="s">
        <v>1743</v>
      </c>
      <c r="H120" s="43" t="str">
        <f t="shared" si="46"/>
        <v>Yes</v>
      </c>
      <c r="I120" s="12" t="s">
        <v>1743</v>
      </c>
      <c r="J120" s="12" t="s">
        <v>1743</v>
      </c>
      <c r="K120" s="44" t="s">
        <v>732</v>
      </c>
      <c r="L120" s="9" t="str">
        <f t="shared" si="44"/>
        <v>N/A</v>
      </c>
    </row>
    <row r="121" spans="1:12" ht="25.5" x14ac:dyDescent="0.2">
      <c r="A121" s="2" t="s">
        <v>982</v>
      </c>
      <c r="B121" s="47" t="s">
        <v>217</v>
      </c>
      <c r="C121" s="13" t="s">
        <v>1743</v>
      </c>
      <c r="D121" s="35" t="s">
        <v>735</v>
      </c>
      <c r="E121" s="13" t="s">
        <v>1743</v>
      </c>
      <c r="F121" s="35" t="s">
        <v>735</v>
      </c>
      <c r="G121" s="13" t="s">
        <v>1743</v>
      </c>
      <c r="H121" s="43" t="str">
        <f>IF($B121="N/A","N/A",IF(G121&lt;100,"No",IF(G121=100,"No","Yes")))</f>
        <v>N/A</v>
      </c>
      <c r="I121" s="12" t="s">
        <v>1743</v>
      </c>
      <c r="J121" s="12" t="s">
        <v>1743</v>
      </c>
      <c r="K121" s="44" t="s">
        <v>732</v>
      </c>
      <c r="L121" s="9" t="str">
        <f t="shared" si="44"/>
        <v>N/A</v>
      </c>
    </row>
    <row r="122" spans="1:12" ht="25.5" x14ac:dyDescent="0.2">
      <c r="A122" s="2" t="s">
        <v>983</v>
      </c>
      <c r="B122" s="34" t="s">
        <v>217</v>
      </c>
      <c r="C122" s="13" t="s">
        <v>1743</v>
      </c>
      <c r="D122" s="43" t="str">
        <f>IF($B122="N/A","N/A",IF(C122&gt;10,"No",IF(C122&lt;-10,"No","Yes")))</f>
        <v>N/A</v>
      </c>
      <c r="E122" s="13" t="s">
        <v>1743</v>
      </c>
      <c r="F122" s="43" t="str">
        <f>IF($B122="N/A","N/A",IF(E122&gt;10,"No",IF(E122&lt;-10,"No","Yes")))</f>
        <v>N/A</v>
      </c>
      <c r="G122" s="13" t="s">
        <v>1743</v>
      </c>
      <c r="H122" s="43" t="str">
        <f>IF($B122="N/A","N/A",IF(G122&gt;10,"No",IF(G122&lt;-10,"No","Yes")))</f>
        <v>N/A</v>
      </c>
      <c r="I122" s="12" t="s">
        <v>1743</v>
      </c>
      <c r="J122" s="12" t="s">
        <v>1743</v>
      </c>
      <c r="K122" s="44" t="s">
        <v>732</v>
      </c>
      <c r="L122" s="9" t="str">
        <f>IF(J122="Div by 0", "N/A", IF(OR(J122="N/A",K122="N/A"),"N/A", IF(J122&gt;VALUE(MID(K122,1,2)), "No", IF(J122&lt;-1*VALUE(MID(K122,1,2)), "No", "Yes"))))</f>
        <v>N/A</v>
      </c>
    </row>
    <row r="123" spans="1:12" x14ac:dyDescent="0.2">
      <c r="A123" s="7" t="s">
        <v>100</v>
      </c>
      <c r="B123" s="34" t="s">
        <v>217</v>
      </c>
      <c r="C123" s="35">
        <v>15087</v>
      </c>
      <c r="D123" s="43" t="str">
        <f t="shared" ref="D123:D149" si="47">IF($B123="N/A","N/A",IF(C123&gt;10,"No",IF(C123&lt;-10,"No","Yes")))</f>
        <v>N/A</v>
      </c>
      <c r="E123" s="35">
        <v>15362</v>
      </c>
      <c r="F123" s="43" t="str">
        <f t="shared" ref="F123:F149" si="48">IF($B123="N/A","N/A",IF(E123&gt;10,"No",IF(E123&lt;-10,"No","Yes")))</f>
        <v>N/A</v>
      </c>
      <c r="G123" s="35">
        <v>15763</v>
      </c>
      <c r="H123" s="43" t="str">
        <f t="shared" ref="H123:H149" si="49">IF($B123="N/A","N/A",IF(G123&gt;10,"No",IF(G123&lt;-10,"No","Yes")))</f>
        <v>N/A</v>
      </c>
      <c r="I123" s="12">
        <v>1.823</v>
      </c>
      <c r="J123" s="12">
        <v>2.61</v>
      </c>
      <c r="K123" s="44" t="s">
        <v>733</v>
      </c>
      <c r="L123" s="9" t="str">
        <f t="shared" si="44"/>
        <v>Yes</v>
      </c>
    </row>
    <row r="124" spans="1:12" x14ac:dyDescent="0.2">
      <c r="A124" s="2" t="s">
        <v>984</v>
      </c>
      <c r="B124" s="34" t="s">
        <v>217</v>
      </c>
      <c r="C124" s="35">
        <v>1528</v>
      </c>
      <c r="D124" s="43" t="str">
        <f t="shared" si="47"/>
        <v>N/A</v>
      </c>
      <c r="E124" s="35">
        <v>1538</v>
      </c>
      <c r="F124" s="43" t="str">
        <f t="shared" si="48"/>
        <v>N/A</v>
      </c>
      <c r="G124" s="35">
        <v>1566</v>
      </c>
      <c r="H124" s="43" t="str">
        <f t="shared" si="49"/>
        <v>N/A</v>
      </c>
      <c r="I124" s="12">
        <v>0.65449999999999997</v>
      </c>
      <c r="J124" s="12">
        <v>1.821</v>
      </c>
      <c r="K124" s="44" t="s">
        <v>733</v>
      </c>
      <c r="L124" s="9" t="str">
        <f t="shared" si="44"/>
        <v>Yes</v>
      </c>
    </row>
    <row r="125" spans="1:12" x14ac:dyDescent="0.2">
      <c r="A125" s="2" t="s">
        <v>985</v>
      </c>
      <c r="B125" s="34" t="s">
        <v>217</v>
      </c>
      <c r="C125" s="35">
        <v>2298</v>
      </c>
      <c r="D125" s="43" t="str">
        <f t="shared" si="47"/>
        <v>N/A</v>
      </c>
      <c r="E125" s="35">
        <v>1633</v>
      </c>
      <c r="F125" s="43" t="str">
        <f t="shared" si="48"/>
        <v>N/A</v>
      </c>
      <c r="G125" s="35">
        <v>1636</v>
      </c>
      <c r="H125" s="43" t="str">
        <f t="shared" si="49"/>
        <v>N/A</v>
      </c>
      <c r="I125" s="12">
        <v>-28.9</v>
      </c>
      <c r="J125" s="12">
        <v>0.1837</v>
      </c>
      <c r="K125" s="44" t="s">
        <v>733</v>
      </c>
      <c r="L125" s="9" t="str">
        <f t="shared" si="44"/>
        <v>Yes</v>
      </c>
    </row>
    <row r="126" spans="1:12" x14ac:dyDescent="0.2">
      <c r="A126" s="2" t="s">
        <v>986</v>
      </c>
      <c r="B126" s="34" t="s">
        <v>217</v>
      </c>
      <c r="C126" s="35">
        <v>4067</v>
      </c>
      <c r="D126" s="43" t="str">
        <f t="shared" si="47"/>
        <v>N/A</v>
      </c>
      <c r="E126" s="35">
        <v>4393</v>
      </c>
      <c r="F126" s="43" t="str">
        <f t="shared" si="48"/>
        <v>N/A</v>
      </c>
      <c r="G126" s="35">
        <v>4756</v>
      </c>
      <c r="H126" s="43" t="str">
        <f t="shared" si="49"/>
        <v>N/A</v>
      </c>
      <c r="I126" s="12">
        <v>8.016</v>
      </c>
      <c r="J126" s="12">
        <v>8.2629999999999999</v>
      </c>
      <c r="K126" s="44" t="s">
        <v>733</v>
      </c>
      <c r="L126" s="9" t="str">
        <f t="shared" si="44"/>
        <v>Yes</v>
      </c>
    </row>
    <row r="127" spans="1:12" x14ac:dyDescent="0.2">
      <c r="A127" s="2" t="s">
        <v>987</v>
      </c>
      <c r="B127" s="34" t="s">
        <v>217</v>
      </c>
      <c r="C127" s="35">
        <v>7194</v>
      </c>
      <c r="D127" s="43" t="str">
        <f t="shared" si="47"/>
        <v>N/A</v>
      </c>
      <c r="E127" s="35">
        <v>7798</v>
      </c>
      <c r="F127" s="43" t="str">
        <f t="shared" si="48"/>
        <v>N/A</v>
      </c>
      <c r="G127" s="35">
        <v>7805</v>
      </c>
      <c r="H127" s="43" t="str">
        <f t="shared" si="49"/>
        <v>N/A</v>
      </c>
      <c r="I127" s="12">
        <v>8.3960000000000008</v>
      </c>
      <c r="J127" s="12">
        <v>8.9800000000000005E-2</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25060</v>
      </c>
      <c r="D129" s="43" t="str">
        <f t="shared" si="47"/>
        <v>N/A</v>
      </c>
      <c r="E129" s="35">
        <v>27372</v>
      </c>
      <c r="F129" s="43" t="str">
        <f t="shared" si="48"/>
        <v>N/A</v>
      </c>
      <c r="G129" s="35">
        <v>29892</v>
      </c>
      <c r="H129" s="43" t="str">
        <f t="shared" si="49"/>
        <v>N/A</v>
      </c>
      <c r="I129" s="12">
        <v>9.2260000000000009</v>
      </c>
      <c r="J129" s="12">
        <v>9.2059999999999995</v>
      </c>
      <c r="K129" s="44" t="s">
        <v>733</v>
      </c>
      <c r="L129" s="9" t="str">
        <f t="shared" si="44"/>
        <v>Yes</v>
      </c>
    </row>
    <row r="130" spans="1:12" x14ac:dyDescent="0.2">
      <c r="A130" s="2" t="s">
        <v>989</v>
      </c>
      <c r="B130" s="34" t="s">
        <v>217</v>
      </c>
      <c r="C130" s="35">
        <v>8412</v>
      </c>
      <c r="D130" s="43" t="str">
        <f t="shared" si="47"/>
        <v>N/A</v>
      </c>
      <c r="E130" s="35">
        <v>9620</v>
      </c>
      <c r="F130" s="43" t="str">
        <f t="shared" si="48"/>
        <v>N/A</v>
      </c>
      <c r="G130" s="35">
        <v>10185</v>
      </c>
      <c r="H130" s="43" t="str">
        <f t="shared" si="49"/>
        <v>N/A</v>
      </c>
      <c r="I130" s="12">
        <v>14.36</v>
      </c>
      <c r="J130" s="12">
        <v>5.8730000000000002</v>
      </c>
      <c r="K130" s="44" t="s">
        <v>733</v>
      </c>
      <c r="L130" s="9" t="str">
        <f t="shared" si="44"/>
        <v>Yes</v>
      </c>
    </row>
    <row r="131" spans="1:12" x14ac:dyDescent="0.2">
      <c r="A131" s="2" t="s">
        <v>990</v>
      </c>
      <c r="B131" s="34" t="s">
        <v>217</v>
      </c>
      <c r="C131" s="35">
        <v>3000</v>
      </c>
      <c r="D131" s="43" t="str">
        <f t="shared" si="47"/>
        <v>N/A</v>
      </c>
      <c r="E131" s="35">
        <v>3196</v>
      </c>
      <c r="F131" s="43" t="str">
        <f t="shared" si="48"/>
        <v>N/A</v>
      </c>
      <c r="G131" s="35">
        <v>3629</v>
      </c>
      <c r="H131" s="43" t="str">
        <f t="shared" si="49"/>
        <v>N/A</v>
      </c>
      <c r="I131" s="12">
        <v>6.5330000000000004</v>
      </c>
      <c r="J131" s="12">
        <v>13.55</v>
      </c>
      <c r="K131" s="44" t="s">
        <v>733</v>
      </c>
      <c r="L131" s="9" t="str">
        <f t="shared" si="44"/>
        <v>No</v>
      </c>
    </row>
    <row r="132" spans="1:12" x14ac:dyDescent="0.2">
      <c r="A132" s="2" t="s">
        <v>991</v>
      </c>
      <c r="B132" s="34" t="s">
        <v>217</v>
      </c>
      <c r="C132" s="35">
        <v>4620</v>
      </c>
      <c r="D132" s="43" t="str">
        <f t="shared" si="47"/>
        <v>N/A</v>
      </c>
      <c r="E132" s="35">
        <v>5423</v>
      </c>
      <c r="F132" s="43" t="str">
        <f t="shared" si="48"/>
        <v>N/A</v>
      </c>
      <c r="G132" s="35">
        <v>6341</v>
      </c>
      <c r="H132" s="43" t="str">
        <f t="shared" si="49"/>
        <v>N/A</v>
      </c>
      <c r="I132" s="12">
        <v>17.38</v>
      </c>
      <c r="J132" s="12">
        <v>16.93</v>
      </c>
      <c r="K132" s="44" t="s">
        <v>733</v>
      </c>
      <c r="L132" s="9" t="str">
        <f t="shared" si="44"/>
        <v>No</v>
      </c>
    </row>
    <row r="133" spans="1:12" x14ac:dyDescent="0.2">
      <c r="A133" s="2" t="s">
        <v>992</v>
      </c>
      <c r="B133" s="34" t="s">
        <v>217</v>
      </c>
      <c r="C133" s="35">
        <v>9028</v>
      </c>
      <c r="D133" s="43" t="str">
        <f t="shared" si="47"/>
        <v>N/A</v>
      </c>
      <c r="E133" s="35">
        <v>9133</v>
      </c>
      <c r="F133" s="43" t="str">
        <f t="shared" si="48"/>
        <v>N/A</v>
      </c>
      <c r="G133" s="35">
        <v>9737</v>
      </c>
      <c r="H133" s="43" t="str">
        <f t="shared" si="49"/>
        <v>N/A</v>
      </c>
      <c r="I133" s="12">
        <v>1.163</v>
      </c>
      <c r="J133" s="12">
        <v>6.6130000000000004</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89922</v>
      </c>
      <c r="D135" s="43" t="str">
        <f t="shared" si="47"/>
        <v>N/A</v>
      </c>
      <c r="E135" s="35">
        <v>96507</v>
      </c>
      <c r="F135" s="43" t="str">
        <f t="shared" si="48"/>
        <v>N/A</v>
      </c>
      <c r="G135" s="35">
        <v>100220</v>
      </c>
      <c r="H135" s="43" t="str">
        <f t="shared" si="49"/>
        <v>N/A</v>
      </c>
      <c r="I135" s="12">
        <v>7.3230000000000004</v>
      </c>
      <c r="J135" s="12">
        <v>3.847</v>
      </c>
      <c r="K135" s="44" t="s">
        <v>733</v>
      </c>
      <c r="L135" s="9" t="str">
        <f t="shared" si="44"/>
        <v>Yes</v>
      </c>
    </row>
    <row r="136" spans="1:12" x14ac:dyDescent="0.2">
      <c r="A136" s="2" t="s">
        <v>994</v>
      </c>
      <c r="B136" s="34" t="s">
        <v>217</v>
      </c>
      <c r="C136" s="35">
        <v>9712</v>
      </c>
      <c r="D136" s="43" t="str">
        <f t="shared" si="47"/>
        <v>N/A</v>
      </c>
      <c r="E136" s="35">
        <v>10803</v>
      </c>
      <c r="F136" s="43" t="str">
        <f t="shared" si="48"/>
        <v>N/A</v>
      </c>
      <c r="G136" s="35">
        <v>10669</v>
      </c>
      <c r="H136" s="43" t="str">
        <f t="shared" si="49"/>
        <v>N/A</v>
      </c>
      <c r="I136" s="12">
        <v>11.23</v>
      </c>
      <c r="J136" s="12">
        <v>-1.24</v>
      </c>
      <c r="K136" s="44" t="s">
        <v>733</v>
      </c>
      <c r="L136" s="9" t="str">
        <f t="shared" si="44"/>
        <v>Yes</v>
      </c>
    </row>
    <row r="137" spans="1:12" x14ac:dyDescent="0.2">
      <c r="A137" s="2" t="s">
        <v>995</v>
      </c>
      <c r="B137" s="34" t="s">
        <v>217</v>
      </c>
      <c r="C137" s="35">
        <v>427</v>
      </c>
      <c r="D137" s="43" t="str">
        <f t="shared" si="47"/>
        <v>N/A</v>
      </c>
      <c r="E137" s="35">
        <v>787</v>
      </c>
      <c r="F137" s="43" t="str">
        <f t="shared" si="48"/>
        <v>N/A</v>
      </c>
      <c r="G137" s="35">
        <v>600</v>
      </c>
      <c r="H137" s="43" t="str">
        <f t="shared" si="49"/>
        <v>N/A</v>
      </c>
      <c r="I137" s="12">
        <v>84.31</v>
      </c>
      <c r="J137" s="12">
        <v>-23.8</v>
      </c>
      <c r="K137" s="44" t="s">
        <v>733</v>
      </c>
      <c r="L137" s="9" t="str">
        <f t="shared" si="44"/>
        <v>No</v>
      </c>
    </row>
    <row r="138" spans="1:12" x14ac:dyDescent="0.2">
      <c r="A138" s="2" t="s">
        <v>996</v>
      </c>
      <c r="B138" s="34" t="s">
        <v>217</v>
      </c>
      <c r="C138" s="35">
        <v>1448</v>
      </c>
      <c r="D138" s="43" t="str">
        <f t="shared" si="47"/>
        <v>N/A</v>
      </c>
      <c r="E138" s="35">
        <v>1428</v>
      </c>
      <c r="F138" s="43" t="str">
        <f t="shared" si="48"/>
        <v>N/A</v>
      </c>
      <c r="G138" s="35">
        <v>1422</v>
      </c>
      <c r="H138" s="43" t="str">
        <f t="shared" si="49"/>
        <v>N/A</v>
      </c>
      <c r="I138" s="12">
        <v>-1.38</v>
      </c>
      <c r="J138" s="12">
        <v>-0.42</v>
      </c>
      <c r="K138" s="44" t="s">
        <v>733</v>
      </c>
      <c r="L138" s="9" t="str">
        <f t="shared" si="44"/>
        <v>Yes</v>
      </c>
    </row>
    <row r="139" spans="1:12" x14ac:dyDescent="0.2">
      <c r="A139" s="2" t="s">
        <v>997</v>
      </c>
      <c r="B139" s="34" t="s">
        <v>217</v>
      </c>
      <c r="C139" s="35">
        <v>64574</v>
      </c>
      <c r="D139" s="43" t="str">
        <f t="shared" si="47"/>
        <v>N/A</v>
      </c>
      <c r="E139" s="35">
        <v>69671</v>
      </c>
      <c r="F139" s="43" t="str">
        <f t="shared" si="48"/>
        <v>N/A</v>
      </c>
      <c r="G139" s="35">
        <v>72977</v>
      </c>
      <c r="H139" s="43" t="str">
        <f t="shared" si="49"/>
        <v>N/A</v>
      </c>
      <c r="I139" s="12">
        <v>7.8929999999999998</v>
      </c>
      <c r="J139" s="12">
        <v>4.7450000000000001</v>
      </c>
      <c r="K139" s="44" t="s">
        <v>733</v>
      </c>
      <c r="L139" s="9" t="str">
        <f t="shared" si="44"/>
        <v>Yes</v>
      </c>
    </row>
    <row r="140" spans="1:12" x14ac:dyDescent="0.2">
      <c r="A140" s="2" t="s">
        <v>998</v>
      </c>
      <c r="B140" s="34" t="s">
        <v>217</v>
      </c>
      <c r="C140" s="35">
        <v>11068</v>
      </c>
      <c r="D140" s="43" t="str">
        <f t="shared" si="47"/>
        <v>N/A</v>
      </c>
      <c r="E140" s="35">
        <v>11286</v>
      </c>
      <c r="F140" s="43" t="str">
        <f t="shared" si="48"/>
        <v>N/A</v>
      </c>
      <c r="G140" s="35">
        <v>12112</v>
      </c>
      <c r="H140" s="43" t="str">
        <f t="shared" si="49"/>
        <v>N/A</v>
      </c>
      <c r="I140" s="12">
        <v>1.97</v>
      </c>
      <c r="J140" s="12">
        <v>7.319</v>
      </c>
      <c r="K140" s="44" t="s">
        <v>733</v>
      </c>
      <c r="L140" s="9" t="str">
        <f t="shared" si="44"/>
        <v>Yes</v>
      </c>
    </row>
    <row r="141" spans="1:12" x14ac:dyDescent="0.2">
      <c r="A141" s="2" t="s">
        <v>999</v>
      </c>
      <c r="B141" s="34" t="s">
        <v>217</v>
      </c>
      <c r="C141" s="35">
        <v>2693</v>
      </c>
      <c r="D141" s="43" t="str">
        <f t="shared" si="47"/>
        <v>N/A</v>
      </c>
      <c r="E141" s="35">
        <v>2532</v>
      </c>
      <c r="F141" s="43" t="str">
        <f t="shared" si="48"/>
        <v>N/A</v>
      </c>
      <c r="G141" s="35">
        <v>2440</v>
      </c>
      <c r="H141" s="43" t="str">
        <f t="shared" si="49"/>
        <v>N/A</v>
      </c>
      <c r="I141" s="12">
        <v>-5.98</v>
      </c>
      <c r="J141" s="12">
        <v>-3.63</v>
      </c>
      <c r="K141" s="44" t="s">
        <v>733</v>
      </c>
      <c r="L141" s="9" t="str">
        <f t="shared" si="44"/>
        <v>Yes</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20432</v>
      </c>
      <c r="D143" s="43" t="str">
        <f t="shared" si="47"/>
        <v>N/A</v>
      </c>
      <c r="E143" s="35">
        <v>22471</v>
      </c>
      <c r="F143" s="43" t="str">
        <f t="shared" si="48"/>
        <v>N/A</v>
      </c>
      <c r="G143" s="35">
        <v>23406</v>
      </c>
      <c r="H143" s="43" t="str">
        <f t="shared" si="49"/>
        <v>N/A</v>
      </c>
      <c r="I143" s="12">
        <v>9.9789999999999992</v>
      </c>
      <c r="J143" s="12">
        <v>4.1609999999999996</v>
      </c>
      <c r="K143" s="44" t="s">
        <v>733</v>
      </c>
      <c r="L143" s="9" t="str">
        <f t="shared" si="44"/>
        <v>Yes</v>
      </c>
    </row>
    <row r="144" spans="1:12" x14ac:dyDescent="0.2">
      <c r="A144" s="2" t="s">
        <v>1001</v>
      </c>
      <c r="B144" s="34" t="s">
        <v>217</v>
      </c>
      <c r="C144" s="35">
        <v>3841</v>
      </c>
      <c r="D144" s="43" t="str">
        <f t="shared" si="47"/>
        <v>N/A</v>
      </c>
      <c r="E144" s="35">
        <v>4471</v>
      </c>
      <c r="F144" s="43" t="str">
        <f t="shared" si="48"/>
        <v>N/A</v>
      </c>
      <c r="G144" s="35">
        <v>4455</v>
      </c>
      <c r="H144" s="43" t="str">
        <f t="shared" si="49"/>
        <v>N/A</v>
      </c>
      <c r="I144" s="12">
        <v>16.399999999999999</v>
      </c>
      <c r="J144" s="12">
        <v>-0.35799999999999998</v>
      </c>
      <c r="K144" s="44" t="s">
        <v>733</v>
      </c>
      <c r="L144" s="9" t="str">
        <f t="shared" si="44"/>
        <v>Yes</v>
      </c>
    </row>
    <row r="145" spans="1:12" x14ac:dyDescent="0.2">
      <c r="A145" s="2" t="s">
        <v>1002</v>
      </c>
      <c r="B145" s="34" t="s">
        <v>217</v>
      </c>
      <c r="C145" s="35">
        <v>435</v>
      </c>
      <c r="D145" s="43" t="str">
        <f t="shared" si="47"/>
        <v>N/A</v>
      </c>
      <c r="E145" s="35">
        <v>895</v>
      </c>
      <c r="F145" s="43" t="str">
        <f t="shared" si="48"/>
        <v>N/A</v>
      </c>
      <c r="G145" s="35">
        <v>686</v>
      </c>
      <c r="H145" s="43" t="str">
        <f t="shared" si="49"/>
        <v>N/A</v>
      </c>
      <c r="I145" s="12">
        <v>105.7</v>
      </c>
      <c r="J145" s="12">
        <v>-23.4</v>
      </c>
      <c r="K145" s="44" t="s">
        <v>733</v>
      </c>
      <c r="L145" s="9" t="str">
        <f t="shared" si="44"/>
        <v>No</v>
      </c>
    </row>
    <row r="146" spans="1:12" x14ac:dyDescent="0.2">
      <c r="A146" s="2" t="s">
        <v>1003</v>
      </c>
      <c r="B146" s="34" t="s">
        <v>217</v>
      </c>
      <c r="C146" s="35">
        <v>2671</v>
      </c>
      <c r="D146" s="43" t="str">
        <f t="shared" si="47"/>
        <v>N/A</v>
      </c>
      <c r="E146" s="35">
        <v>3008</v>
      </c>
      <c r="F146" s="43" t="str">
        <f t="shared" si="48"/>
        <v>N/A</v>
      </c>
      <c r="G146" s="35">
        <v>3122</v>
      </c>
      <c r="H146" s="43" t="str">
        <f t="shared" si="49"/>
        <v>N/A</v>
      </c>
      <c r="I146" s="12">
        <v>12.62</v>
      </c>
      <c r="J146" s="12">
        <v>3.79</v>
      </c>
      <c r="K146" s="44" t="s">
        <v>733</v>
      </c>
      <c r="L146" s="9" t="str">
        <f t="shared" si="44"/>
        <v>Yes</v>
      </c>
    </row>
    <row r="147" spans="1:12" x14ac:dyDescent="0.2">
      <c r="A147" s="2" t="s">
        <v>1004</v>
      </c>
      <c r="B147" s="34" t="s">
        <v>217</v>
      </c>
      <c r="C147" s="35">
        <v>4376</v>
      </c>
      <c r="D147" s="43" t="str">
        <f t="shared" si="47"/>
        <v>N/A</v>
      </c>
      <c r="E147" s="35">
        <v>4732</v>
      </c>
      <c r="F147" s="43" t="str">
        <f t="shared" si="48"/>
        <v>N/A</v>
      </c>
      <c r="G147" s="35">
        <v>4915</v>
      </c>
      <c r="H147" s="43" t="str">
        <f t="shared" si="49"/>
        <v>N/A</v>
      </c>
      <c r="I147" s="12">
        <v>8.1349999999999998</v>
      </c>
      <c r="J147" s="12">
        <v>3.867</v>
      </c>
      <c r="K147" s="44" t="s">
        <v>733</v>
      </c>
      <c r="L147" s="9" t="str">
        <f t="shared" si="44"/>
        <v>Yes</v>
      </c>
    </row>
    <row r="148" spans="1:12" x14ac:dyDescent="0.2">
      <c r="A148" s="2" t="s">
        <v>1005</v>
      </c>
      <c r="B148" s="34" t="s">
        <v>217</v>
      </c>
      <c r="C148" s="35">
        <v>9109</v>
      </c>
      <c r="D148" s="43" t="str">
        <f t="shared" si="47"/>
        <v>N/A</v>
      </c>
      <c r="E148" s="35">
        <v>9365</v>
      </c>
      <c r="F148" s="43" t="str">
        <f t="shared" si="48"/>
        <v>N/A</v>
      </c>
      <c r="G148" s="35">
        <v>10228</v>
      </c>
      <c r="H148" s="43" t="str">
        <f t="shared" si="49"/>
        <v>N/A</v>
      </c>
      <c r="I148" s="12">
        <v>2.81</v>
      </c>
      <c r="J148" s="12">
        <v>9.2149999999999999</v>
      </c>
      <c r="K148" s="44" t="s">
        <v>733</v>
      </c>
      <c r="L148" s="9" t="str">
        <f t="shared" si="44"/>
        <v>Yes</v>
      </c>
    </row>
    <row r="149" spans="1:12" x14ac:dyDescent="0.2">
      <c r="A149" s="2" t="s">
        <v>1006</v>
      </c>
      <c r="B149" s="34" t="s">
        <v>217</v>
      </c>
      <c r="C149" s="35">
        <v>0</v>
      </c>
      <c r="D149" s="43" t="str">
        <f t="shared" si="47"/>
        <v>N/A</v>
      </c>
      <c r="E149" s="35">
        <v>0</v>
      </c>
      <c r="F149" s="43" t="str">
        <f t="shared" si="48"/>
        <v>N/A</v>
      </c>
      <c r="G149" s="35">
        <v>0</v>
      </c>
      <c r="H149" s="43" t="str">
        <f t="shared" si="49"/>
        <v>N/A</v>
      </c>
      <c r="I149" s="12" t="s">
        <v>1743</v>
      </c>
      <c r="J149" s="12" t="s">
        <v>1743</v>
      </c>
      <c r="K149" s="44" t="s">
        <v>733</v>
      </c>
      <c r="L149" s="9" t="str">
        <f t="shared" si="44"/>
        <v>N/A</v>
      </c>
    </row>
    <row r="150" spans="1:12" ht="25.5" x14ac:dyDescent="0.2">
      <c r="A150" s="16" t="s">
        <v>1007</v>
      </c>
      <c r="B150" s="1" t="s">
        <v>217</v>
      </c>
      <c r="C150" s="1">
        <v>7301</v>
      </c>
      <c r="D150" s="11" t="str">
        <f t="shared" ref="D150:D155" si="50">IF($B150="N/A","N/A",IF(C150&gt;10,"No",IF(C150&lt;-10,"No","Yes")))</f>
        <v>N/A</v>
      </c>
      <c r="E150" s="1">
        <v>7359</v>
      </c>
      <c r="F150" s="11" t="str">
        <f t="shared" ref="F150:F155" si="51">IF($B150="N/A","N/A",IF(E150&gt;10,"No",IF(E150&lt;-10,"No","Yes")))</f>
        <v>N/A</v>
      </c>
      <c r="G150" s="1">
        <v>7439</v>
      </c>
      <c r="H150" s="11" t="str">
        <f t="shared" ref="H150:H155" si="52">IF($B150="N/A","N/A",IF(G150&gt;10,"No",IF(G150&lt;-10,"No","Yes")))</f>
        <v>N/A</v>
      </c>
      <c r="I150" s="56">
        <v>0.7944</v>
      </c>
      <c r="J150" s="56">
        <v>1.087</v>
      </c>
      <c r="K150" s="44" t="s">
        <v>732</v>
      </c>
      <c r="L150" s="9" t="str">
        <f t="shared" ref="L150:L155" si="53">IF(J150="Div by 0", "N/A", IF(K150="N/A","N/A", IF(J150&gt;VALUE(MID(K150,1,2)), "No", IF(J150&lt;-1*VALUE(MID(K150,1,2)), "No", "Yes"))))</f>
        <v>Yes</v>
      </c>
    </row>
    <row r="151" spans="1:12" x14ac:dyDescent="0.2">
      <c r="A151" s="6" t="s">
        <v>330</v>
      </c>
      <c r="B151" s="47" t="s">
        <v>217</v>
      </c>
      <c r="C151" s="13">
        <v>4.8511305573000003</v>
      </c>
      <c r="D151" s="11" t="str">
        <f t="shared" si="50"/>
        <v>N/A</v>
      </c>
      <c r="E151" s="13">
        <v>4.5506826951999999</v>
      </c>
      <c r="F151" s="11" t="str">
        <f t="shared" si="51"/>
        <v>N/A</v>
      </c>
      <c r="G151" s="13">
        <v>4.3944683692000002</v>
      </c>
      <c r="H151" s="11" t="str">
        <f t="shared" si="52"/>
        <v>N/A</v>
      </c>
      <c r="I151" s="56">
        <v>-6.19</v>
      </c>
      <c r="J151" s="56">
        <v>-3.43</v>
      </c>
      <c r="K151" s="44" t="s">
        <v>732</v>
      </c>
      <c r="L151" s="9" t="str">
        <f t="shared" si="53"/>
        <v>Yes</v>
      </c>
    </row>
    <row r="152" spans="1:12" x14ac:dyDescent="0.2">
      <c r="A152" s="2" t="s">
        <v>331</v>
      </c>
      <c r="B152" s="47" t="s">
        <v>217</v>
      </c>
      <c r="C152" s="13">
        <v>40.975674421999997</v>
      </c>
      <c r="D152" s="11" t="str">
        <f t="shared" si="50"/>
        <v>N/A</v>
      </c>
      <c r="E152" s="13">
        <v>39.968754068000003</v>
      </c>
      <c r="F152" s="11" t="str">
        <f t="shared" si="51"/>
        <v>N/A</v>
      </c>
      <c r="G152" s="13">
        <v>39.104231427999999</v>
      </c>
      <c r="H152" s="11" t="str">
        <f t="shared" si="52"/>
        <v>N/A</v>
      </c>
      <c r="I152" s="56">
        <v>-2.46</v>
      </c>
      <c r="J152" s="56">
        <v>-2.16</v>
      </c>
      <c r="K152" s="44" t="s">
        <v>732</v>
      </c>
      <c r="L152" s="9" t="str">
        <f t="shared" si="53"/>
        <v>Yes</v>
      </c>
    </row>
    <row r="153" spans="1:12" x14ac:dyDescent="0.2">
      <c r="A153" s="2" t="s">
        <v>332</v>
      </c>
      <c r="B153" s="47" t="s">
        <v>217</v>
      </c>
      <c r="C153" s="13">
        <v>3.2561851555999999</v>
      </c>
      <c r="D153" s="11" t="str">
        <f t="shared" si="50"/>
        <v>N/A</v>
      </c>
      <c r="E153" s="13">
        <v>3.1455501973</v>
      </c>
      <c r="F153" s="11" t="str">
        <f t="shared" si="51"/>
        <v>N/A</v>
      </c>
      <c r="G153" s="13">
        <v>2.9506222401</v>
      </c>
      <c r="H153" s="11" t="str">
        <f t="shared" si="52"/>
        <v>N/A</v>
      </c>
      <c r="I153" s="56">
        <v>-3.4</v>
      </c>
      <c r="J153" s="56">
        <v>-6.2</v>
      </c>
      <c r="K153" s="44" t="s">
        <v>732</v>
      </c>
      <c r="L153" s="9" t="str">
        <f t="shared" si="53"/>
        <v>Yes</v>
      </c>
    </row>
    <row r="154" spans="1:12" x14ac:dyDescent="0.2">
      <c r="A154" s="2" t="s">
        <v>333</v>
      </c>
      <c r="B154" s="47" t="s">
        <v>217</v>
      </c>
      <c r="C154" s="13">
        <v>0.32695002340000001</v>
      </c>
      <c r="D154" s="11" t="str">
        <f t="shared" si="50"/>
        <v>N/A</v>
      </c>
      <c r="E154" s="13">
        <v>0.35955941019999998</v>
      </c>
      <c r="F154" s="11" t="str">
        <f t="shared" si="51"/>
        <v>N/A</v>
      </c>
      <c r="G154" s="13">
        <v>0.3731790062</v>
      </c>
      <c r="H154" s="11" t="str">
        <f t="shared" si="52"/>
        <v>N/A</v>
      </c>
      <c r="I154" s="56">
        <v>9.9740000000000002</v>
      </c>
      <c r="J154" s="56">
        <v>3.7879999999999998</v>
      </c>
      <c r="K154" s="44" t="s">
        <v>732</v>
      </c>
      <c r="L154" s="9" t="str">
        <f t="shared" si="53"/>
        <v>Yes</v>
      </c>
    </row>
    <row r="155" spans="1:12" x14ac:dyDescent="0.2">
      <c r="A155" s="2" t="s">
        <v>334</v>
      </c>
      <c r="B155" s="47" t="s">
        <v>217</v>
      </c>
      <c r="C155" s="13">
        <v>4.4048551300000002E-2</v>
      </c>
      <c r="D155" s="11" t="str">
        <f t="shared" si="50"/>
        <v>N/A</v>
      </c>
      <c r="E155" s="13">
        <v>4.8951982599999999E-2</v>
      </c>
      <c r="F155" s="11" t="str">
        <f t="shared" si="51"/>
        <v>N/A</v>
      </c>
      <c r="G155" s="13">
        <v>8.1175766900000002E-2</v>
      </c>
      <c r="H155" s="11" t="str">
        <f t="shared" si="52"/>
        <v>N/A</v>
      </c>
      <c r="I155" s="56">
        <v>11.13</v>
      </c>
      <c r="J155" s="56">
        <v>65.83</v>
      </c>
      <c r="K155" s="44" t="s">
        <v>732</v>
      </c>
      <c r="L155" s="9" t="str">
        <f t="shared" si="53"/>
        <v>No</v>
      </c>
    </row>
    <row r="156" spans="1:12" x14ac:dyDescent="0.2">
      <c r="A156" s="16" t="s">
        <v>1008</v>
      </c>
      <c r="B156" s="34" t="s">
        <v>217</v>
      </c>
      <c r="C156" s="35">
        <v>10366</v>
      </c>
      <c r="D156" s="43" t="str">
        <f t="shared" ref="D156:D162" si="54">IF($B156="N/A","N/A",IF(C156&gt;10,"No",IF(C156&lt;-10,"No","Yes")))</f>
        <v>N/A</v>
      </c>
      <c r="E156" s="35">
        <v>11043</v>
      </c>
      <c r="F156" s="43" t="str">
        <f t="shared" ref="F156:F162" si="55">IF($B156="N/A","N/A",IF(E156&gt;10,"No",IF(E156&lt;-10,"No","Yes")))</f>
        <v>N/A</v>
      </c>
      <c r="G156" s="35">
        <v>10679</v>
      </c>
      <c r="H156" s="43" t="str">
        <f t="shared" ref="H156:H162" si="56">IF($B156="N/A","N/A",IF(G156&gt;10,"No",IF(G156&lt;-10,"No","Yes")))</f>
        <v>N/A</v>
      </c>
      <c r="I156" s="12">
        <v>6.5309999999999997</v>
      </c>
      <c r="J156" s="12">
        <v>-3.3</v>
      </c>
      <c r="K156" s="44" t="s">
        <v>732</v>
      </c>
      <c r="L156" s="9" t="str">
        <f t="shared" ref="L156:L163" si="57">IF(J156="Div by 0", "N/A", IF(K156="N/A","N/A", IF(J156&gt;VALUE(MID(K156,1,2)), "No", IF(J156&lt;-1*VALUE(MID(K156,1,2)), "No", "Yes"))))</f>
        <v>Yes</v>
      </c>
    </row>
    <row r="157" spans="1:12" x14ac:dyDescent="0.2">
      <c r="A157" s="6" t="s">
        <v>1009</v>
      </c>
      <c r="B157" s="34" t="s">
        <v>217</v>
      </c>
      <c r="C157" s="8">
        <v>6.8876618760000001</v>
      </c>
      <c r="D157" s="43" t="str">
        <f t="shared" si="54"/>
        <v>N/A</v>
      </c>
      <c r="E157" s="8">
        <v>6.8288067675999997</v>
      </c>
      <c r="F157" s="43" t="str">
        <f t="shared" si="55"/>
        <v>N/A</v>
      </c>
      <c r="G157" s="8">
        <v>6.3084457204</v>
      </c>
      <c r="H157" s="43" t="str">
        <f t="shared" si="56"/>
        <v>N/A</v>
      </c>
      <c r="I157" s="12">
        <v>-0.85499999999999998</v>
      </c>
      <c r="J157" s="12">
        <v>-7.62</v>
      </c>
      <c r="K157" s="44" t="s">
        <v>732</v>
      </c>
      <c r="L157" s="9" t="str">
        <f t="shared" si="57"/>
        <v>Yes</v>
      </c>
    </row>
    <row r="158" spans="1:12" x14ac:dyDescent="0.2">
      <c r="A158" s="16" t="s">
        <v>1010</v>
      </c>
      <c r="B158" s="34" t="s">
        <v>217</v>
      </c>
      <c r="C158" s="8">
        <v>17.220123285</v>
      </c>
      <c r="D158" s="43" t="str">
        <f t="shared" si="54"/>
        <v>N/A</v>
      </c>
      <c r="E158" s="8">
        <v>17.237338888</v>
      </c>
      <c r="F158" s="43" t="str">
        <f t="shared" si="55"/>
        <v>N/A</v>
      </c>
      <c r="G158" s="8">
        <v>16.805176679999999</v>
      </c>
      <c r="H158" s="43" t="str">
        <f t="shared" si="56"/>
        <v>N/A</v>
      </c>
      <c r="I158" s="12">
        <v>0.1</v>
      </c>
      <c r="J158" s="12">
        <v>-2.5099999999999998</v>
      </c>
      <c r="K158" s="44" t="s">
        <v>732</v>
      </c>
      <c r="L158" s="9" t="str">
        <f t="shared" si="57"/>
        <v>Yes</v>
      </c>
    </row>
    <row r="159" spans="1:12" x14ac:dyDescent="0.2">
      <c r="A159" s="16" t="s">
        <v>1011</v>
      </c>
      <c r="B159" s="34" t="s">
        <v>217</v>
      </c>
      <c r="C159" s="8">
        <v>19.716679968000001</v>
      </c>
      <c r="D159" s="43" t="str">
        <f t="shared" si="54"/>
        <v>N/A</v>
      </c>
      <c r="E159" s="8">
        <v>19.107116762</v>
      </c>
      <c r="F159" s="43" t="str">
        <f t="shared" si="55"/>
        <v>N/A</v>
      </c>
      <c r="G159" s="8">
        <v>17.717114946999999</v>
      </c>
      <c r="H159" s="43" t="str">
        <f t="shared" si="56"/>
        <v>N/A</v>
      </c>
      <c r="I159" s="12">
        <v>-3.09</v>
      </c>
      <c r="J159" s="12">
        <v>-7.27</v>
      </c>
      <c r="K159" s="44" t="s">
        <v>732</v>
      </c>
      <c r="L159" s="9" t="str">
        <f t="shared" si="57"/>
        <v>Yes</v>
      </c>
    </row>
    <row r="160" spans="1:12" x14ac:dyDescent="0.2">
      <c r="A160" s="16" t="s">
        <v>1012</v>
      </c>
      <c r="B160" s="34" t="s">
        <v>217</v>
      </c>
      <c r="C160" s="8">
        <v>2.6812126064999999</v>
      </c>
      <c r="D160" s="43" t="str">
        <f t="shared" si="54"/>
        <v>N/A</v>
      </c>
      <c r="E160" s="8">
        <v>2.7303718900999998</v>
      </c>
      <c r="F160" s="43" t="str">
        <f t="shared" si="55"/>
        <v>N/A</v>
      </c>
      <c r="G160" s="8">
        <v>2.321891838</v>
      </c>
      <c r="H160" s="43" t="str">
        <f t="shared" si="56"/>
        <v>N/A</v>
      </c>
      <c r="I160" s="12">
        <v>1.833</v>
      </c>
      <c r="J160" s="12">
        <v>-15</v>
      </c>
      <c r="K160" s="44" t="s">
        <v>732</v>
      </c>
      <c r="L160" s="9" t="str">
        <f t="shared" si="57"/>
        <v>Yes</v>
      </c>
    </row>
    <row r="161" spans="1:12" x14ac:dyDescent="0.2">
      <c r="A161" s="16" t="s">
        <v>1013</v>
      </c>
      <c r="B161" s="34" t="s">
        <v>217</v>
      </c>
      <c r="C161" s="8">
        <v>2.0360219264000001</v>
      </c>
      <c r="D161" s="43" t="str">
        <f t="shared" si="54"/>
        <v>N/A</v>
      </c>
      <c r="E161" s="8">
        <v>2.3585955231</v>
      </c>
      <c r="F161" s="43" t="str">
        <f t="shared" si="55"/>
        <v>N/A</v>
      </c>
      <c r="G161" s="8">
        <v>1.7388703751000001</v>
      </c>
      <c r="H161" s="43" t="str">
        <f t="shared" si="56"/>
        <v>N/A</v>
      </c>
      <c r="I161" s="12">
        <v>15.84</v>
      </c>
      <c r="J161" s="12">
        <v>-26.3</v>
      </c>
      <c r="K161" s="44" t="s">
        <v>732</v>
      </c>
      <c r="L161" s="9" t="str">
        <f t="shared" si="57"/>
        <v>Yes</v>
      </c>
    </row>
    <row r="162" spans="1:12" x14ac:dyDescent="0.2">
      <c r="A162" s="2" t="s">
        <v>1014</v>
      </c>
      <c r="B162" s="34" t="s">
        <v>217</v>
      </c>
      <c r="C162" s="35">
        <v>868</v>
      </c>
      <c r="D162" s="43" t="str">
        <f t="shared" si="54"/>
        <v>N/A</v>
      </c>
      <c r="E162" s="35">
        <v>867</v>
      </c>
      <c r="F162" s="43" t="str">
        <f t="shared" si="55"/>
        <v>N/A</v>
      </c>
      <c r="G162" s="35">
        <v>914</v>
      </c>
      <c r="H162" s="43" t="str">
        <f t="shared" si="56"/>
        <v>N/A</v>
      </c>
      <c r="I162" s="12">
        <v>-0.115</v>
      </c>
      <c r="J162" s="12">
        <v>5.4210000000000003</v>
      </c>
      <c r="K162" s="44" t="s">
        <v>732</v>
      </c>
      <c r="L162" s="9" t="str">
        <f t="shared" si="57"/>
        <v>Yes</v>
      </c>
    </row>
    <row r="163" spans="1:12" ht="25.5" x14ac:dyDescent="0.2">
      <c r="A163" s="16" t="s">
        <v>1015</v>
      </c>
      <c r="B163" s="34" t="s">
        <v>217</v>
      </c>
      <c r="C163" s="35">
        <v>10788</v>
      </c>
      <c r="D163" s="43" t="str">
        <f>IF($B163="N/A","N/A",IF(C163&gt;10,"No",IF(C163&lt;-10,"No","Yes")))</f>
        <v>N/A</v>
      </c>
      <c r="E163" s="35">
        <v>11445</v>
      </c>
      <c r="F163" s="43" t="str">
        <f>IF($B163="N/A","N/A",IF(E163&gt;10,"No",IF(E163&lt;-10,"No","Yes")))</f>
        <v>N/A</v>
      </c>
      <c r="G163" s="35">
        <v>11147</v>
      </c>
      <c r="H163" s="43" t="str">
        <f>IF($B163="N/A","N/A",IF(G163&gt;10,"No",IF(G163&lt;-10,"No","Yes")))</f>
        <v>N/A</v>
      </c>
      <c r="I163" s="12">
        <v>6.09</v>
      </c>
      <c r="J163" s="12">
        <v>-2.6</v>
      </c>
      <c r="K163" s="44" t="s">
        <v>732</v>
      </c>
      <c r="L163" s="9" t="str">
        <f t="shared" si="57"/>
        <v>Yes</v>
      </c>
    </row>
    <row r="164" spans="1:12" x14ac:dyDescent="0.2">
      <c r="A164" s="4" t="s">
        <v>1016</v>
      </c>
      <c r="B164" s="34" t="s">
        <v>217</v>
      </c>
      <c r="C164" s="35">
        <v>7922</v>
      </c>
      <c r="D164" s="43" t="str">
        <f t="shared" ref="D164:D238" si="58">IF($B164="N/A","N/A",IF(C164&gt;10,"No",IF(C164&lt;-10,"No","Yes")))</f>
        <v>N/A</v>
      </c>
      <c r="E164" s="35">
        <v>8194</v>
      </c>
      <c r="F164" s="43" t="str">
        <f t="shared" ref="F164:F238" si="59">IF($B164="N/A","N/A",IF(E164&gt;10,"No",IF(E164&lt;-10,"No","Yes")))</f>
        <v>N/A</v>
      </c>
      <c r="G164" s="35">
        <v>8530</v>
      </c>
      <c r="H164" s="43" t="str">
        <f t="shared" ref="H164:H227" si="60">IF($B164="N/A","N/A",IF(G164&gt;10,"No",IF(G164&lt;-10,"No","Yes")))</f>
        <v>N/A</v>
      </c>
      <c r="I164" s="12">
        <v>3.4329999999999998</v>
      </c>
      <c r="J164" s="12">
        <v>4.101</v>
      </c>
      <c r="K164" s="44" t="s">
        <v>732</v>
      </c>
      <c r="L164" s="9" t="str">
        <f t="shared" ref="L164:L227" si="61">IF(J164="Div by 0", "N/A", IF(K164="N/A","N/A", IF(J164&gt;VALUE(MID(K164,1,2)), "No", IF(J164&lt;-1*VALUE(MID(K164,1,2)), "No", "Yes"))))</f>
        <v>Yes</v>
      </c>
    </row>
    <row r="165" spans="1:12" x14ac:dyDescent="0.2">
      <c r="A165" s="60" t="s">
        <v>71</v>
      </c>
      <c r="B165" s="34" t="s">
        <v>217</v>
      </c>
      <c r="C165" s="8">
        <v>5.2637524002999996</v>
      </c>
      <c r="D165" s="43" t="str">
        <f t="shared" si="58"/>
        <v>N/A</v>
      </c>
      <c r="E165" s="8">
        <v>5.0670327496000001</v>
      </c>
      <c r="F165" s="43" t="str">
        <f t="shared" si="59"/>
        <v>N/A</v>
      </c>
      <c r="G165" s="8">
        <v>5.0389588908</v>
      </c>
      <c r="H165" s="43" t="str">
        <f t="shared" si="60"/>
        <v>N/A</v>
      </c>
      <c r="I165" s="12">
        <v>-3.74</v>
      </c>
      <c r="J165" s="12">
        <v>-0.55400000000000005</v>
      </c>
      <c r="K165" s="44" t="s">
        <v>732</v>
      </c>
      <c r="L165" s="9" t="str">
        <f t="shared" si="61"/>
        <v>Yes</v>
      </c>
    </row>
    <row r="166" spans="1:12" x14ac:dyDescent="0.2">
      <c r="A166" s="4" t="s">
        <v>111</v>
      </c>
      <c r="B166" s="34" t="s">
        <v>217</v>
      </c>
      <c r="C166" s="8">
        <v>16.603698548000001</v>
      </c>
      <c r="D166" s="43" t="str">
        <f t="shared" si="58"/>
        <v>N/A</v>
      </c>
      <c r="E166" s="8">
        <v>16.755630777</v>
      </c>
      <c r="F166" s="43" t="str">
        <f t="shared" si="59"/>
        <v>N/A</v>
      </c>
      <c r="G166" s="8">
        <v>16.449914356000001</v>
      </c>
      <c r="H166" s="43" t="str">
        <f t="shared" si="60"/>
        <v>N/A</v>
      </c>
      <c r="I166" s="12">
        <v>0.91510000000000002</v>
      </c>
      <c r="J166" s="12">
        <v>-1.82</v>
      </c>
      <c r="K166" s="44" t="s">
        <v>732</v>
      </c>
      <c r="L166" s="9" t="str">
        <f t="shared" si="61"/>
        <v>Yes</v>
      </c>
    </row>
    <row r="167" spans="1:12" x14ac:dyDescent="0.2">
      <c r="A167" s="4" t="s">
        <v>112</v>
      </c>
      <c r="B167" s="34" t="s">
        <v>217</v>
      </c>
      <c r="C167" s="8">
        <v>17.458100558999998</v>
      </c>
      <c r="D167" s="43" t="str">
        <f t="shared" si="58"/>
        <v>N/A</v>
      </c>
      <c r="E167" s="8">
        <v>16.524185298999999</v>
      </c>
      <c r="F167" s="43" t="str">
        <f t="shared" si="59"/>
        <v>N/A</v>
      </c>
      <c r="G167" s="8">
        <v>15.823631741</v>
      </c>
      <c r="H167" s="43" t="str">
        <f t="shared" si="60"/>
        <v>N/A</v>
      </c>
      <c r="I167" s="12">
        <v>-5.35</v>
      </c>
      <c r="J167" s="12">
        <v>-4.24</v>
      </c>
      <c r="K167" s="44" t="s">
        <v>732</v>
      </c>
      <c r="L167" s="9" t="str">
        <f t="shared" si="61"/>
        <v>Yes</v>
      </c>
    </row>
    <row r="168" spans="1:12" x14ac:dyDescent="0.2">
      <c r="A168" s="4" t="s">
        <v>113</v>
      </c>
      <c r="B168" s="34" t="s">
        <v>217</v>
      </c>
      <c r="C168" s="8">
        <v>1.1276439581</v>
      </c>
      <c r="D168" s="43" t="str">
        <f t="shared" si="58"/>
        <v>N/A</v>
      </c>
      <c r="E168" s="8">
        <v>1.1045830872</v>
      </c>
      <c r="F168" s="43" t="str">
        <f t="shared" si="59"/>
        <v>N/A</v>
      </c>
      <c r="G168" s="8">
        <v>1.16942726</v>
      </c>
      <c r="H168" s="43" t="str">
        <f t="shared" si="60"/>
        <v>N/A</v>
      </c>
      <c r="I168" s="12">
        <v>-2.0499999999999998</v>
      </c>
      <c r="J168" s="12">
        <v>5.87</v>
      </c>
      <c r="K168" s="44" t="s">
        <v>732</v>
      </c>
      <c r="L168" s="9" t="str">
        <f t="shared" si="61"/>
        <v>Yes</v>
      </c>
    </row>
    <row r="169" spans="1:12" x14ac:dyDescent="0.2">
      <c r="A169" s="4" t="s">
        <v>114</v>
      </c>
      <c r="B169" s="34" t="s">
        <v>217</v>
      </c>
      <c r="C169" s="8">
        <v>0.13703993740000001</v>
      </c>
      <c r="D169" s="43" t="str">
        <f t="shared" si="58"/>
        <v>N/A</v>
      </c>
      <c r="E169" s="8">
        <v>0.13795558720000001</v>
      </c>
      <c r="F169" s="43" t="str">
        <f t="shared" si="59"/>
        <v>N/A</v>
      </c>
      <c r="G169" s="8">
        <v>0.14953430740000001</v>
      </c>
      <c r="H169" s="43" t="str">
        <f t="shared" si="60"/>
        <v>N/A</v>
      </c>
      <c r="I169" s="12">
        <v>0.66820000000000002</v>
      </c>
      <c r="J169" s="12">
        <v>8.3930000000000007</v>
      </c>
      <c r="K169" s="44" t="s">
        <v>732</v>
      </c>
      <c r="L169" s="9" t="str">
        <f t="shared" si="61"/>
        <v>Yes</v>
      </c>
    </row>
    <row r="170" spans="1:12" x14ac:dyDescent="0.2">
      <c r="A170" s="4" t="s">
        <v>428</v>
      </c>
      <c r="B170" s="34" t="s">
        <v>217</v>
      </c>
      <c r="C170" s="35">
        <v>2409</v>
      </c>
      <c r="D170" s="43" t="str">
        <f>IF($B170="N/A","N/A",IF(C170&gt;10,"No",IF(C170&lt;-10,"No","Yes")))</f>
        <v>N/A</v>
      </c>
      <c r="E170" s="35">
        <v>2450</v>
      </c>
      <c r="F170" s="43" t="str">
        <f>IF($B170="N/A","N/A",IF(E170&gt;10,"No",IF(E170&lt;-10,"No","Yes")))</f>
        <v>N/A</v>
      </c>
      <c r="G170" s="35">
        <v>2432</v>
      </c>
      <c r="H170" s="43" t="str">
        <f>IF($B170="N/A","N/A",IF(G170&gt;10,"No",IF(G170&lt;-10,"No","Yes")))</f>
        <v>N/A</v>
      </c>
      <c r="I170" s="12">
        <v>1.702</v>
      </c>
      <c r="J170" s="12">
        <v>-0.73499999999999999</v>
      </c>
      <c r="K170" s="44" t="s">
        <v>732</v>
      </c>
      <c r="L170" s="9" t="str">
        <f t="shared" si="61"/>
        <v>Yes</v>
      </c>
    </row>
    <row r="171" spans="1:12" x14ac:dyDescent="0.2">
      <c r="A171" s="4" t="s">
        <v>429</v>
      </c>
      <c r="B171" s="34" t="s">
        <v>217</v>
      </c>
      <c r="C171" s="35">
        <v>96</v>
      </c>
      <c r="D171" s="43" t="str">
        <f>IF($B171="N/A","N/A",IF(C171&gt;10,"No",IF(C171&lt;-10,"No","Yes")))</f>
        <v>N/A</v>
      </c>
      <c r="E171" s="35">
        <v>124</v>
      </c>
      <c r="F171" s="43" t="str">
        <f>IF($B171="N/A","N/A",IF(E171&gt;10,"No",IF(E171&lt;-10,"No","Yes")))</f>
        <v>N/A</v>
      </c>
      <c r="G171" s="35">
        <v>161</v>
      </c>
      <c r="H171" s="43" t="str">
        <f>IF($B171="N/A","N/A",IF(G171&gt;10,"No",IF(G171&lt;-10,"No","Yes")))</f>
        <v>N/A</v>
      </c>
      <c r="I171" s="12">
        <v>29.17</v>
      </c>
      <c r="J171" s="12">
        <v>29.84</v>
      </c>
      <c r="K171" s="44" t="s">
        <v>732</v>
      </c>
      <c r="L171" s="9" t="str">
        <f t="shared" si="61"/>
        <v>Yes</v>
      </c>
    </row>
    <row r="172" spans="1:12" x14ac:dyDescent="0.2">
      <c r="A172" s="4" t="s">
        <v>430</v>
      </c>
      <c r="B172" s="34" t="s">
        <v>217</v>
      </c>
      <c r="C172" s="35">
        <v>2861</v>
      </c>
      <c r="D172" s="43" t="str">
        <f>IF($B172="N/A","N/A",IF(C172&gt;10,"No",IF(C172&lt;-10,"No","Yes")))</f>
        <v>N/A</v>
      </c>
      <c r="E172" s="35">
        <v>2890</v>
      </c>
      <c r="F172" s="43" t="str">
        <f>IF($B172="N/A","N/A",IF(E172&gt;10,"No",IF(E172&lt;-10,"No","Yes")))</f>
        <v>N/A</v>
      </c>
      <c r="G172" s="35">
        <v>3029</v>
      </c>
      <c r="H172" s="43" t="str">
        <f>IF($B172="N/A","N/A",IF(G172&gt;10,"No",IF(G172&lt;-10,"No","Yes")))</f>
        <v>N/A</v>
      </c>
      <c r="I172" s="12">
        <v>1.014</v>
      </c>
      <c r="J172" s="12">
        <v>4.8099999999999996</v>
      </c>
      <c r="K172" s="44" t="s">
        <v>732</v>
      </c>
      <c r="L172" s="9" t="str">
        <f t="shared" si="61"/>
        <v>Yes</v>
      </c>
    </row>
    <row r="173" spans="1:12" x14ac:dyDescent="0.2">
      <c r="A173" s="4" t="s">
        <v>431</v>
      </c>
      <c r="B173" s="34" t="s">
        <v>217</v>
      </c>
      <c r="C173" s="35">
        <v>1514</v>
      </c>
      <c r="D173" s="43" t="str">
        <f>IF($B173="N/A","N/A",IF(C173&gt;10,"No",IF(C173&lt;-10,"No","Yes")))</f>
        <v>N/A</v>
      </c>
      <c r="E173" s="35">
        <v>1633</v>
      </c>
      <c r="F173" s="43" t="str">
        <f>IF($B173="N/A","N/A",IF(E173&gt;10,"No",IF(E173&lt;-10,"No","Yes")))</f>
        <v>N/A</v>
      </c>
      <c r="G173" s="35">
        <v>1701</v>
      </c>
      <c r="H173" s="43" t="str">
        <f>IF($B173="N/A","N/A",IF(G173&gt;10,"No",IF(G173&lt;-10,"No","Yes")))</f>
        <v>N/A</v>
      </c>
      <c r="I173" s="12">
        <v>7.86</v>
      </c>
      <c r="J173" s="12">
        <v>4.1639999999999997</v>
      </c>
      <c r="K173" s="44" t="s">
        <v>732</v>
      </c>
      <c r="L173" s="9" t="str">
        <f t="shared" si="61"/>
        <v>Yes</v>
      </c>
    </row>
    <row r="174" spans="1:12" x14ac:dyDescent="0.2">
      <c r="A174" s="4" t="s">
        <v>432</v>
      </c>
      <c r="B174" s="34" t="s">
        <v>217</v>
      </c>
      <c r="C174" s="35">
        <v>1042</v>
      </c>
      <c r="D174" s="43" t="str">
        <f>IF($B174="N/A","N/A",IF(C174&gt;10,"No",IF(C174&lt;-10,"No","Yes")))</f>
        <v>N/A</v>
      </c>
      <c r="E174" s="35">
        <v>1097</v>
      </c>
      <c r="F174" s="43" t="str">
        <f>IF($B174="N/A","N/A",IF(E174&gt;10,"No",IF(E174&lt;-10,"No","Yes")))</f>
        <v>N/A</v>
      </c>
      <c r="G174" s="35">
        <v>1207</v>
      </c>
      <c r="H174" s="43" t="str">
        <f>IF($B174="N/A","N/A",IF(G174&gt;10,"No",IF(G174&lt;-10,"No","Yes")))</f>
        <v>N/A</v>
      </c>
      <c r="I174" s="12">
        <v>5.2779999999999996</v>
      </c>
      <c r="J174" s="12">
        <v>10.029999999999999</v>
      </c>
      <c r="K174" s="44" t="s">
        <v>732</v>
      </c>
      <c r="L174" s="9" t="str">
        <f t="shared" si="61"/>
        <v>Yes</v>
      </c>
    </row>
    <row r="175" spans="1:12" x14ac:dyDescent="0.2">
      <c r="A175" s="6" t="s">
        <v>1017</v>
      </c>
      <c r="B175" s="34" t="s">
        <v>217</v>
      </c>
      <c r="C175" s="35">
        <v>3654</v>
      </c>
      <c r="D175" s="43" t="str">
        <f t="shared" si="58"/>
        <v>N/A</v>
      </c>
      <c r="E175" s="35">
        <v>3683</v>
      </c>
      <c r="F175" s="43" t="str">
        <f t="shared" si="59"/>
        <v>N/A</v>
      </c>
      <c r="G175" s="35">
        <v>3663</v>
      </c>
      <c r="H175" s="43" t="str">
        <f t="shared" si="60"/>
        <v>N/A</v>
      </c>
      <c r="I175" s="12">
        <v>0.79369999999999996</v>
      </c>
      <c r="J175" s="12">
        <v>-0.54300000000000004</v>
      </c>
      <c r="K175" s="44" t="s">
        <v>732</v>
      </c>
      <c r="L175" s="9" t="str">
        <f t="shared" si="61"/>
        <v>Yes</v>
      </c>
    </row>
    <row r="176" spans="1:12" x14ac:dyDescent="0.2">
      <c r="A176" s="4" t="s">
        <v>1018</v>
      </c>
      <c r="B176" s="34" t="s">
        <v>217</v>
      </c>
      <c r="C176" s="35">
        <v>2177</v>
      </c>
      <c r="D176" s="43" t="str">
        <f>IF($B176="N/A","N/A",IF(C176&gt;10,"No",IF(C176&lt;-10,"No","Yes")))</f>
        <v>N/A</v>
      </c>
      <c r="E176" s="35">
        <v>2213</v>
      </c>
      <c r="F176" s="43" t="str">
        <f>IF($B176="N/A","N/A",IF(E176&gt;10,"No",IF(E176&lt;-10,"No","Yes")))</f>
        <v>N/A</v>
      </c>
      <c r="G176" s="35">
        <v>2201</v>
      </c>
      <c r="H176" s="43" t="str">
        <f>IF($B176="N/A","N/A",IF(G176&gt;10,"No",IF(G176&lt;-10,"No","Yes")))</f>
        <v>N/A</v>
      </c>
      <c r="I176" s="12">
        <v>1.6539999999999999</v>
      </c>
      <c r="J176" s="12">
        <v>-0.54200000000000004</v>
      </c>
      <c r="K176" s="44" t="s">
        <v>732</v>
      </c>
      <c r="L176" s="9" t="str">
        <f t="shared" si="61"/>
        <v>Yes</v>
      </c>
    </row>
    <row r="177" spans="1:12" x14ac:dyDescent="0.2">
      <c r="A177" s="4" t="s">
        <v>1019</v>
      </c>
      <c r="B177" s="34" t="s">
        <v>217</v>
      </c>
      <c r="C177" s="35">
        <v>79</v>
      </c>
      <c r="D177" s="43" t="str">
        <f>IF($B177="N/A","N/A",IF(C177&gt;10,"No",IF(C177&lt;-10,"No","Yes")))</f>
        <v>N/A</v>
      </c>
      <c r="E177" s="35">
        <v>106</v>
      </c>
      <c r="F177" s="43" t="str">
        <f>IF($B177="N/A","N/A",IF(E177&gt;10,"No",IF(E177&lt;-10,"No","Yes")))</f>
        <v>N/A</v>
      </c>
      <c r="G177" s="35">
        <v>141</v>
      </c>
      <c r="H177" s="43" t="str">
        <f>IF($B177="N/A","N/A",IF(G177&gt;10,"No",IF(G177&lt;-10,"No","Yes")))</f>
        <v>N/A</v>
      </c>
      <c r="I177" s="12">
        <v>34.18</v>
      </c>
      <c r="J177" s="12">
        <v>33.020000000000003</v>
      </c>
      <c r="K177" s="44" t="s">
        <v>732</v>
      </c>
      <c r="L177" s="9" t="str">
        <f t="shared" si="61"/>
        <v>No</v>
      </c>
    </row>
    <row r="178" spans="1:12" ht="25.5" x14ac:dyDescent="0.2">
      <c r="A178" s="4" t="s">
        <v>1020</v>
      </c>
      <c r="B178" s="34" t="s">
        <v>217</v>
      </c>
      <c r="C178" s="35">
        <v>955</v>
      </c>
      <c r="D178" s="43" t="str">
        <f>IF($B178="N/A","N/A",IF(C178&gt;10,"No",IF(C178&lt;-10,"No","Yes")))</f>
        <v>N/A</v>
      </c>
      <c r="E178" s="35">
        <v>928</v>
      </c>
      <c r="F178" s="43" t="str">
        <f>IF($B178="N/A","N/A",IF(E178&gt;10,"No",IF(E178&lt;-10,"No","Yes")))</f>
        <v>N/A</v>
      </c>
      <c r="G178" s="35">
        <v>916</v>
      </c>
      <c r="H178" s="43" t="str">
        <f>IF($B178="N/A","N/A",IF(G178&gt;10,"No",IF(G178&lt;-10,"No","Yes")))</f>
        <v>N/A</v>
      </c>
      <c r="I178" s="12">
        <v>-2.83</v>
      </c>
      <c r="J178" s="12">
        <v>-1.29</v>
      </c>
      <c r="K178" s="44" t="s">
        <v>732</v>
      </c>
      <c r="L178" s="9" t="str">
        <f t="shared" si="61"/>
        <v>Yes</v>
      </c>
    </row>
    <row r="179" spans="1:12" ht="25.5" x14ac:dyDescent="0.2">
      <c r="A179" s="4" t="s">
        <v>1021</v>
      </c>
      <c r="B179" s="34" t="s">
        <v>217</v>
      </c>
      <c r="C179" s="35">
        <v>422</v>
      </c>
      <c r="D179" s="43" t="str">
        <f>IF($B179="N/A","N/A",IF(C179&gt;10,"No",IF(C179&lt;-10,"No","Yes")))</f>
        <v>N/A</v>
      </c>
      <c r="E179" s="35">
        <v>413</v>
      </c>
      <c r="F179" s="43" t="str">
        <f>IF($B179="N/A","N/A",IF(E179&gt;10,"No",IF(E179&lt;-10,"No","Yes")))</f>
        <v>N/A</v>
      </c>
      <c r="G179" s="35">
        <v>379</v>
      </c>
      <c r="H179" s="43" t="str">
        <f>IF($B179="N/A","N/A",IF(G179&gt;10,"No",IF(G179&lt;-10,"No","Yes")))</f>
        <v>N/A</v>
      </c>
      <c r="I179" s="12">
        <v>-2.13</v>
      </c>
      <c r="J179" s="12">
        <v>-8.23</v>
      </c>
      <c r="K179" s="44" t="s">
        <v>732</v>
      </c>
      <c r="L179" s="9" t="str">
        <f t="shared" si="61"/>
        <v>Yes</v>
      </c>
    </row>
    <row r="180" spans="1:12" ht="25.5" x14ac:dyDescent="0.2">
      <c r="A180" s="4" t="s">
        <v>1022</v>
      </c>
      <c r="B180" s="34" t="s">
        <v>217</v>
      </c>
      <c r="C180" s="35">
        <v>21</v>
      </c>
      <c r="D180" s="43" t="str">
        <f>IF($B180="N/A","N/A",IF(C180&gt;10,"No",IF(C180&lt;-10,"No","Yes")))</f>
        <v>N/A</v>
      </c>
      <c r="E180" s="35">
        <v>23</v>
      </c>
      <c r="F180" s="43" t="str">
        <f>IF($B180="N/A","N/A",IF(E180&gt;10,"No",IF(E180&lt;-10,"No","Yes")))</f>
        <v>N/A</v>
      </c>
      <c r="G180" s="35">
        <v>26</v>
      </c>
      <c r="H180" s="43" t="str">
        <f>IF($B180="N/A","N/A",IF(G180&gt;10,"No",IF(G180&lt;-10,"No","Yes")))</f>
        <v>N/A</v>
      </c>
      <c r="I180" s="12">
        <v>9.5239999999999991</v>
      </c>
      <c r="J180" s="12">
        <v>13.04</v>
      </c>
      <c r="K180" s="44" t="s">
        <v>732</v>
      </c>
      <c r="L180" s="9" t="str">
        <f t="shared" si="61"/>
        <v>Yes</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165</v>
      </c>
      <c r="D193" s="11" t="str">
        <f t="shared" si="58"/>
        <v>N/A</v>
      </c>
      <c r="E193" s="1">
        <v>178</v>
      </c>
      <c r="F193" s="11" t="str">
        <f t="shared" si="59"/>
        <v>N/A</v>
      </c>
      <c r="G193" s="1">
        <v>200</v>
      </c>
      <c r="H193" s="11" t="str">
        <f t="shared" si="60"/>
        <v>N/A</v>
      </c>
      <c r="I193" s="56">
        <v>7.8789999999999996</v>
      </c>
      <c r="J193" s="56">
        <v>12.36</v>
      </c>
      <c r="K193" s="47" t="s">
        <v>732</v>
      </c>
      <c r="L193" s="11" t="str">
        <f t="shared" si="61"/>
        <v>Yes</v>
      </c>
    </row>
    <row r="194" spans="1:12" ht="25.5" x14ac:dyDescent="0.2">
      <c r="A194" s="4" t="s">
        <v>1036</v>
      </c>
      <c r="B194" s="34" t="s">
        <v>217</v>
      </c>
      <c r="C194" s="35">
        <v>11</v>
      </c>
      <c r="D194" s="43" t="str">
        <f t="shared" si="58"/>
        <v>N/A</v>
      </c>
      <c r="E194" s="35">
        <v>11</v>
      </c>
      <c r="F194" s="43" t="str">
        <f t="shared" si="59"/>
        <v>N/A</v>
      </c>
      <c r="G194" s="35">
        <v>11</v>
      </c>
      <c r="H194" s="43" t="str">
        <f t="shared" si="60"/>
        <v>N/A</v>
      </c>
      <c r="I194" s="12">
        <v>0</v>
      </c>
      <c r="J194" s="12">
        <v>0</v>
      </c>
      <c r="K194" s="44" t="s">
        <v>732</v>
      </c>
      <c r="L194" s="9" t="str">
        <f t="shared" si="61"/>
        <v>Yes</v>
      </c>
    </row>
    <row r="195" spans="1:12" ht="25.5" x14ac:dyDescent="0.2">
      <c r="A195" s="4" t="s">
        <v>1037</v>
      </c>
      <c r="B195" s="34" t="s">
        <v>217</v>
      </c>
      <c r="C195" s="35">
        <v>0</v>
      </c>
      <c r="D195" s="43" t="str">
        <f t="shared" si="58"/>
        <v>N/A</v>
      </c>
      <c r="E195" s="35">
        <v>11</v>
      </c>
      <c r="F195" s="43" t="str">
        <f t="shared" si="59"/>
        <v>N/A</v>
      </c>
      <c r="G195" s="35">
        <v>11</v>
      </c>
      <c r="H195" s="43" t="str">
        <f t="shared" si="60"/>
        <v>N/A</v>
      </c>
      <c r="I195" s="12" t="s">
        <v>1743</v>
      </c>
      <c r="J195" s="12">
        <v>0</v>
      </c>
      <c r="K195" s="44" t="s">
        <v>732</v>
      </c>
      <c r="L195" s="9" t="str">
        <f t="shared" si="61"/>
        <v>Yes</v>
      </c>
    </row>
    <row r="196" spans="1:12" ht="25.5" x14ac:dyDescent="0.2">
      <c r="A196" s="4" t="s">
        <v>1038</v>
      </c>
      <c r="B196" s="34" t="s">
        <v>217</v>
      </c>
      <c r="C196" s="35">
        <v>127</v>
      </c>
      <c r="D196" s="43" t="str">
        <f t="shared" si="58"/>
        <v>N/A</v>
      </c>
      <c r="E196" s="35">
        <v>136</v>
      </c>
      <c r="F196" s="43" t="str">
        <f t="shared" si="59"/>
        <v>N/A</v>
      </c>
      <c r="G196" s="35">
        <v>147</v>
      </c>
      <c r="H196" s="43" t="str">
        <f t="shared" si="60"/>
        <v>N/A</v>
      </c>
      <c r="I196" s="12">
        <v>7.0869999999999997</v>
      </c>
      <c r="J196" s="12">
        <v>8.0879999999999992</v>
      </c>
      <c r="K196" s="44" t="s">
        <v>732</v>
      </c>
      <c r="L196" s="9" t="str">
        <f t="shared" si="61"/>
        <v>Yes</v>
      </c>
    </row>
    <row r="197" spans="1:12" ht="25.5" x14ac:dyDescent="0.2">
      <c r="A197" s="4" t="s">
        <v>1039</v>
      </c>
      <c r="B197" s="34" t="s">
        <v>217</v>
      </c>
      <c r="C197" s="35">
        <v>30</v>
      </c>
      <c r="D197" s="43" t="str">
        <f t="shared" si="58"/>
        <v>N/A</v>
      </c>
      <c r="E197" s="35">
        <v>32</v>
      </c>
      <c r="F197" s="43" t="str">
        <f t="shared" si="59"/>
        <v>N/A</v>
      </c>
      <c r="G197" s="35">
        <v>42</v>
      </c>
      <c r="H197" s="43" t="str">
        <f t="shared" si="60"/>
        <v>N/A</v>
      </c>
      <c r="I197" s="12">
        <v>6.6669999999999998</v>
      </c>
      <c r="J197" s="12">
        <v>31.25</v>
      </c>
      <c r="K197" s="44" t="s">
        <v>732</v>
      </c>
      <c r="L197" s="9" t="str">
        <f t="shared" si="61"/>
        <v>No</v>
      </c>
    </row>
    <row r="198" spans="1:12" ht="25.5" x14ac:dyDescent="0.2">
      <c r="A198" s="4" t="s">
        <v>1040</v>
      </c>
      <c r="B198" s="34" t="s">
        <v>217</v>
      </c>
      <c r="C198" s="35">
        <v>11</v>
      </c>
      <c r="D198" s="43" t="str">
        <f t="shared" si="58"/>
        <v>N/A</v>
      </c>
      <c r="E198" s="35">
        <v>11</v>
      </c>
      <c r="F198" s="43" t="str">
        <f t="shared" si="59"/>
        <v>N/A</v>
      </c>
      <c r="G198" s="35">
        <v>11</v>
      </c>
      <c r="H198" s="43" t="str">
        <f t="shared" si="60"/>
        <v>N/A</v>
      </c>
      <c r="I198" s="12">
        <v>100</v>
      </c>
      <c r="J198" s="12">
        <v>50</v>
      </c>
      <c r="K198" s="44" t="s">
        <v>732</v>
      </c>
      <c r="L198" s="9" t="str">
        <f t="shared" si="61"/>
        <v>No</v>
      </c>
    </row>
    <row r="199" spans="1:12" x14ac:dyDescent="0.2">
      <c r="A199" s="6" t="s">
        <v>1041</v>
      </c>
      <c r="B199" s="47" t="s">
        <v>217</v>
      </c>
      <c r="C199" s="1">
        <v>0</v>
      </c>
      <c r="D199" s="11" t="str">
        <f t="shared" si="58"/>
        <v>N/A</v>
      </c>
      <c r="E199" s="1">
        <v>0</v>
      </c>
      <c r="F199" s="11" t="str">
        <f t="shared" si="59"/>
        <v>N/A</v>
      </c>
      <c r="G199" s="1">
        <v>0</v>
      </c>
      <c r="H199" s="11" t="str">
        <f t="shared" si="60"/>
        <v>N/A</v>
      </c>
      <c r="I199" s="56" t="s">
        <v>1743</v>
      </c>
      <c r="J199" s="56" t="s">
        <v>1743</v>
      </c>
      <c r="K199" s="47" t="s">
        <v>732</v>
      </c>
      <c r="L199" s="11" t="str">
        <f t="shared" si="61"/>
        <v>N/A</v>
      </c>
    </row>
    <row r="200" spans="1:12" ht="25.5" x14ac:dyDescent="0.2">
      <c r="A200" s="4" t="s">
        <v>1042</v>
      </c>
      <c r="B200" s="34" t="s">
        <v>217</v>
      </c>
      <c r="C200" s="35">
        <v>0</v>
      </c>
      <c r="D200" s="43" t="str">
        <f t="shared" si="58"/>
        <v>N/A</v>
      </c>
      <c r="E200" s="35">
        <v>0</v>
      </c>
      <c r="F200" s="43" t="str">
        <f t="shared" si="59"/>
        <v>N/A</v>
      </c>
      <c r="G200" s="35">
        <v>0</v>
      </c>
      <c r="H200" s="43" t="str">
        <f t="shared" si="60"/>
        <v>N/A</v>
      </c>
      <c r="I200" s="12" t="s">
        <v>1743</v>
      </c>
      <c r="J200" s="12" t="s">
        <v>1743</v>
      </c>
      <c r="K200" s="44" t="s">
        <v>732</v>
      </c>
      <c r="L200" s="9" t="str">
        <f t="shared" si="61"/>
        <v>N/A</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0</v>
      </c>
      <c r="D202" s="43" t="str">
        <f t="shared" si="58"/>
        <v>N/A</v>
      </c>
      <c r="E202" s="35">
        <v>0</v>
      </c>
      <c r="F202" s="43" t="str">
        <f t="shared" si="59"/>
        <v>N/A</v>
      </c>
      <c r="G202" s="35">
        <v>0</v>
      </c>
      <c r="H202" s="43" t="str">
        <f t="shared" si="60"/>
        <v>N/A</v>
      </c>
      <c r="I202" s="12" t="s">
        <v>1743</v>
      </c>
      <c r="J202" s="12" t="s">
        <v>1743</v>
      </c>
      <c r="K202" s="44" t="s">
        <v>732</v>
      </c>
      <c r="L202" s="9" t="str">
        <f t="shared" si="61"/>
        <v>N/A</v>
      </c>
    </row>
    <row r="203" spans="1:12" ht="25.5" x14ac:dyDescent="0.2">
      <c r="A203" s="4" t="s">
        <v>1045</v>
      </c>
      <c r="B203" s="34" t="s">
        <v>217</v>
      </c>
      <c r="C203" s="35">
        <v>0</v>
      </c>
      <c r="D203" s="43" t="str">
        <f t="shared" si="58"/>
        <v>N/A</v>
      </c>
      <c r="E203" s="35">
        <v>0</v>
      </c>
      <c r="F203" s="43" t="str">
        <f t="shared" si="59"/>
        <v>N/A</v>
      </c>
      <c r="G203" s="35">
        <v>0</v>
      </c>
      <c r="H203" s="43" t="str">
        <f t="shared" si="60"/>
        <v>N/A</v>
      </c>
      <c r="I203" s="12" t="s">
        <v>1743</v>
      </c>
      <c r="J203" s="12" t="s">
        <v>1743</v>
      </c>
      <c r="K203" s="44" t="s">
        <v>732</v>
      </c>
      <c r="L203" s="9" t="str">
        <f t="shared" si="61"/>
        <v>N/A</v>
      </c>
    </row>
    <row r="204" spans="1:12" ht="25.5" x14ac:dyDescent="0.2">
      <c r="A204" s="4" t="s">
        <v>1046</v>
      </c>
      <c r="B204" s="34" t="s">
        <v>217</v>
      </c>
      <c r="C204" s="35">
        <v>0</v>
      </c>
      <c r="D204" s="43" t="str">
        <f t="shared" si="58"/>
        <v>N/A</v>
      </c>
      <c r="E204" s="35">
        <v>0</v>
      </c>
      <c r="F204" s="43" t="str">
        <f t="shared" si="59"/>
        <v>N/A</v>
      </c>
      <c r="G204" s="35">
        <v>0</v>
      </c>
      <c r="H204" s="43" t="str">
        <f t="shared" si="60"/>
        <v>N/A</v>
      </c>
      <c r="I204" s="12" t="s">
        <v>1743</v>
      </c>
      <c r="J204" s="12" t="s">
        <v>1743</v>
      </c>
      <c r="K204" s="44" t="s">
        <v>732</v>
      </c>
      <c r="L204" s="9" t="str">
        <f t="shared" si="61"/>
        <v>N/A</v>
      </c>
    </row>
    <row r="205" spans="1:12" x14ac:dyDescent="0.2">
      <c r="A205" s="6" t="s">
        <v>1047</v>
      </c>
      <c r="B205" s="47" t="s">
        <v>217</v>
      </c>
      <c r="C205" s="1">
        <v>4103</v>
      </c>
      <c r="D205" s="11" t="str">
        <f t="shared" si="58"/>
        <v>N/A</v>
      </c>
      <c r="E205" s="1">
        <v>4333</v>
      </c>
      <c r="F205" s="11" t="str">
        <f t="shared" si="59"/>
        <v>N/A</v>
      </c>
      <c r="G205" s="1">
        <v>4667</v>
      </c>
      <c r="H205" s="11" t="str">
        <f t="shared" si="60"/>
        <v>N/A</v>
      </c>
      <c r="I205" s="56">
        <v>5.6059999999999999</v>
      </c>
      <c r="J205" s="56">
        <v>7.7080000000000002</v>
      </c>
      <c r="K205" s="47" t="s">
        <v>732</v>
      </c>
      <c r="L205" s="11" t="str">
        <f t="shared" si="61"/>
        <v>Yes</v>
      </c>
    </row>
    <row r="206" spans="1:12" x14ac:dyDescent="0.2">
      <c r="A206" s="4" t="s">
        <v>1048</v>
      </c>
      <c r="B206" s="34" t="s">
        <v>217</v>
      </c>
      <c r="C206" s="35">
        <v>225</v>
      </c>
      <c r="D206" s="43" t="str">
        <f t="shared" si="58"/>
        <v>N/A</v>
      </c>
      <c r="E206" s="35">
        <v>230</v>
      </c>
      <c r="F206" s="43" t="str">
        <f t="shared" si="59"/>
        <v>N/A</v>
      </c>
      <c r="G206" s="35">
        <v>224</v>
      </c>
      <c r="H206" s="43" t="str">
        <f t="shared" si="60"/>
        <v>N/A</v>
      </c>
      <c r="I206" s="12">
        <v>2.222</v>
      </c>
      <c r="J206" s="12">
        <v>-2.61</v>
      </c>
      <c r="K206" s="44" t="s">
        <v>732</v>
      </c>
      <c r="L206" s="9" t="str">
        <f t="shared" si="61"/>
        <v>Yes</v>
      </c>
    </row>
    <row r="207" spans="1:12" x14ac:dyDescent="0.2">
      <c r="A207" s="4" t="s">
        <v>1049</v>
      </c>
      <c r="B207" s="34" t="s">
        <v>217</v>
      </c>
      <c r="C207" s="35">
        <v>17</v>
      </c>
      <c r="D207" s="43" t="str">
        <f t="shared" si="58"/>
        <v>N/A</v>
      </c>
      <c r="E207" s="35">
        <v>17</v>
      </c>
      <c r="F207" s="43" t="str">
        <f t="shared" si="59"/>
        <v>N/A</v>
      </c>
      <c r="G207" s="35">
        <v>19</v>
      </c>
      <c r="H207" s="43" t="str">
        <f t="shared" si="60"/>
        <v>N/A</v>
      </c>
      <c r="I207" s="12">
        <v>0</v>
      </c>
      <c r="J207" s="12">
        <v>11.76</v>
      </c>
      <c r="K207" s="44" t="s">
        <v>732</v>
      </c>
      <c r="L207" s="9" t="str">
        <f t="shared" si="61"/>
        <v>Yes</v>
      </c>
    </row>
    <row r="208" spans="1:12" ht="25.5" x14ac:dyDescent="0.2">
      <c r="A208" s="4" t="s">
        <v>1050</v>
      </c>
      <c r="B208" s="34" t="s">
        <v>217</v>
      </c>
      <c r="C208" s="35">
        <v>1779</v>
      </c>
      <c r="D208" s="43" t="str">
        <f t="shared" si="58"/>
        <v>N/A</v>
      </c>
      <c r="E208" s="35">
        <v>1826</v>
      </c>
      <c r="F208" s="43" t="str">
        <f t="shared" si="59"/>
        <v>N/A</v>
      </c>
      <c r="G208" s="35">
        <v>1966</v>
      </c>
      <c r="H208" s="43" t="str">
        <f t="shared" si="60"/>
        <v>N/A</v>
      </c>
      <c r="I208" s="12">
        <v>2.6419999999999999</v>
      </c>
      <c r="J208" s="12">
        <v>7.6669999999999998</v>
      </c>
      <c r="K208" s="44" t="s">
        <v>732</v>
      </c>
      <c r="L208" s="9" t="str">
        <f t="shared" si="61"/>
        <v>Yes</v>
      </c>
    </row>
    <row r="209" spans="1:12" ht="25.5" x14ac:dyDescent="0.2">
      <c r="A209" s="4" t="s">
        <v>1051</v>
      </c>
      <c r="B209" s="34" t="s">
        <v>217</v>
      </c>
      <c r="C209" s="35">
        <v>1062</v>
      </c>
      <c r="D209" s="43" t="str">
        <f t="shared" si="58"/>
        <v>N/A</v>
      </c>
      <c r="E209" s="35">
        <v>1188</v>
      </c>
      <c r="F209" s="43" t="str">
        <f t="shared" si="59"/>
        <v>N/A</v>
      </c>
      <c r="G209" s="35">
        <v>1280</v>
      </c>
      <c r="H209" s="43" t="str">
        <f t="shared" si="60"/>
        <v>N/A</v>
      </c>
      <c r="I209" s="12">
        <v>11.86</v>
      </c>
      <c r="J209" s="12">
        <v>7.7439999999999998</v>
      </c>
      <c r="K209" s="44" t="s">
        <v>732</v>
      </c>
      <c r="L209" s="9" t="str">
        <f t="shared" si="61"/>
        <v>Yes</v>
      </c>
    </row>
    <row r="210" spans="1:12" ht="25.5" x14ac:dyDescent="0.2">
      <c r="A210" s="4" t="s">
        <v>1052</v>
      </c>
      <c r="B210" s="34" t="s">
        <v>217</v>
      </c>
      <c r="C210" s="35">
        <v>1020</v>
      </c>
      <c r="D210" s="43" t="str">
        <f t="shared" si="58"/>
        <v>N/A</v>
      </c>
      <c r="E210" s="35">
        <v>1072</v>
      </c>
      <c r="F210" s="43" t="str">
        <f t="shared" si="59"/>
        <v>N/A</v>
      </c>
      <c r="G210" s="35">
        <v>1178</v>
      </c>
      <c r="H210" s="43" t="str">
        <f t="shared" si="60"/>
        <v>N/A</v>
      </c>
      <c r="I210" s="12">
        <v>5.0979999999999999</v>
      </c>
      <c r="J210" s="12">
        <v>9.8879999999999999</v>
      </c>
      <c r="K210" s="44" t="s">
        <v>732</v>
      </c>
      <c r="L210" s="9" t="str">
        <f t="shared" si="61"/>
        <v>Yes</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5.8444837162000001</v>
      </c>
      <c r="D235" s="43" t="str">
        <f>IF($B235="N/A","N/A",IF(C235&lt;15,"Yes","No"))</f>
        <v>Yes</v>
      </c>
      <c r="E235" s="8">
        <v>5.6138638028000001</v>
      </c>
      <c r="F235" s="43" t="str">
        <f>IF($B235="N/A","N/A",IF(E235&lt;15,"Yes","No"))</f>
        <v>Yes</v>
      </c>
      <c r="G235" s="8">
        <v>6.2719812426999999</v>
      </c>
      <c r="H235" s="43" t="str">
        <f>IF($B235="N/A","N/A",IF(G235&lt;15,"Yes","No"))</f>
        <v>Yes</v>
      </c>
      <c r="I235" s="12">
        <v>-3.95</v>
      </c>
      <c r="J235" s="12">
        <v>11.72</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18</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0.67909454059999996</v>
      </c>
      <c r="D237" s="43" t="str">
        <f>IF($B237="N/A","N/A",IF(C237&lt;10,"Yes","No"))</f>
        <v>Yes</v>
      </c>
      <c r="E237" s="8">
        <v>0.2064516129</v>
      </c>
      <c r="F237" s="43" t="str">
        <f>IF($B237="N/A","N/A",IF(E237&lt;10,"Yes","No"))</f>
        <v>Yes</v>
      </c>
      <c r="G237" s="8">
        <v>0.22463496820000001</v>
      </c>
      <c r="H237" s="43" t="str">
        <f>IF($B237="N/A","N/A",IF(G237&lt;10,"Yes","No"))</f>
        <v>Yes</v>
      </c>
      <c r="I237" s="12">
        <v>-69.599999999999994</v>
      </c>
      <c r="J237" s="12">
        <v>8.8079999999999998</v>
      </c>
      <c r="K237" s="44" t="s">
        <v>732</v>
      </c>
      <c r="L237" s="9" t="str">
        <f t="shared" si="63"/>
        <v>Yes</v>
      </c>
    </row>
    <row r="238" spans="1:12" x14ac:dyDescent="0.2">
      <c r="A238" s="2" t="s">
        <v>72</v>
      </c>
      <c r="B238" s="34" t="s">
        <v>217</v>
      </c>
      <c r="C238" s="8">
        <v>0</v>
      </c>
      <c r="D238" s="43" t="str">
        <f t="shared" si="58"/>
        <v>N/A</v>
      </c>
      <c r="E238" s="8">
        <v>0</v>
      </c>
      <c r="F238" s="43" t="str">
        <f t="shared" si="59"/>
        <v>N/A</v>
      </c>
      <c r="G238" s="8">
        <v>0</v>
      </c>
      <c r="H238" s="43" t="str">
        <f>IF($B238="N/A","N/A",IF(G238&gt;10,"No",IF(G238&lt;-10,"No","Yes")))</f>
        <v>N/A</v>
      </c>
      <c r="I238" s="12" t="s">
        <v>1743</v>
      </c>
      <c r="J238" s="12" t="s">
        <v>1743</v>
      </c>
      <c r="K238" s="44" t="s">
        <v>732</v>
      </c>
      <c r="L238" s="9" t="str">
        <f t="shared" si="63"/>
        <v>N/A</v>
      </c>
    </row>
    <row r="239" spans="1:12" ht="25.5" x14ac:dyDescent="0.2">
      <c r="A239" s="16" t="s">
        <v>1080</v>
      </c>
      <c r="B239" s="34" t="s">
        <v>293</v>
      </c>
      <c r="C239" s="9">
        <v>5.8444837162000001</v>
      </c>
      <c r="D239" s="43" t="str">
        <f>IF($B239="N/A","N/A",IF(C239&lt;15,"Yes","No"))</f>
        <v>Yes</v>
      </c>
      <c r="E239" s="9">
        <v>5.6138638028000001</v>
      </c>
      <c r="F239" s="43" t="str">
        <f>IF($B239="N/A","N/A",IF(E239&lt;15,"Yes","No"))</f>
        <v>Yes</v>
      </c>
      <c r="G239" s="9">
        <v>6.2719812426999999</v>
      </c>
      <c r="H239" s="43" t="str">
        <f>IF($B239="N/A","N/A",IF(G239&lt;15,"Yes","No"))</f>
        <v>Yes</v>
      </c>
      <c r="I239" s="12">
        <v>-3.95</v>
      </c>
      <c r="J239" s="12">
        <v>11.72</v>
      </c>
      <c r="K239" s="44" t="s">
        <v>732</v>
      </c>
      <c r="L239" s="9" t="str">
        <f t="shared" si="63"/>
        <v>Yes</v>
      </c>
    </row>
    <row r="240" spans="1:12" ht="25.5" x14ac:dyDescent="0.2">
      <c r="A240" s="16" t="s">
        <v>156</v>
      </c>
      <c r="B240" s="34" t="s">
        <v>217</v>
      </c>
      <c r="C240" s="35">
        <v>46</v>
      </c>
      <c r="D240" s="43" t="str">
        <f>IF($B240="N/A","N/A",IF(C240&gt;10,"No",IF(C240&lt;-10,"No","Yes")))</f>
        <v>N/A</v>
      </c>
      <c r="E240" s="35">
        <v>27</v>
      </c>
      <c r="F240" s="43" t="str">
        <f>IF($B240="N/A","N/A",IF(E240&gt;10,"No",IF(E240&lt;-10,"No","Yes")))</f>
        <v>N/A</v>
      </c>
      <c r="G240" s="35">
        <v>121</v>
      </c>
      <c r="H240" s="43" t="str">
        <f>IF($B240="N/A","N/A",IF(G240&gt;10,"No",IF(G240&lt;-10,"No","Yes")))</f>
        <v>N/A</v>
      </c>
      <c r="I240" s="12">
        <v>-41.3</v>
      </c>
      <c r="J240" s="12">
        <v>348.1</v>
      </c>
      <c r="K240" s="44" t="s">
        <v>732</v>
      </c>
      <c r="L240" s="9" t="str">
        <f>IF(J240="Div by 0", "N/A", IF(K240="N/A","N/A", IF(J240&gt;VALUE(MID(K240,1,2)), "No", IF(J240&lt;-1*VALUE(MID(K240,1,2)), "No", "Yes"))))</f>
        <v>No</v>
      </c>
    </row>
    <row r="241" spans="1:12" x14ac:dyDescent="0.2">
      <c r="A241" s="16" t="s">
        <v>1081</v>
      </c>
      <c r="B241" s="34" t="s">
        <v>217</v>
      </c>
      <c r="C241" s="35">
        <v>7510</v>
      </c>
      <c r="D241" s="43" t="str">
        <f t="shared" ref="D241" si="67">IF($B241="N/A","N/A",IF(C241&gt;10,"No",IF(C241&lt;-10,"No","Yes")))</f>
        <v>N/A</v>
      </c>
      <c r="E241" s="35">
        <v>7750</v>
      </c>
      <c r="F241" s="43" t="str">
        <f t="shared" ref="F241" si="68">IF($B241="N/A","N/A",IF(E241&gt;10,"No",IF(E241&lt;-10,"No","Yes")))</f>
        <v>N/A</v>
      </c>
      <c r="G241" s="35">
        <v>8013</v>
      </c>
      <c r="H241" s="43" t="str">
        <f>IF($B241="N/A","N/A",IF(G241&gt;10,"No",IF(G241&lt;-10,"No","Yes")))</f>
        <v>N/A</v>
      </c>
      <c r="I241" s="12">
        <v>3.1960000000000002</v>
      </c>
      <c r="J241" s="12">
        <v>3.3940000000000001</v>
      </c>
      <c r="K241" s="44" t="s">
        <v>732</v>
      </c>
      <c r="L241" s="9" t="str">
        <f>IF(J241="Div by 0", "N/A", IF(OR(J241="N/A",K241="N/A"),"N/A", IF(J241&gt;VALUE(MID(K241,1,2)), "No", IF(J241&lt;-1*VALUE(MID(K241,1,2)), "No", "Yes"))))</f>
        <v>Yes</v>
      </c>
    </row>
    <row r="242" spans="1:12" x14ac:dyDescent="0.2">
      <c r="A242" s="6" t="s">
        <v>1082</v>
      </c>
      <c r="B242" s="34" t="s">
        <v>217</v>
      </c>
      <c r="C242" s="35">
        <v>0</v>
      </c>
      <c r="D242" s="43" t="str">
        <f>IF($B242="N/A","N/A",IF(C242&gt;10,"No",IF(C242&lt;-10,"No","Yes")))</f>
        <v>N/A</v>
      </c>
      <c r="E242" s="35">
        <v>0</v>
      </c>
      <c r="F242" s="43" t="str">
        <f>IF($B242="N/A","N/A",IF(E242&gt;10,"No",IF(E242&lt;-10,"No","Yes")))</f>
        <v>N/A</v>
      </c>
      <c r="G242" s="35">
        <v>0</v>
      </c>
      <c r="H242" s="43" t="str">
        <f>IF($B242="N/A","N/A",IF(G242&gt;10,"No",IF(G242&lt;-10,"No","Yes")))</f>
        <v>N/A</v>
      </c>
      <c r="I242" s="12" t="s">
        <v>1743</v>
      </c>
      <c r="J242" s="12" t="s">
        <v>1743</v>
      </c>
      <c r="K242" s="44" t="s">
        <v>732</v>
      </c>
      <c r="L242" s="9" t="str">
        <f t="shared" ref="L242:L275" si="69">IF(J242="Div by 0", "N/A", IF(K242="N/A","N/A", IF(J242&gt;VALUE(MID(K242,1,2)), "No", IF(J242&lt;-1*VALUE(MID(K242,1,2)), "No", "Yes"))))</f>
        <v>N/A</v>
      </c>
    </row>
    <row r="243" spans="1:12" x14ac:dyDescent="0.2">
      <c r="A243" s="2" t="s">
        <v>1083</v>
      </c>
      <c r="B243" s="34" t="s">
        <v>217</v>
      </c>
      <c r="C243" s="8">
        <v>0</v>
      </c>
      <c r="D243" s="43" t="str">
        <f>IF($B243="N/A","N/A",IF(C243&gt;10,"No",IF(C243&lt;-10,"No","Yes")))</f>
        <v>N/A</v>
      </c>
      <c r="E243" s="8">
        <v>0</v>
      </c>
      <c r="F243" s="43" t="str">
        <f>IF($B243="N/A","N/A",IF(E243&gt;10,"No",IF(E243&lt;-10,"No","Yes")))</f>
        <v>N/A</v>
      </c>
      <c r="G243" s="8">
        <v>0</v>
      </c>
      <c r="H243" s="43" t="str">
        <f>IF($B243="N/A","N/A",IF(G243&gt;10,"No",IF(G243&lt;-10,"No","Yes")))</f>
        <v>N/A</v>
      </c>
      <c r="I243" s="12" t="s">
        <v>1743</v>
      </c>
      <c r="J243" s="12" t="s">
        <v>1743</v>
      </c>
      <c r="K243" s="44" t="s">
        <v>732</v>
      </c>
      <c r="L243" s="9" t="str">
        <f t="shared" si="69"/>
        <v>N/A</v>
      </c>
    </row>
    <row r="244" spans="1:12" x14ac:dyDescent="0.2">
      <c r="A244" s="2" t="s">
        <v>1084</v>
      </c>
      <c r="B244" s="34" t="s">
        <v>217</v>
      </c>
      <c r="C244" s="8">
        <v>0</v>
      </c>
      <c r="D244" s="43" t="str">
        <f>IF($B244="N/A","N/A",IF(C244&gt;10,"No",IF(C244&lt;-10,"No","Yes")))</f>
        <v>N/A</v>
      </c>
      <c r="E244" s="8">
        <v>0</v>
      </c>
      <c r="F244" s="43" t="str">
        <f>IF($B244="N/A","N/A",IF(E244&gt;10,"No",IF(E244&lt;-10,"No","Yes")))</f>
        <v>N/A</v>
      </c>
      <c r="G244" s="8">
        <v>0</v>
      </c>
      <c r="H244" s="43" t="str">
        <f>IF($B244="N/A","N/A",IF(G244&gt;10,"No",IF(G244&lt;-10,"No","Yes")))</f>
        <v>N/A</v>
      </c>
      <c r="I244" s="12" t="s">
        <v>1743</v>
      </c>
      <c r="J244" s="12" t="s">
        <v>1743</v>
      </c>
      <c r="K244" s="44" t="s">
        <v>732</v>
      </c>
      <c r="L244" s="9" t="str">
        <f t="shared" si="69"/>
        <v>N/A</v>
      </c>
    </row>
    <row r="245" spans="1:12" x14ac:dyDescent="0.2">
      <c r="A245" s="2" t="s">
        <v>1085</v>
      </c>
      <c r="B245" s="34" t="s">
        <v>217</v>
      </c>
      <c r="C245" s="8">
        <v>0</v>
      </c>
      <c r="D245" s="43" t="str">
        <f t="shared" ref="D245:D273" si="70">IF($B245="N/A","N/A",IF(C245&gt;10,"No",IF(C245&lt;-10,"No","Yes")))</f>
        <v>N/A</v>
      </c>
      <c r="E245" s="8">
        <v>0</v>
      </c>
      <c r="F245" s="43" t="str">
        <f t="shared" ref="F245:F273" si="71">IF($B245="N/A","N/A",IF(E245&gt;10,"No",IF(E245&lt;-10,"No","Yes")))</f>
        <v>N/A</v>
      </c>
      <c r="G245" s="8">
        <v>0</v>
      </c>
      <c r="H245" s="43" t="str">
        <f t="shared" ref="H245:H273" si="72">IF($B245="N/A","N/A",IF(G245&gt;10,"No",IF(G245&lt;-10,"No","Yes")))</f>
        <v>N/A</v>
      </c>
      <c r="I245" s="12" t="s">
        <v>1743</v>
      </c>
      <c r="J245" s="12" t="s">
        <v>1743</v>
      </c>
      <c r="K245" s="44" t="s">
        <v>732</v>
      </c>
      <c r="L245" s="9" t="str">
        <f t="shared" si="69"/>
        <v>N/A</v>
      </c>
    </row>
    <row r="246" spans="1:12" x14ac:dyDescent="0.2">
      <c r="A246" s="2" t="s">
        <v>1086</v>
      </c>
      <c r="B246" s="34" t="s">
        <v>217</v>
      </c>
      <c r="C246" s="8">
        <v>0</v>
      </c>
      <c r="D246" s="43" t="str">
        <f t="shared" si="70"/>
        <v>N/A</v>
      </c>
      <c r="E246" s="8">
        <v>0</v>
      </c>
      <c r="F246" s="43" t="str">
        <f t="shared" si="71"/>
        <v>N/A</v>
      </c>
      <c r="G246" s="8">
        <v>0</v>
      </c>
      <c r="H246" s="43" t="str">
        <f t="shared" si="72"/>
        <v>N/A</v>
      </c>
      <c r="I246" s="12" t="s">
        <v>1743</v>
      </c>
      <c r="J246" s="12" t="s">
        <v>1743</v>
      </c>
      <c r="K246" s="44" t="s">
        <v>732</v>
      </c>
      <c r="L246" s="9" t="str">
        <f t="shared" si="69"/>
        <v>N/A</v>
      </c>
    </row>
    <row r="247" spans="1:12" x14ac:dyDescent="0.2">
      <c r="A247" s="2" t="s">
        <v>1087</v>
      </c>
      <c r="B247" s="34" t="s">
        <v>217</v>
      </c>
      <c r="C247" s="8" t="s">
        <v>1743</v>
      </c>
      <c r="D247" s="43" t="str">
        <f t="shared" si="70"/>
        <v>N/A</v>
      </c>
      <c r="E247" s="8" t="s">
        <v>1743</v>
      </c>
      <c r="F247" s="43" t="str">
        <f t="shared" si="71"/>
        <v>N/A</v>
      </c>
      <c r="G247" s="8" t="s">
        <v>1743</v>
      </c>
      <c r="H247" s="43" t="str">
        <f t="shared" si="72"/>
        <v>N/A</v>
      </c>
      <c r="I247" s="12" t="s">
        <v>1743</v>
      </c>
      <c r="J247" s="12" t="s">
        <v>1743</v>
      </c>
      <c r="K247" s="44" t="s">
        <v>732</v>
      </c>
      <c r="L247" s="9" t="str">
        <f t="shared" si="69"/>
        <v>N/A</v>
      </c>
    </row>
    <row r="248" spans="1:12" x14ac:dyDescent="0.2">
      <c r="A248" s="6" t="s">
        <v>1088</v>
      </c>
      <c r="B248" s="34" t="s">
        <v>217</v>
      </c>
      <c r="C248" s="35">
        <v>0</v>
      </c>
      <c r="D248" s="43" t="str">
        <f t="shared" si="70"/>
        <v>N/A</v>
      </c>
      <c r="E248" s="35">
        <v>0</v>
      </c>
      <c r="F248" s="43" t="str">
        <f t="shared" si="71"/>
        <v>N/A</v>
      </c>
      <c r="G248" s="35">
        <v>0</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0</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0</v>
      </c>
      <c r="D272" s="43" t="str">
        <f t="shared" si="70"/>
        <v>N/A</v>
      </c>
      <c r="E272" s="35">
        <v>0</v>
      </c>
      <c r="F272" s="43" t="str">
        <f t="shared" si="71"/>
        <v>N/A</v>
      </c>
      <c r="G272" s="35">
        <v>0</v>
      </c>
      <c r="H272" s="43" t="str">
        <f t="shared" si="72"/>
        <v>N/A</v>
      </c>
      <c r="I272" s="12" t="s">
        <v>1743</v>
      </c>
      <c r="J272" s="12" t="s">
        <v>1743</v>
      </c>
      <c r="K272" s="44" t="s">
        <v>732</v>
      </c>
      <c r="L272" s="9" t="str">
        <f t="shared" si="69"/>
        <v>N/A</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154375</v>
      </c>
      <c r="F276" s="11" t="str">
        <f t="shared" ref="F276:F277" si="77">IF($B276="N/A","N/A",IF(E276&gt;10,"No",IF(E276&lt;-10,"No","Yes")))</f>
        <v>N/A</v>
      </c>
      <c r="G276" s="1">
        <v>160887</v>
      </c>
      <c r="H276" s="11" t="str">
        <f t="shared" ref="H276:H277" si="78">IF($B276="N/A","N/A",IF(G276&gt;10,"No",IF(G276&lt;-10,"No","Yes")))</f>
        <v>N/A</v>
      </c>
      <c r="I276" s="12" t="s">
        <v>217</v>
      </c>
      <c r="J276" s="12">
        <v>4.218</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121024.33332999999</v>
      </c>
      <c r="F277" s="11" t="str">
        <f t="shared" si="77"/>
        <v>N/A</v>
      </c>
      <c r="G277" s="1">
        <v>127274.75</v>
      </c>
      <c r="H277" s="11" t="str">
        <f t="shared" si="78"/>
        <v>N/A</v>
      </c>
      <c r="I277" s="12" t="s">
        <v>217</v>
      </c>
      <c r="J277" s="12">
        <v>5.165</v>
      </c>
      <c r="K277" s="1" t="s">
        <v>217</v>
      </c>
      <c r="L277" s="9" t="str">
        <f t="shared" si="79"/>
        <v>N/A</v>
      </c>
    </row>
    <row r="278" spans="1:12" x14ac:dyDescent="0.2">
      <c r="A278" s="16" t="s">
        <v>691</v>
      </c>
      <c r="B278" s="1" t="s">
        <v>217</v>
      </c>
      <c r="C278" s="1">
        <v>0</v>
      </c>
      <c r="D278" s="11" t="str">
        <f t="shared" si="76"/>
        <v>N/A</v>
      </c>
      <c r="E278" s="1">
        <v>0</v>
      </c>
      <c r="F278" s="11" t="str">
        <f t="shared" ref="F278:F283" si="80">IF($B278="N/A","N/A",IF(E278&gt;10,"No",IF(E278&lt;-10,"No","Yes")))</f>
        <v>N/A</v>
      </c>
      <c r="G278" s="1">
        <v>0</v>
      </c>
      <c r="H278" s="11" t="str">
        <f t="shared" ref="H278:H283" si="81">IF($B278="N/A","N/A",IF(G278&gt;10,"No",IF(G278&lt;-10,"No","Yes")))</f>
        <v>N/A</v>
      </c>
      <c r="I278" s="12" t="s">
        <v>1743</v>
      </c>
      <c r="J278" s="12" t="s">
        <v>1743</v>
      </c>
      <c r="K278" s="1" t="s">
        <v>217</v>
      </c>
      <c r="L278" s="9" t="str">
        <f t="shared" ref="L278:L284" si="82">IF(J278="Div by 0", "N/A", IF(K278="N/A","N/A", IF(J278&gt;VALUE(MID(K278,1,2)), "No", IF(J278&lt;-1*VALUE(MID(K278,1,2)), "No", "Yes"))))</f>
        <v>N/A</v>
      </c>
    </row>
    <row r="279" spans="1:12" x14ac:dyDescent="0.2">
      <c r="A279" s="16" t="s">
        <v>692</v>
      </c>
      <c r="B279" s="1" t="s">
        <v>217</v>
      </c>
      <c r="C279" s="1">
        <v>0</v>
      </c>
      <c r="D279" s="11" t="str">
        <f t="shared" si="76"/>
        <v>N/A</v>
      </c>
      <c r="E279" s="1">
        <v>0</v>
      </c>
      <c r="F279" s="11" t="str">
        <f t="shared" si="80"/>
        <v>N/A</v>
      </c>
      <c r="G279" s="1">
        <v>0</v>
      </c>
      <c r="H279" s="11" t="str">
        <f t="shared" si="81"/>
        <v>N/A</v>
      </c>
      <c r="I279" s="12" t="s">
        <v>1743</v>
      </c>
      <c r="J279" s="12" t="s">
        <v>1743</v>
      </c>
      <c r="K279" s="1" t="s">
        <v>217</v>
      </c>
      <c r="L279" s="9" t="str">
        <f t="shared" si="82"/>
        <v>N/A</v>
      </c>
    </row>
    <row r="280" spans="1:12" x14ac:dyDescent="0.2">
      <c r="A280" s="16" t="s">
        <v>693</v>
      </c>
      <c r="B280" s="1" t="s">
        <v>217</v>
      </c>
      <c r="C280" s="1" t="s">
        <v>1743</v>
      </c>
      <c r="D280" s="11" t="str">
        <f t="shared" si="76"/>
        <v>N/A</v>
      </c>
      <c r="E280" s="1">
        <v>0</v>
      </c>
      <c r="F280" s="11" t="str">
        <f t="shared" si="80"/>
        <v>N/A</v>
      </c>
      <c r="G280" s="1">
        <v>0</v>
      </c>
      <c r="H280" s="11" t="str">
        <f t="shared" si="81"/>
        <v>N/A</v>
      </c>
      <c r="I280" s="12" t="s">
        <v>1743</v>
      </c>
      <c r="J280" s="12" t="s">
        <v>1743</v>
      </c>
      <c r="K280" s="1" t="s">
        <v>217</v>
      </c>
      <c r="L280" s="9" t="str">
        <f t="shared" si="82"/>
        <v>N/A</v>
      </c>
    </row>
    <row r="281" spans="1:12" x14ac:dyDescent="0.2">
      <c r="A281" s="16" t="s">
        <v>694</v>
      </c>
      <c r="B281" s="1" t="s">
        <v>217</v>
      </c>
      <c r="C281" s="1">
        <v>6339</v>
      </c>
      <c r="D281" s="11" t="str">
        <f t="shared" si="76"/>
        <v>N/A</v>
      </c>
      <c r="E281" s="1">
        <v>7245</v>
      </c>
      <c r="F281" s="11" t="str">
        <f t="shared" si="80"/>
        <v>N/A</v>
      </c>
      <c r="G281" s="1">
        <v>8320</v>
      </c>
      <c r="H281" s="11" t="str">
        <f t="shared" si="81"/>
        <v>N/A</v>
      </c>
      <c r="I281" s="12">
        <v>14.29</v>
      </c>
      <c r="J281" s="12">
        <v>14.84</v>
      </c>
      <c r="K281" s="1" t="s">
        <v>217</v>
      </c>
      <c r="L281" s="9" t="str">
        <f t="shared" si="82"/>
        <v>N/A</v>
      </c>
    </row>
    <row r="282" spans="1:12" x14ac:dyDescent="0.2">
      <c r="A282" s="16" t="s">
        <v>695</v>
      </c>
      <c r="B282" s="1" t="s">
        <v>217</v>
      </c>
      <c r="C282" s="1">
        <v>9667</v>
      </c>
      <c r="D282" s="11" t="str">
        <f t="shared" si="76"/>
        <v>N/A</v>
      </c>
      <c r="E282" s="1">
        <v>10687</v>
      </c>
      <c r="F282" s="11" t="str">
        <f t="shared" si="80"/>
        <v>N/A</v>
      </c>
      <c r="G282" s="1">
        <v>11916</v>
      </c>
      <c r="H282" s="11" t="str">
        <f t="shared" si="81"/>
        <v>N/A</v>
      </c>
      <c r="I282" s="12">
        <v>10.55</v>
      </c>
      <c r="J282" s="12">
        <v>11.5</v>
      </c>
      <c r="K282" s="1" t="s">
        <v>217</v>
      </c>
      <c r="L282" s="9" t="str">
        <f t="shared" si="82"/>
        <v>N/A</v>
      </c>
    </row>
    <row r="283" spans="1:12" ht="25.5" x14ac:dyDescent="0.2">
      <c r="A283" s="16" t="s">
        <v>696</v>
      </c>
      <c r="B283" s="1" t="s">
        <v>217</v>
      </c>
      <c r="C283" s="1">
        <v>6434.5</v>
      </c>
      <c r="D283" s="11" t="str">
        <f t="shared" si="76"/>
        <v>N/A</v>
      </c>
      <c r="E283" s="1">
        <v>7285.8333333</v>
      </c>
      <c r="F283" s="11" t="str">
        <f t="shared" si="80"/>
        <v>N/A</v>
      </c>
      <c r="G283" s="1">
        <v>8400.25</v>
      </c>
      <c r="H283" s="11" t="str">
        <f t="shared" si="81"/>
        <v>N/A</v>
      </c>
      <c r="I283" s="12">
        <v>13.23</v>
      </c>
      <c r="J283" s="12">
        <v>15.3</v>
      </c>
      <c r="K283" s="1" t="s">
        <v>217</v>
      </c>
      <c r="L283" s="9" t="str">
        <f t="shared" si="82"/>
        <v>N/A</v>
      </c>
    </row>
    <row r="284" spans="1:12" x14ac:dyDescent="0.2">
      <c r="A284" s="16" t="s">
        <v>403</v>
      </c>
      <c r="B284" s="34" t="s">
        <v>294</v>
      </c>
      <c r="C284" s="8">
        <v>21.469940728000001</v>
      </c>
      <c r="D284" s="43" t="str">
        <f>IF($B284="N/A","N/A",IF(C284&lt;=40,"Yes","No"))</f>
        <v>Yes</v>
      </c>
      <c r="E284" s="8">
        <v>23.337091318999999</v>
      </c>
      <c r="F284" s="43" t="str">
        <f>IF($B284="N/A","N/A",IF(E284&lt;=40,"Yes","No"))</f>
        <v>Yes</v>
      </c>
      <c r="G284" s="8">
        <v>25.272622338000001</v>
      </c>
      <c r="H284" s="43" t="str">
        <f>IF($B284="N/A","N/A",IF(G284&lt;=40,"Yes","No"))</f>
        <v>Yes</v>
      </c>
      <c r="I284" s="12">
        <v>8.6969999999999992</v>
      </c>
      <c r="J284" s="12">
        <v>8.2940000000000005</v>
      </c>
      <c r="K284" s="44" t="s">
        <v>734</v>
      </c>
      <c r="L284" s="9" t="str">
        <f t="shared" si="82"/>
        <v>Yes</v>
      </c>
    </row>
    <row r="285" spans="1:12" x14ac:dyDescent="0.2">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1743</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0</v>
      </c>
      <c r="F286" s="11" t="str">
        <f t="shared" si="84"/>
        <v>N/A</v>
      </c>
      <c r="G286" s="1">
        <v>0</v>
      </c>
      <c r="H286" s="11" t="str">
        <f t="shared" si="85"/>
        <v>N/A</v>
      </c>
      <c r="I286" s="12" t="s">
        <v>217</v>
      </c>
      <c r="J286" s="12" t="s">
        <v>1743</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24</v>
      </c>
      <c r="D295" s="11" t="str">
        <f t="shared" si="83"/>
        <v>N/A</v>
      </c>
      <c r="E295" s="1">
        <v>41</v>
      </c>
      <c r="F295" s="11" t="str">
        <f t="shared" si="90"/>
        <v>N/A</v>
      </c>
      <c r="G295" s="1">
        <v>47</v>
      </c>
      <c r="H295" s="11" t="str">
        <f t="shared" si="91"/>
        <v>N/A</v>
      </c>
      <c r="I295" s="12">
        <v>70.83</v>
      </c>
      <c r="J295" s="12">
        <v>14.63</v>
      </c>
      <c r="K295" s="1" t="s">
        <v>217</v>
      </c>
      <c r="L295" s="9" t="str">
        <f t="shared" si="92"/>
        <v>N/A</v>
      </c>
    </row>
    <row r="296" spans="1:12" x14ac:dyDescent="0.2">
      <c r="A296" s="16" t="s">
        <v>714</v>
      </c>
      <c r="B296" s="1" t="s">
        <v>217</v>
      </c>
      <c r="C296" s="1">
        <v>11.666666666999999</v>
      </c>
      <c r="D296" s="11" t="str">
        <f t="shared" si="83"/>
        <v>N/A</v>
      </c>
      <c r="E296" s="1">
        <v>30.916666667000001</v>
      </c>
      <c r="F296" s="11" t="str">
        <f t="shared" si="90"/>
        <v>N/A</v>
      </c>
      <c r="G296" s="1">
        <v>25.333333332999999</v>
      </c>
      <c r="H296" s="11" t="str">
        <f t="shared" si="91"/>
        <v>N/A</v>
      </c>
      <c r="I296" s="12">
        <v>165</v>
      </c>
      <c r="J296" s="12">
        <v>-18.100000000000001</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7311</v>
      </c>
      <c r="F308" s="1" t="s">
        <v>217</v>
      </c>
      <c r="G308" s="1">
        <v>8384</v>
      </c>
      <c r="H308" s="1" t="s">
        <v>217</v>
      </c>
      <c r="I308" s="12" t="s">
        <v>217</v>
      </c>
      <c r="J308" s="12">
        <v>14.68</v>
      </c>
      <c r="K308" s="1" t="s">
        <v>217</v>
      </c>
      <c r="L308" s="9" t="str">
        <f>IF(J308="Div by 0", "N/A", IF(K308="N/A","N/A", IF(J308&gt;VALUE(MID(K308,1,2)), "No", IF(J308&lt;-1*VALUE(MID(K308,1,2)), "No", "Yes"))))</f>
        <v>N/A</v>
      </c>
    </row>
    <row r="309" spans="1:12" x14ac:dyDescent="0.2">
      <c r="A309" s="72" t="s">
        <v>73</v>
      </c>
      <c r="B309" s="34" t="s">
        <v>217</v>
      </c>
      <c r="C309" s="35">
        <v>117316</v>
      </c>
      <c r="D309" s="43" t="str">
        <f>IF($B309="N/A","N/A",IF(C309&gt;10,"No",IF(C309&lt;-10,"No","Yes")))</f>
        <v>N/A</v>
      </c>
      <c r="E309" s="35">
        <v>128231</v>
      </c>
      <c r="F309" s="43" t="str">
        <f>IF($B309="N/A","N/A",IF(E309&gt;10,"No",IF(E309&lt;-10,"No","Yes")))</f>
        <v>N/A</v>
      </c>
      <c r="G309" s="35">
        <v>135488</v>
      </c>
      <c r="H309" s="43" t="str">
        <f>IF($B309="N/A","N/A",IF(G309&gt;10,"No",IF(G309&lt;-10,"No","Yes")))</f>
        <v>N/A</v>
      </c>
      <c r="I309" s="12">
        <v>9.3040000000000003</v>
      </c>
      <c r="J309" s="12">
        <v>5.6589999999999998</v>
      </c>
      <c r="K309" s="44" t="s">
        <v>734</v>
      </c>
      <c r="L309" s="9" t="str">
        <f t="shared" ref="L309:L338" si="94">IF(J309="Div by 0", "N/A", IF(K309="N/A","N/A", IF(J309&gt;VALUE(MID(K309,1,2)), "No", IF(J309&lt;-1*VALUE(MID(K309,1,2)), "No", "Yes"))))</f>
        <v>Yes</v>
      </c>
    </row>
    <row r="310" spans="1:12" x14ac:dyDescent="0.2">
      <c r="A310" s="57" t="s">
        <v>186</v>
      </c>
      <c r="B310" s="34" t="s">
        <v>217</v>
      </c>
      <c r="C310" s="35">
        <v>12053</v>
      </c>
      <c r="D310" s="11" t="str">
        <f t="shared" ref="D310:D313" si="95">IF($B310="N/A","N/A",IF(C310&gt;10,"No",IF(C310&lt;-10,"No","Yes")))</f>
        <v>N/A</v>
      </c>
      <c r="E310" s="35">
        <v>12545</v>
      </c>
      <c r="F310" s="11" t="str">
        <f t="shared" ref="F310:F313" si="96">IF($B310="N/A","N/A",IF(E310&gt;10,"No",IF(E310&lt;-10,"No","Yes")))</f>
        <v>N/A</v>
      </c>
      <c r="G310" s="35">
        <v>12944</v>
      </c>
      <c r="H310" s="11" t="str">
        <f t="shared" ref="H310:H313" si="97">IF($B310="N/A","N/A",IF(G310&gt;10,"No",IF(G310&lt;-10,"No","Yes")))</f>
        <v>N/A</v>
      </c>
      <c r="I310" s="12">
        <v>4.0819999999999999</v>
      </c>
      <c r="J310" s="12">
        <v>3.181</v>
      </c>
      <c r="K310" s="44" t="s">
        <v>734</v>
      </c>
      <c r="L310" s="9" t="str">
        <f>IF(J310="Div by 0", "N/A", IF(OR(J310="N/A",K310="N/A"),"N/A", IF(J310&gt;VALUE(MID(K310,1,2)), "No", IF(J310&lt;-1*VALUE(MID(K310,1,2)), "No", "Yes"))))</f>
        <v>Yes</v>
      </c>
    </row>
    <row r="311" spans="1:12" x14ac:dyDescent="0.2">
      <c r="A311" s="57" t="s">
        <v>187</v>
      </c>
      <c r="B311" s="34" t="s">
        <v>217</v>
      </c>
      <c r="C311" s="35">
        <v>20906</v>
      </c>
      <c r="D311" s="11" t="str">
        <f t="shared" si="95"/>
        <v>N/A</v>
      </c>
      <c r="E311" s="35">
        <v>23139</v>
      </c>
      <c r="F311" s="11" t="str">
        <f t="shared" si="96"/>
        <v>N/A</v>
      </c>
      <c r="G311" s="35">
        <v>25208</v>
      </c>
      <c r="H311" s="11" t="str">
        <f t="shared" si="97"/>
        <v>N/A</v>
      </c>
      <c r="I311" s="12">
        <v>10.68</v>
      </c>
      <c r="J311" s="12">
        <v>8.9420000000000002</v>
      </c>
      <c r="K311" s="44" t="s">
        <v>734</v>
      </c>
      <c r="L311" s="9" t="str">
        <f t="shared" ref="L311:L313" si="98">IF(J311="Div by 0", "N/A", IF(OR(J311="N/A",K311="N/A"),"N/A", IF(J311&gt;VALUE(MID(K311,1,2)), "No", IF(J311&lt;-1*VALUE(MID(K311,1,2)), "No", "Yes"))))</f>
        <v>Yes</v>
      </c>
    </row>
    <row r="312" spans="1:12" x14ac:dyDescent="0.2">
      <c r="A312" s="57" t="s">
        <v>188</v>
      </c>
      <c r="B312" s="34" t="s">
        <v>217</v>
      </c>
      <c r="C312" s="35">
        <v>71550</v>
      </c>
      <c r="D312" s="11" t="str">
        <f t="shared" si="95"/>
        <v>N/A</v>
      </c>
      <c r="E312" s="35">
        <v>78245</v>
      </c>
      <c r="F312" s="11" t="str">
        <f t="shared" si="96"/>
        <v>N/A</v>
      </c>
      <c r="G312" s="35">
        <v>82202</v>
      </c>
      <c r="H312" s="11" t="str">
        <f t="shared" si="97"/>
        <v>N/A</v>
      </c>
      <c r="I312" s="12">
        <v>9.3569999999999993</v>
      </c>
      <c r="J312" s="12">
        <v>5.0570000000000004</v>
      </c>
      <c r="K312" s="44" t="s">
        <v>734</v>
      </c>
      <c r="L312" s="9" t="str">
        <f t="shared" si="98"/>
        <v>Yes</v>
      </c>
    </row>
    <row r="313" spans="1:12" x14ac:dyDescent="0.2">
      <c r="A313" s="7" t="s">
        <v>189</v>
      </c>
      <c r="B313" s="34" t="s">
        <v>217</v>
      </c>
      <c r="C313" s="35">
        <v>12807</v>
      </c>
      <c r="D313" s="11" t="str">
        <f t="shared" si="95"/>
        <v>N/A</v>
      </c>
      <c r="E313" s="35">
        <v>14302</v>
      </c>
      <c r="F313" s="11" t="str">
        <f t="shared" si="96"/>
        <v>N/A</v>
      </c>
      <c r="G313" s="35">
        <v>15134</v>
      </c>
      <c r="H313" s="11" t="str">
        <f t="shared" si="97"/>
        <v>N/A</v>
      </c>
      <c r="I313" s="12">
        <v>11.67</v>
      </c>
      <c r="J313" s="12">
        <v>5.8170000000000002</v>
      </c>
      <c r="K313" s="44" t="s">
        <v>734</v>
      </c>
      <c r="L313" s="9" t="str">
        <f t="shared" si="98"/>
        <v>Yes</v>
      </c>
    </row>
    <row r="314" spans="1:12" x14ac:dyDescent="0.2">
      <c r="A314" s="57" t="s">
        <v>1113</v>
      </c>
      <c r="B314" s="13" t="s">
        <v>217</v>
      </c>
      <c r="C314" s="35" t="s">
        <v>217</v>
      </c>
      <c r="D314" s="9" t="str">
        <f t="shared" ref="D314:F317" si="99">IF($B314="N/A","N/A",IF(C314&lt;0,"No","Yes"))</f>
        <v>N/A</v>
      </c>
      <c r="E314" s="35">
        <v>75346</v>
      </c>
      <c r="F314" s="9" t="str">
        <f t="shared" si="99"/>
        <v>N/A</v>
      </c>
      <c r="G314" s="35">
        <v>79063</v>
      </c>
      <c r="H314" s="9" t="str">
        <f t="shared" ref="H314:H317" si="100">IF($B314="N/A","N/A",IF(G314&lt;0,"No","Yes"))</f>
        <v>N/A</v>
      </c>
      <c r="I314" s="12" t="s">
        <v>217</v>
      </c>
      <c r="J314" s="12">
        <v>4.9329999999999998</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2927</v>
      </c>
      <c r="F315" s="9" t="str">
        <f t="shared" si="99"/>
        <v>N/A</v>
      </c>
      <c r="G315" s="35">
        <v>3152</v>
      </c>
      <c r="H315" s="9" t="str">
        <f t="shared" si="100"/>
        <v>N/A</v>
      </c>
      <c r="I315" s="12" t="s">
        <v>217</v>
      </c>
      <c r="J315" s="12">
        <v>7.6870000000000003</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36080</v>
      </c>
      <c r="F316" s="9" t="str">
        <f t="shared" si="99"/>
        <v>N/A</v>
      </c>
      <c r="G316" s="35">
        <v>38905</v>
      </c>
      <c r="H316" s="9" t="str">
        <f t="shared" si="100"/>
        <v>N/A</v>
      </c>
      <c r="I316" s="12" t="s">
        <v>217</v>
      </c>
      <c r="J316" s="12">
        <v>7.83</v>
      </c>
      <c r="K316" s="1" t="s">
        <v>733</v>
      </c>
      <c r="L316" s="9" t="str">
        <f t="shared" si="101"/>
        <v>Yes</v>
      </c>
    </row>
    <row r="317" spans="1:12" x14ac:dyDescent="0.2">
      <c r="A317" s="57" t="s">
        <v>1114</v>
      </c>
      <c r="B317" s="13" t="s">
        <v>217</v>
      </c>
      <c r="C317" s="35" t="s">
        <v>217</v>
      </c>
      <c r="D317" s="9" t="str">
        <f t="shared" si="99"/>
        <v>N/A</v>
      </c>
      <c r="E317" s="35">
        <v>7672</v>
      </c>
      <c r="F317" s="9" t="str">
        <f t="shared" si="99"/>
        <v>N/A</v>
      </c>
      <c r="G317" s="35">
        <v>8045</v>
      </c>
      <c r="H317" s="9" t="str">
        <f t="shared" si="100"/>
        <v>N/A</v>
      </c>
      <c r="I317" s="12" t="s">
        <v>217</v>
      </c>
      <c r="J317" s="12">
        <v>4.8620000000000001</v>
      </c>
      <c r="K317" s="1" t="s">
        <v>733</v>
      </c>
      <c r="L317" s="9" t="str">
        <f t="shared" si="101"/>
        <v>Yes</v>
      </c>
    </row>
    <row r="318" spans="1:12" x14ac:dyDescent="0.2">
      <c r="A318" s="57" t="s">
        <v>98</v>
      </c>
      <c r="B318" s="34" t="s">
        <v>295</v>
      </c>
      <c r="C318" s="8">
        <v>94.545501040000005</v>
      </c>
      <c r="D318" s="43" t="str">
        <f>IF($B318="N/A","N/A",IF(C318&gt;80,"Yes","No"))</f>
        <v>Yes</v>
      </c>
      <c r="E318" s="8">
        <v>94.295451177999993</v>
      </c>
      <c r="F318" s="43" t="str">
        <f>IF($B318="N/A","N/A",IF(E318&gt;80,"Yes","No"))</f>
        <v>Yes</v>
      </c>
      <c r="G318" s="8">
        <v>93.834878365999998</v>
      </c>
      <c r="H318" s="43" t="str">
        <f>IF($B318="N/A","N/A",IF(G318&gt;80,"Yes","No"))</f>
        <v>Yes</v>
      </c>
      <c r="I318" s="12">
        <v>-0.26400000000000001</v>
      </c>
      <c r="J318" s="12">
        <v>-0.48799999999999999</v>
      </c>
      <c r="K318" s="44" t="s">
        <v>734</v>
      </c>
      <c r="L318" s="9" t="str">
        <f t="shared" si="94"/>
        <v>Yes</v>
      </c>
    </row>
    <row r="319" spans="1:12" x14ac:dyDescent="0.2">
      <c r="A319" s="57" t="s">
        <v>336</v>
      </c>
      <c r="B319" s="34" t="s">
        <v>282</v>
      </c>
      <c r="C319" s="8">
        <v>0</v>
      </c>
      <c r="D319" s="43" t="str">
        <f>IF($B319="N/A","N/A",IF(C319&gt;=5,"No",IF(C319&lt;0,"No","Yes")))</f>
        <v>Yes</v>
      </c>
      <c r="E319" s="8">
        <v>0</v>
      </c>
      <c r="F319" s="43" t="str">
        <f>IF($B319="N/A","N/A",IF(E319&gt;=5,"No",IF(E319&lt;0,"No","Yes")))</f>
        <v>Yes</v>
      </c>
      <c r="G319" s="8">
        <v>0</v>
      </c>
      <c r="H319" s="43" t="str">
        <f>IF($B319="N/A","N/A",IF(G319&gt;=5,"No",IF(G319&lt;0,"No","Yes")))</f>
        <v>Yes</v>
      </c>
      <c r="I319" s="12" t="s">
        <v>1743</v>
      </c>
      <c r="J319" s="12" t="s">
        <v>1743</v>
      </c>
      <c r="K319" s="44" t="s">
        <v>734</v>
      </c>
      <c r="L319" s="9" t="str">
        <f t="shared" si="94"/>
        <v>N/A</v>
      </c>
    </row>
    <row r="320" spans="1:12" x14ac:dyDescent="0.2">
      <c r="A320" s="57" t="s">
        <v>344</v>
      </c>
      <c r="B320" s="47" t="s">
        <v>282</v>
      </c>
      <c r="C320" s="8">
        <v>5.4442701762999999</v>
      </c>
      <c r="D320" s="43" t="str">
        <f>IF($B320="N/A","N/A",IF(C320&gt;=5,"No",IF(C320&lt;0,"No","Yes")))</f>
        <v>No</v>
      </c>
      <c r="E320" s="8">
        <v>5.6795938579999996</v>
      </c>
      <c r="F320" s="43" t="str">
        <f>IF($B320="N/A","N/A",IF(E320&gt;=5,"No",IF(E320&lt;0,"No","Yes")))</f>
        <v>No</v>
      </c>
      <c r="G320" s="8">
        <v>6.1437175248000004</v>
      </c>
      <c r="H320" s="43" t="str">
        <f>IF($B320="N/A","N/A",IF(G320&gt;=5,"No",IF(G320&lt;0,"No","Yes")))</f>
        <v>No</v>
      </c>
      <c r="I320" s="12">
        <v>4.3220000000000001</v>
      </c>
      <c r="J320" s="12">
        <v>8.1720000000000006</v>
      </c>
      <c r="K320" s="44" t="s">
        <v>734</v>
      </c>
      <c r="L320" s="9" t="str">
        <f t="shared" si="94"/>
        <v>Yes</v>
      </c>
    </row>
    <row r="321" spans="1:12" x14ac:dyDescent="0.2">
      <c r="A321" s="57" t="s">
        <v>337</v>
      </c>
      <c r="B321" s="47" t="s">
        <v>282</v>
      </c>
      <c r="C321" s="8">
        <v>0</v>
      </c>
      <c r="D321" s="43" t="str">
        <f>IF($B321="N/A","N/A",IF(C321&gt;=5,"No",IF(C321&lt;0,"No","Yes")))</f>
        <v>Yes</v>
      </c>
      <c r="E321" s="8">
        <v>0</v>
      </c>
      <c r="F321" s="43" t="str">
        <f>IF($B321="N/A","N/A",IF(E321&gt;=5,"No",IF(E321&lt;0,"No","Yes")))</f>
        <v>Yes</v>
      </c>
      <c r="G321" s="8">
        <v>0</v>
      </c>
      <c r="H321" s="43" t="str">
        <f>IF($B321="N/A","N/A",IF(G321&gt;=5,"No",IF(G321&lt;0,"No","Yes")))</f>
        <v>Yes</v>
      </c>
      <c r="I321" s="12" t="s">
        <v>1743</v>
      </c>
      <c r="J321" s="12" t="s">
        <v>1743</v>
      </c>
      <c r="K321" s="44" t="s">
        <v>734</v>
      </c>
      <c r="L321" s="9" t="str">
        <f t="shared" si="94"/>
        <v>N/A</v>
      </c>
    </row>
    <row r="322" spans="1:12" x14ac:dyDescent="0.2">
      <c r="A322" s="57" t="s">
        <v>338</v>
      </c>
      <c r="B322" s="47" t="s">
        <v>296</v>
      </c>
      <c r="C322" s="8">
        <v>0</v>
      </c>
      <c r="D322" s="43" t="str">
        <f>IF($B322="N/A","N/A",IF(C322&gt;0,"No",IF(C322&lt;0,"No","Yes")))</f>
        <v>Yes</v>
      </c>
      <c r="E322" s="8">
        <v>0</v>
      </c>
      <c r="F322" s="43" t="str">
        <f>IF($B322="N/A","N/A",IF(E322&gt;0,"No",IF(E322&lt;0,"No","Yes")))</f>
        <v>Yes</v>
      </c>
      <c r="G322" s="8">
        <v>0</v>
      </c>
      <c r="H322" s="43" t="str">
        <f>IF($B322="N/A","N/A",IF(G322&gt;0,"No",IF(G322&lt;0,"No","Yes")))</f>
        <v>Yes</v>
      </c>
      <c r="I322" s="12" t="s">
        <v>1743</v>
      </c>
      <c r="J322" s="12" t="s">
        <v>1743</v>
      </c>
      <c r="K322" s="44" t="s">
        <v>734</v>
      </c>
      <c r="L322" s="9" t="str">
        <f t="shared" si="94"/>
        <v>N/A</v>
      </c>
    </row>
    <row r="323" spans="1:12" x14ac:dyDescent="0.2">
      <c r="A323" s="57" t="s">
        <v>339</v>
      </c>
      <c r="B323" s="47" t="s">
        <v>282</v>
      </c>
      <c r="C323" s="8">
        <v>0</v>
      </c>
      <c r="D323" s="43" t="str">
        <f>IF($B323="N/A","N/A",IF(C323&gt;=5,"No",IF(C323&lt;0,"No","Yes")))</f>
        <v>Yes</v>
      </c>
      <c r="E323" s="8">
        <v>0</v>
      </c>
      <c r="F323" s="43" t="str">
        <f>IF($B323="N/A","N/A",IF(E323&gt;=5,"No",IF(E323&lt;0,"No","Yes")))</f>
        <v>Yes</v>
      </c>
      <c r="G323" s="8">
        <v>0</v>
      </c>
      <c r="H323" s="43" t="str">
        <f>IF($B323="N/A","N/A",IF(G323&gt;=5,"No",IF(G323&lt;0,"No","Yes")))</f>
        <v>Yes</v>
      </c>
      <c r="I323" s="12" t="s">
        <v>1743</v>
      </c>
      <c r="J323" s="12" t="s">
        <v>1743</v>
      </c>
      <c r="K323" s="44" t="s">
        <v>734</v>
      </c>
      <c r="L323" s="9" t="str">
        <f t="shared" si="94"/>
        <v>N/A</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1.02287838E-2</v>
      </c>
      <c r="D325" s="43" t="str">
        <f t="shared" si="102"/>
        <v>No</v>
      </c>
      <c r="E325" s="8">
        <v>2.4954964100000001E-2</v>
      </c>
      <c r="F325" s="43" t="str">
        <f t="shared" si="103"/>
        <v>No</v>
      </c>
      <c r="G325" s="8">
        <v>2.1404109599999999E-2</v>
      </c>
      <c r="H325" s="43" t="str">
        <f t="shared" si="104"/>
        <v>No</v>
      </c>
      <c r="I325" s="12">
        <v>144</v>
      </c>
      <c r="J325" s="12">
        <v>-14.2</v>
      </c>
      <c r="K325" s="44" t="s">
        <v>734</v>
      </c>
      <c r="L325" s="9" t="str">
        <f t="shared" si="94"/>
        <v>Yes</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7.9469126121000002</v>
      </c>
      <c r="D333" s="43" t="str">
        <f>IF($B333="N/A","N/A",IF(C333&gt;15,"No",IF(C333&lt;2,"No","Yes")))</f>
        <v>Yes</v>
      </c>
      <c r="E333" s="8">
        <v>7.9855885082000002</v>
      </c>
      <c r="F333" s="43" t="str">
        <f>IF($B333="N/A","N/A",IF(E333&gt;15,"No",IF(E333&lt;2,"No","Yes")))</f>
        <v>Yes</v>
      </c>
      <c r="G333" s="8">
        <v>8.5048122342999992</v>
      </c>
      <c r="H333" s="43" t="str">
        <f>IF($B333="N/A","N/A",IF(G333&gt;15,"No",IF(G333&lt;2,"No","Yes")))</f>
        <v>Yes</v>
      </c>
      <c r="I333" s="12">
        <v>0.48670000000000002</v>
      </c>
      <c r="J333" s="12">
        <v>6.5019999999999998</v>
      </c>
      <c r="K333" s="44" t="s">
        <v>734</v>
      </c>
      <c r="L333" s="9" t="str">
        <f t="shared" si="94"/>
        <v>Yes</v>
      </c>
    </row>
    <row r="334" spans="1:12" x14ac:dyDescent="0.2">
      <c r="A334" s="57" t="s">
        <v>1120</v>
      </c>
      <c r="B334" s="34" t="s">
        <v>217</v>
      </c>
      <c r="C334" s="35">
        <v>10934</v>
      </c>
      <c r="D334" s="43" t="str">
        <f>IF($B334="N/A","N/A",IF(C334&gt;10,"No",IF(C334&lt;-10,"No","Yes")))</f>
        <v>N/A</v>
      </c>
      <c r="E334" s="35">
        <v>13711</v>
      </c>
      <c r="F334" s="43" t="str">
        <f>IF($B334="N/A","N/A",IF(E334&gt;10,"No",IF(E334&lt;-10,"No","Yes")))</f>
        <v>N/A</v>
      </c>
      <c r="G334" s="35">
        <v>14615</v>
      </c>
      <c r="H334" s="43" t="str">
        <f>IF($B334="N/A","N/A",IF(G334&gt;10,"No",IF(G334&lt;-10,"No","Yes")))</f>
        <v>N/A</v>
      </c>
      <c r="I334" s="12">
        <v>25.4</v>
      </c>
      <c r="J334" s="12">
        <v>6.593</v>
      </c>
      <c r="K334" s="44" t="s">
        <v>734</v>
      </c>
      <c r="L334" s="9" t="str">
        <f t="shared" si="94"/>
        <v>Yes</v>
      </c>
    </row>
    <row r="335" spans="1:12" x14ac:dyDescent="0.2">
      <c r="A335" s="57" t="s">
        <v>145</v>
      </c>
      <c r="B335" s="34" t="s">
        <v>217</v>
      </c>
      <c r="C335" s="35">
        <v>289</v>
      </c>
      <c r="D335" s="43" t="str">
        <f>IF($B335="N/A","N/A",IF(C335&gt;10,"No",IF(C335&lt;-10,"No","Yes")))</f>
        <v>N/A</v>
      </c>
      <c r="E335" s="35">
        <v>271</v>
      </c>
      <c r="F335" s="43" t="str">
        <f>IF($B335="N/A","N/A",IF(E335&gt;10,"No",IF(E335&lt;-10,"No","Yes")))</f>
        <v>N/A</v>
      </c>
      <c r="G335" s="35">
        <v>278</v>
      </c>
      <c r="H335" s="43" t="str">
        <f>IF($B335="N/A","N/A",IF(G335&gt;10,"No",IF(G335&lt;-10,"No","Yes")))</f>
        <v>N/A</v>
      </c>
      <c r="I335" s="12">
        <v>-6.23</v>
      </c>
      <c r="J335" s="12">
        <v>2.5830000000000002</v>
      </c>
      <c r="K335" s="44" t="s">
        <v>734</v>
      </c>
      <c r="L335" s="9" t="str">
        <f t="shared" si="94"/>
        <v>Yes</v>
      </c>
    </row>
    <row r="336" spans="1:12" x14ac:dyDescent="0.2">
      <c r="A336" s="57" t="s">
        <v>146</v>
      </c>
      <c r="B336" s="34" t="s">
        <v>217</v>
      </c>
      <c r="C336" s="35">
        <v>0</v>
      </c>
      <c r="D336" s="43" t="str">
        <f>IF($B336="N/A","N/A",IF(C336&gt;10,"No",IF(C336&lt;-10,"No","Yes")))</f>
        <v>N/A</v>
      </c>
      <c r="E336" s="35">
        <v>0</v>
      </c>
      <c r="F336" s="43" t="str">
        <f>IF($B336="N/A","N/A",IF(E336&gt;10,"No",IF(E336&lt;-10,"No","Yes")))</f>
        <v>N/A</v>
      </c>
      <c r="G336" s="35">
        <v>0</v>
      </c>
      <c r="H336" s="43" t="str">
        <f>IF($B336="N/A","N/A",IF(G336&gt;10,"No",IF(G336&lt;-10,"No","Yes")))</f>
        <v>N/A</v>
      </c>
      <c r="I336" s="12" t="s">
        <v>1743</v>
      </c>
      <c r="J336" s="12" t="s">
        <v>1743</v>
      </c>
      <c r="K336" s="44" t="s">
        <v>734</v>
      </c>
      <c r="L336" s="9" t="str">
        <f t="shared" si="94"/>
        <v>N/A</v>
      </c>
    </row>
    <row r="337" spans="1:12" x14ac:dyDescent="0.2">
      <c r="A337" s="57" t="s">
        <v>147</v>
      </c>
      <c r="B337" s="34" t="s">
        <v>217</v>
      </c>
      <c r="C337" s="35">
        <v>2230</v>
      </c>
      <c r="D337" s="43" t="str">
        <f>IF($B337="N/A","N/A",IF(C337&gt;10,"No",IF(C337&lt;-10,"No","Yes")))</f>
        <v>N/A</v>
      </c>
      <c r="E337" s="35">
        <v>2309</v>
      </c>
      <c r="F337" s="43" t="str">
        <f>IF($B337="N/A","N/A",IF(E337&gt;10,"No",IF(E337&lt;-10,"No","Yes")))</f>
        <v>N/A</v>
      </c>
      <c r="G337" s="35">
        <v>2465</v>
      </c>
      <c r="H337" s="43" t="str">
        <f>IF($B337="N/A","N/A",IF(G337&gt;10,"No",IF(G337&lt;-10,"No","Yes")))</f>
        <v>N/A</v>
      </c>
      <c r="I337" s="12">
        <v>3.5430000000000001</v>
      </c>
      <c r="J337" s="12">
        <v>6.7560000000000002</v>
      </c>
      <c r="K337" s="44" t="s">
        <v>734</v>
      </c>
      <c r="L337" s="9" t="str">
        <f t="shared" si="94"/>
        <v>Yes</v>
      </c>
    </row>
    <row r="338" spans="1:12" x14ac:dyDescent="0.2">
      <c r="A338" s="57" t="s">
        <v>148</v>
      </c>
      <c r="B338" s="34" t="s">
        <v>217</v>
      </c>
      <c r="C338" s="35">
        <v>38</v>
      </c>
      <c r="D338" s="43" t="str">
        <f>IF($B338="N/A","N/A",IF(C338&gt;10,"No",IF(C338&lt;-10,"No","Yes")))</f>
        <v>N/A</v>
      </c>
      <c r="E338" s="35">
        <v>39</v>
      </c>
      <c r="F338" s="43" t="str">
        <f>IF($B338="N/A","N/A",IF(E338&gt;10,"No",IF(E338&lt;-10,"No","Yes")))</f>
        <v>N/A</v>
      </c>
      <c r="G338" s="35">
        <v>57</v>
      </c>
      <c r="H338" s="43" t="str">
        <f>IF($B338="N/A","N/A",IF(G338&gt;10,"No",IF(G338&lt;-10,"No","Yes")))</f>
        <v>N/A</v>
      </c>
      <c r="I338" s="12">
        <v>2.6320000000000001</v>
      </c>
      <c r="J338" s="12">
        <v>46.15</v>
      </c>
      <c r="K338" s="44" t="s">
        <v>734</v>
      </c>
      <c r="L338" s="9" t="str">
        <f t="shared" si="94"/>
        <v>No</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947308681</v>
      </c>
      <c r="D6" s="11" t="str">
        <f t="shared" ref="D6:D12" si="0">IF($B6="N/A","N/A",IF(C6&gt;10,"No",IF(C6&lt;-10,"No","Yes")))</f>
        <v>N/A</v>
      </c>
      <c r="E6" s="14">
        <v>1012864233</v>
      </c>
      <c r="F6" s="11" t="str">
        <f t="shared" ref="F6:F12" si="1">IF($B6="N/A","N/A",IF(E6&gt;10,"No",IF(E6&lt;-10,"No","Yes")))</f>
        <v>N/A</v>
      </c>
      <c r="G6" s="14">
        <v>1003642273</v>
      </c>
      <c r="H6" s="11" t="str">
        <f t="shared" ref="H6:H12" si="2">IF($B6="N/A","N/A",IF(G6&gt;10,"No",IF(G6&lt;-10,"No","Yes")))</f>
        <v>N/A</v>
      </c>
      <c r="I6" s="12">
        <v>6.92</v>
      </c>
      <c r="J6" s="12">
        <v>-0.91</v>
      </c>
      <c r="K6" s="47" t="s">
        <v>732</v>
      </c>
      <c r="L6" s="9" t="str">
        <f t="shared" ref="L6:L13" si="3">IF(J6="Div by 0", "N/A", IF(K6="N/A","N/A", IF(J6&gt;VALUE(MID(K6,1,2)), "No", IF(J6&lt;-1*VALUE(MID(K6,1,2)), "No", "Yes"))))</f>
        <v>Yes</v>
      </c>
    </row>
    <row r="7" spans="1:12" x14ac:dyDescent="0.2">
      <c r="A7" s="4" t="s">
        <v>1121</v>
      </c>
      <c r="B7" s="47" t="s">
        <v>217</v>
      </c>
      <c r="C7" s="14">
        <v>6294.3680175</v>
      </c>
      <c r="D7" s="11" t="str">
        <f t="shared" si="0"/>
        <v>N/A</v>
      </c>
      <c r="E7" s="14">
        <v>6263.3832554000001</v>
      </c>
      <c r="F7" s="11" t="str">
        <f t="shared" si="1"/>
        <v>N/A</v>
      </c>
      <c r="G7" s="14">
        <v>5928.8536397999997</v>
      </c>
      <c r="H7" s="11" t="str">
        <f t="shared" si="2"/>
        <v>N/A</v>
      </c>
      <c r="I7" s="12">
        <v>-0.49199999999999999</v>
      </c>
      <c r="J7" s="12">
        <v>-5.34</v>
      </c>
      <c r="K7" s="47" t="s">
        <v>732</v>
      </c>
      <c r="L7" s="9" t="str">
        <f t="shared" si="3"/>
        <v>Yes</v>
      </c>
    </row>
    <row r="8" spans="1:12" x14ac:dyDescent="0.2">
      <c r="A8" s="4" t="s">
        <v>720</v>
      </c>
      <c r="B8" s="47" t="s">
        <v>217</v>
      </c>
      <c r="C8" s="14">
        <v>183</v>
      </c>
      <c r="D8" s="11" t="str">
        <f t="shared" si="0"/>
        <v>N/A</v>
      </c>
      <c r="E8" s="14">
        <v>214</v>
      </c>
      <c r="F8" s="11" t="str">
        <f t="shared" si="1"/>
        <v>N/A</v>
      </c>
      <c r="G8" s="14">
        <v>201</v>
      </c>
      <c r="H8" s="11" t="str">
        <f t="shared" si="2"/>
        <v>N/A</v>
      </c>
      <c r="I8" s="12">
        <v>16.940000000000001</v>
      </c>
      <c r="J8" s="12">
        <v>-6.07</v>
      </c>
      <c r="K8" s="47" t="s">
        <v>732</v>
      </c>
      <c r="L8" s="9" t="str">
        <f t="shared" si="3"/>
        <v>Yes</v>
      </c>
    </row>
    <row r="9" spans="1:12" x14ac:dyDescent="0.2">
      <c r="A9" s="4" t="s">
        <v>721</v>
      </c>
      <c r="B9" s="47" t="s">
        <v>217</v>
      </c>
      <c r="C9" s="14">
        <v>856</v>
      </c>
      <c r="D9" s="11" t="str">
        <f t="shared" si="0"/>
        <v>N/A</v>
      </c>
      <c r="E9" s="14">
        <v>900</v>
      </c>
      <c r="F9" s="11" t="str">
        <f t="shared" si="1"/>
        <v>N/A</v>
      </c>
      <c r="G9" s="14">
        <v>851</v>
      </c>
      <c r="H9" s="11" t="str">
        <f t="shared" si="2"/>
        <v>N/A</v>
      </c>
      <c r="I9" s="12">
        <v>5.14</v>
      </c>
      <c r="J9" s="12">
        <v>-5.44</v>
      </c>
      <c r="K9" s="47" t="s">
        <v>732</v>
      </c>
      <c r="L9" s="9" t="str">
        <f t="shared" si="3"/>
        <v>Yes</v>
      </c>
    </row>
    <row r="10" spans="1:12" x14ac:dyDescent="0.2">
      <c r="A10" s="4" t="s">
        <v>722</v>
      </c>
      <c r="B10" s="47" t="s">
        <v>217</v>
      </c>
      <c r="C10" s="14">
        <v>3892</v>
      </c>
      <c r="D10" s="11" t="str">
        <f t="shared" si="0"/>
        <v>N/A</v>
      </c>
      <c r="E10" s="14">
        <v>3918</v>
      </c>
      <c r="F10" s="11" t="str">
        <f t="shared" si="1"/>
        <v>N/A</v>
      </c>
      <c r="G10" s="14">
        <v>3714</v>
      </c>
      <c r="H10" s="11" t="str">
        <f t="shared" si="2"/>
        <v>N/A</v>
      </c>
      <c r="I10" s="12">
        <v>0.66800000000000004</v>
      </c>
      <c r="J10" s="12">
        <v>-5.21</v>
      </c>
      <c r="K10" s="47" t="s">
        <v>732</v>
      </c>
      <c r="L10" s="9" t="str">
        <f t="shared" si="3"/>
        <v>Yes</v>
      </c>
    </row>
    <row r="11" spans="1:12" x14ac:dyDescent="0.2">
      <c r="A11" s="4" t="s">
        <v>723</v>
      </c>
      <c r="B11" s="47" t="s">
        <v>217</v>
      </c>
      <c r="C11" s="14">
        <v>36867</v>
      </c>
      <c r="D11" s="11" t="str">
        <f t="shared" si="0"/>
        <v>N/A</v>
      </c>
      <c r="E11" s="14">
        <v>35619</v>
      </c>
      <c r="F11" s="11" t="str">
        <f t="shared" si="1"/>
        <v>N/A</v>
      </c>
      <c r="G11" s="14">
        <v>33113</v>
      </c>
      <c r="H11" s="11" t="str">
        <f t="shared" si="2"/>
        <v>N/A</v>
      </c>
      <c r="I11" s="12">
        <v>-3.39</v>
      </c>
      <c r="J11" s="12">
        <v>-7.04</v>
      </c>
      <c r="K11" s="47" t="s">
        <v>732</v>
      </c>
      <c r="L11" s="9" t="str">
        <f t="shared" si="3"/>
        <v>Yes</v>
      </c>
    </row>
    <row r="12" spans="1:12" x14ac:dyDescent="0.2">
      <c r="A12" s="4" t="s">
        <v>724</v>
      </c>
      <c r="B12" s="47" t="s">
        <v>217</v>
      </c>
      <c r="C12" s="14">
        <v>81486</v>
      </c>
      <c r="D12" s="11" t="str">
        <f t="shared" si="0"/>
        <v>N/A</v>
      </c>
      <c r="E12" s="14">
        <v>80315</v>
      </c>
      <c r="F12" s="11" t="str">
        <f t="shared" si="1"/>
        <v>N/A</v>
      </c>
      <c r="G12" s="14">
        <v>78701</v>
      </c>
      <c r="H12" s="11" t="str">
        <f t="shared" si="2"/>
        <v>N/A</v>
      </c>
      <c r="I12" s="12">
        <v>-1.44</v>
      </c>
      <c r="J12" s="12">
        <v>-2.0099999999999998</v>
      </c>
      <c r="K12" s="47" t="s">
        <v>732</v>
      </c>
      <c r="L12" s="9" t="str">
        <f t="shared" si="3"/>
        <v>Yes</v>
      </c>
    </row>
    <row r="13" spans="1:12" x14ac:dyDescent="0.2">
      <c r="A13" s="4" t="s">
        <v>74</v>
      </c>
      <c r="B13" s="47" t="s">
        <v>217</v>
      </c>
      <c r="C13" s="14">
        <v>607638</v>
      </c>
      <c r="D13" s="11" t="str">
        <f>IF($B13="N/A","N/A",IF(C13&gt;10,"No",IF(C13&lt;-10,"No","Yes")))</f>
        <v>N/A</v>
      </c>
      <c r="E13" s="14">
        <v>2012346</v>
      </c>
      <c r="F13" s="11" t="str">
        <f>IF($B13="N/A","N/A",IF(E13&gt;10,"No",IF(E13&lt;-10,"No","Yes")))</f>
        <v>N/A</v>
      </c>
      <c r="G13" s="14">
        <v>974011</v>
      </c>
      <c r="H13" s="11" t="str">
        <f>IF($B13="N/A","N/A",IF(G13&gt;10,"No",IF(G13&lt;-10,"No","Yes")))</f>
        <v>N/A</v>
      </c>
      <c r="I13" s="12">
        <v>231.2</v>
      </c>
      <c r="J13" s="12">
        <v>-51.6</v>
      </c>
      <c r="K13" s="47" t="s">
        <v>732</v>
      </c>
      <c r="L13" s="9" t="str">
        <f t="shared" si="3"/>
        <v>No</v>
      </c>
    </row>
    <row r="14" spans="1:12" x14ac:dyDescent="0.2">
      <c r="A14" s="60" t="s">
        <v>161</v>
      </c>
      <c r="B14" s="34" t="s">
        <v>217</v>
      </c>
      <c r="C14" s="8">
        <v>13.172669948999999</v>
      </c>
      <c r="D14" s="43" t="str">
        <f t="shared" ref="D14:D18" si="4">IF($B14="N/A","N/A",IF(C14&gt;10,"No",IF(C14&lt;-10,"No","Yes")))</f>
        <v>N/A</v>
      </c>
      <c r="E14" s="8">
        <v>12.219253982</v>
      </c>
      <c r="F14" s="43" t="str">
        <f t="shared" ref="F14:F18" si="5">IF($B14="N/A","N/A",IF(E14&gt;10,"No",IF(E14&lt;-10,"No","Yes")))</f>
        <v>N/A</v>
      </c>
      <c r="G14" s="8">
        <v>12.64347446</v>
      </c>
      <c r="H14" s="43" t="str">
        <f t="shared" ref="H14:H18" si="6">IF($B14="N/A","N/A",IF(G14&gt;10,"No",IF(G14&lt;-10,"No","Yes")))</f>
        <v>N/A</v>
      </c>
      <c r="I14" s="12">
        <v>-7.24</v>
      </c>
      <c r="J14" s="12">
        <v>3.472</v>
      </c>
      <c r="K14" s="44" t="s">
        <v>732</v>
      </c>
      <c r="L14" s="9" t="str">
        <f t="shared" ref="L14:L18" si="7">IF(J14="Div by 0", "N/A", IF(K14="N/A","N/A", IF(J14&gt;VALUE(MID(K14,1,2)), "No", IF(J14&lt;-1*VALUE(MID(K14,1,2)), "No", "Yes"))))</f>
        <v>Yes</v>
      </c>
    </row>
    <row r="15" spans="1:12" x14ac:dyDescent="0.2">
      <c r="A15" s="4" t="s">
        <v>418</v>
      </c>
      <c r="B15" s="34" t="s">
        <v>217</v>
      </c>
      <c r="C15" s="8">
        <v>19.420693312000001</v>
      </c>
      <c r="D15" s="43" t="str">
        <f t="shared" si="4"/>
        <v>N/A</v>
      </c>
      <c r="E15" s="8">
        <v>20.134097123</v>
      </c>
      <c r="F15" s="43" t="str">
        <f t="shared" si="5"/>
        <v>N/A</v>
      </c>
      <c r="G15" s="8">
        <v>21.823256994000001</v>
      </c>
      <c r="H15" s="43" t="str">
        <f t="shared" si="6"/>
        <v>N/A</v>
      </c>
      <c r="I15" s="12">
        <v>3.673</v>
      </c>
      <c r="J15" s="12">
        <v>8.39</v>
      </c>
      <c r="K15" s="44" t="s">
        <v>732</v>
      </c>
      <c r="L15" s="9" t="str">
        <f t="shared" si="7"/>
        <v>Yes</v>
      </c>
    </row>
    <row r="16" spans="1:12" x14ac:dyDescent="0.2">
      <c r="A16" s="4" t="s">
        <v>419</v>
      </c>
      <c r="B16" s="34" t="s">
        <v>217</v>
      </c>
      <c r="C16" s="8">
        <v>13.244213887000001</v>
      </c>
      <c r="D16" s="43" t="str">
        <f t="shared" si="4"/>
        <v>N/A</v>
      </c>
      <c r="E16" s="8">
        <v>12.995031419</v>
      </c>
      <c r="F16" s="43" t="str">
        <f t="shared" si="5"/>
        <v>N/A</v>
      </c>
      <c r="G16" s="8">
        <v>14.375083633999999</v>
      </c>
      <c r="H16" s="43" t="str">
        <f t="shared" si="6"/>
        <v>N/A</v>
      </c>
      <c r="I16" s="12">
        <v>-1.88</v>
      </c>
      <c r="J16" s="12">
        <v>10.62</v>
      </c>
      <c r="K16" s="44" t="s">
        <v>732</v>
      </c>
      <c r="L16" s="9" t="str">
        <f t="shared" si="7"/>
        <v>Yes</v>
      </c>
    </row>
    <row r="17" spans="1:12" x14ac:dyDescent="0.2">
      <c r="A17" s="4" t="s">
        <v>420</v>
      </c>
      <c r="B17" s="34" t="s">
        <v>217</v>
      </c>
      <c r="C17" s="8">
        <v>11.518871911</v>
      </c>
      <c r="D17" s="43" t="str">
        <f t="shared" si="4"/>
        <v>N/A</v>
      </c>
      <c r="E17" s="8">
        <v>10.016889966999999</v>
      </c>
      <c r="F17" s="43" t="str">
        <f t="shared" si="5"/>
        <v>N/A</v>
      </c>
      <c r="G17" s="8">
        <v>10.094791459</v>
      </c>
      <c r="H17" s="43" t="str">
        <f t="shared" si="6"/>
        <v>N/A</v>
      </c>
      <c r="I17" s="12">
        <v>-13</v>
      </c>
      <c r="J17" s="12">
        <v>0.77769999999999995</v>
      </c>
      <c r="K17" s="44" t="s">
        <v>732</v>
      </c>
      <c r="L17" s="9" t="str">
        <f t="shared" si="7"/>
        <v>Yes</v>
      </c>
    </row>
    <row r="18" spans="1:12" x14ac:dyDescent="0.2">
      <c r="A18" s="4" t="s">
        <v>421</v>
      </c>
      <c r="B18" s="34" t="s">
        <v>217</v>
      </c>
      <c r="C18" s="8">
        <v>15.749804229</v>
      </c>
      <c r="D18" s="43" t="str">
        <f t="shared" si="4"/>
        <v>N/A</v>
      </c>
      <c r="E18" s="8">
        <v>15.321970540000001</v>
      </c>
      <c r="F18" s="43" t="str">
        <f t="shared" si="5"/>
        <v>N/A</v>
      </c>
      <c r="G18" s="8">
        <v>15.162778775</v>
      </c>
      <c r="H18" s="43" t="str">
        <f t="shared" si="6"/>
        <v>N/A</v>
      </c>
      <c r="I18" s="12">
        <v>-2.72</v>
      </c>
      <c r="J18" s="12">
        <v>-1.04</v>
      </c>
      <c r="K18" s="44" t="s">
        <v>732</v>
      </c>
      <c r="L18" s="9" t="str">
        <f t="shared" si="7"/>
        <v>Yes</v>
      </c>
    </row>
    <row r="19" spans="1:12" x14ac:dyDescent="0.2">
      <c r="A19" s="4" t="s">
        <v>75</v>
      </c>
      <c r="B19" s="47" t="s">
        <v>217</v>
      </c>
      <c r="C19" s="35">
        <v>0</v>
      </c>
      <c r="D19" s="43" t="str">
        <f t="shared" ref="D19:D50" si="8">IF($B19="N/A","N/A",IF(C19&gt;10,"No",IF(C19&lt;-10,"No","Yes")))</f>
        <v>N/A</v>
      </c>
      <c r="E19" s="35">
        <v>11</v>
      </c>
      <c r="F19" s="43" t="str">
        <f t="shared" ref="F19:F50" si="9">IF($B19="N/A","N/A",IF(E19&gt;10,"No",IF(E19&lt;-10,"No","Yes")))</f>
        <v>N/A</v>
      </c>
      <c r="G19" s="35">
        <v>0</v>
      </c>
      <c r="H19" s="43" t="str">
        <f t="shared" ref="H19:H50" si="10">IF($B19="N/A","N/A",IF(G19&gt;10,"No",IF(G19&lt;-10,"No","Yes")))</f>
        <v>N/A</v>
      </c>
      <c r="I19" s="12" t="s">
        <v>1743</v>
      </c>
      <c r="J19" s="12">
        <v>-100</v>
      </c>
      <c r="K19" s="47" t="s">
        <v>217</v>
      </c>
      <c r="L19" s="9" t="str">
        <f t="shared" ref="L19:L25" si="11">IF(J19="Div by 0", "N/A", IF(K19="N/A","N/A", IF(J19&gt;VALUE(MID(K19,1,2)), "No", IF(J19&lt;-1*VALUE(MID(K19,1,2)), "No", "Yes"))))</f>
        <v>N/A</v>
      </c>
    </row>
    <row r="20" spans="1:12" x14ac:dyDescent="0.2">
      <c r="A20" s="4" t="s">
        <v>76</v>
      </c>
      <c r="B20" s="47" t="s">
        <v>217</v>
      </c>
      <c r="C20" s="35">
        <v>11</v>
      </c>
      <c r="D20" s="43" t="str">
        <f t="shared" si="8"/>
        <v>N/A</v>
      </c>
      <c r="E20" s="35">
        <v>11</v>
      </c>
      <c r="F20" s="43" t="str">
        <f t="shared" si="9"/>
        <v>N/A</v>
      </c>
      <c r="G20" s="35">
        <v>11</v>
      </c>
      <c r="H20" s="43" t="str">
        <f t="shared" si="10"/>
        <v>N/A</v>
      </c>
      <c r="I20" s="12">
        <v>300</v>
      </c>
      <c r="J20" s="12">
        <v>0</v>
      </c>
      <c r="K20" s="47" t="s">
        <v>217</v>
      </c>
      <c r="L20" s="9" t="str">
        <f t="shared" si="11"/>
        <v>N/A</v>
      </c>
    </row>
    <row r="21" spans="1:12" x14ac:dyDescent="0.2">
      <c r="A21" s="60" t="s">
        <v>1121</v>
      </c>
      <c r="B21" s="47" t="s">
        <v>217</v>
      </c>
      <c r="C21" s="14">
        <v>6294.3680175</v>
      </c>
      <c r="D21" s="11" t="str">
        <f t="shared" si="8"/>
        <v>N/A</v>
      </c>
      <c r="E21" s="14">
        <v>6263.3832554000001</v>
      </c>
      <c r="F21" s="11" t="str">
        <f t="shared" si="9"/>
        <v>N/A</v>
      </c>
      <c r="G21" s="14">
        <v>5928.8536397999997</v>
      </c>
      <c r="H21" s="11" t="str">
        <f t="shared" si="10"/>
        <v>N/A</v>
      </c>
      <c r="I21" s="12">
        <v>-0.49199999999999999</v>
      </c>
      <c r="J21" s="12">
        <v>-5.34</v>
      </c>
      <c r="K21" s="47" t="s">
        <v>732</v>
      </c>
      <c r="L21" s="9" t="str">
        <f t="shared" si="11"/>
        <v>Yes</v>
      </c>
    </row>
    <row r="22" spans="1:12" x14ac:dyDescent="0.2">
      <c r="A22" s="4" t="s">
        <v>1726</v>
      </c>
      <c r="B22" s="47" t="s">
        <v>217</v>
      </c>
      <c r="C22" s="14">
        <v>16184.434878</v>
      </c>
      <c r="D22" s="11" t="str">
        <f t="shared" si="8"/>
        <v>N/A</v>
      </c>
      <c r="E22" s="14">
        <v>16439.841687</v>
      </c>
      <c r="F22" s="11" t="str">
        <f t="shared" si="9"/>
        <v>N/A</v>
      </c>
      <c r="G22" s="14">
        <v>15185.733553</v>
      </c>
      <c r="H22" s="11" t="str">
        <f t="shared" si="10"/>
        <v>N/A</v>
      </c>
      <c r="I22" s="12">
        <v>1.5780000000000001</v>
      </c>
      <c r="J22" s="12">
        <v>-7.63</v>
      </c>
      <c r="K22" s="47" t="s">
        <v>732</v>
      </c>
      <c r="L22" s="9" t="str">
        <f t="shared" si="11"/>
        <v>Yes</v>
      </c>
    </row>
    <row r="23" spans="1:12" x14ac:dyDescent="0.2">
      <c r="A23" s="4" t="s">
        <v>1122</v>
      </c>
      <c r="B23" s="47" t="s">
        <v>217</v>
      </c>
      <c r="C23" s="14">
        <v>15481.716161</v>
      </c>
      <c r="D23" s="11" t="str">
        <f t="shared" si="8"/>
        <v>N/A</v>
      </c>
      <c r="E23" s="14">
        <v>15339.065065999999</v>
      </c>
      <c r="F23" s="11" t="str">
        <f t="shared" si="9"/>
        <v>N/A</v>
      </c>
      <c r="G23" s="14">
        <v>14434.976181</v>
      </c>
      <c r="H23" s="11" t="str">
        <f t="shared" si="10"/>
        <v>N/A</v>
      </c>
      <c r="I23" s="12">
        <v>-0.92100000000000004</v>
      </c>
      <c r="J23" s="12">
        <v>-5.89</v>
      </c>
      <c r="K23" s="47" t="s">
        <v>732</v>
      </c>
      <c r="L23" s="9" t="str">
        <f t="shared" si="11"/>
        <v>Yes</v>
      </c>
    </row>
    <row r="24" spans="1:12" x14ac:dyDescent="0.2">
      <c r="A24" s="4" t="s">
        <v>1123</v>
      </c>
      <c r="B24" s="47" t="s">
        <v>217</v>
      </c>
      <c r="C24" s="14">
        <v>2791.4568293000002</v>
      </c>
      <c r="D24" s="11" t="str">
        <f t="shared" si="8"/>
        <v>N/A</v>
      </c>
      <c r="E24" s="14">
        <v>2784.8338981000002</v>
      </c>
      <c r="F24" s="11" t="str">
        <f t="shared" si="9"/>
        <v>N/A</v>
      </c>
      <c r="G24" s="14">
        <v>2625.2417082000002</v>
      </c>
      <c r="H24" s="11" t="str">
        <f t="shared" si="10"/>
        <v>N/A</v>
      </c>
      <c r="I24" s="12">
        <v>-0.23699999999999999</v>
      </c>
      <c r="J24" s="12">
        <v>-5.73</v>
      </c>
      <c r="K24" s="47" t="s">
        <v>732</v>
      </c>
      <c r="L24" s="9" t="str">
        <f t="shared" si="11"/>
        <v>Yes</v>
      </c>
    </row>
    <row r="25" spans="1:12" x14ac:dyDescent="0.2">
      <c r="A25" s="4" t="s">
        <v>1124</v>
      </c>
      <c r="B25" s="47" t="s">
        <v>217</v>
      </c>
      <c r="C25" s="14">
        <v>3139.6301878999998</v>
      </c>
      <c r="D25" s="11" t="str">
        <f t="shared" si="8"/>
        <v>N/A</v>
      </c>
      <c r="E25" s="14">
        <v>3190.7138534000001</v>
      </c>
      <c r="F25" s="11" t="str">
        <f t="shared" si="9"/>
        <v>N/A</v>
      </c>
      <c r="G25" s="14">
        <v>2976.9086132000002</v>
      </c>
      <c r="H25" s="11" t="str">
        <f t="shared" si="10"/>
        <v>N/A</v>
      </c>
      <c r="I25" s="12">
        <v>1.627</v>
      </c>
      <c r="J25" s="12">
        <v>-6.7</v>
      </c>
      <c r="K25" s="47" t="s">
        <v>732</v>
      </c>
      <c r="L25" s="9" t="str">
        <f t="shared" si="11"/>
        <v>Yes</v>
      </c>
    </row>
    <row r="26" spans="1:12" x14ac:dyDescent="0.2">
      <c r="A26" s="2" t="s">
        <v>1125</v>
      </c>
      <c r="B26" s="47" t="s">
        <v>217</v>
      </c>
      <c r="C26" s="14">
        <v>6197.2728011999998</v>
      </c>
      <c r="D26" s="11" t="str">
        <f t="shared" si="8"/>
        <v>N/A</v>
      </c>
      <c r="E26" s="14">
        <v>6178.8212492000002</v>
      </c>
      <c r="F26" s="11" t="str">
        <f t="shared" si="9"/>
        <v>N/A</v>
      </c>
      <c r="G26" s="14">
        <v>5778.0502878999996</v>
      </c>
      <c r="H26" s="11" t="str">
        <f t="shared" si="10"/>
        <v>N/A</v>
      </c>
      <c r="I26" s="12">
        <v>-0.29799999999999999</v>
      </c>
      <c r="J26" s="12">
        <v>-6.49</v>
      </c>
      <c r="K26" s="47" t="s">
        <v>732</v>
      </c>
      <c r="L26" s="9" t="str">
        <f>IF(J26="Div by 0", "N/A", IF(OR(J26="N/A",K26="N/A"),"N/A", IF(J26&gt;VALUE(MID(K26,1,2)), "No", IF(J26&lt;-1*VALUE(MID(K26,1,2)), "No", "Yes"))))</f>
        <v>Yes</v>
      </c>
    </row>
    <row r="27" spans="1:12" x14ac:dyDescent="0.2">
      <c r="A27" s="2" t="s">
        <v>1126</v>
      </c>
      <c r="B27" s="47" t="s">
        <v>217</v>
      </c>
      <c r="C27" s="14">
        <v>6424.1499014000001</v>
      </c>
      <c r="D27" s="11" t="str">
        <f t="shared" si="8"/>
        <v>N/A</v>
      </c>
      <c r="E27" s="14">
        <v>6373.8841720999999</v>
      </c>
      <c r="F27" s="11" t="str">
        <f t="shared" si="9"/>
        <v>N/A</v>
      </c>
      <c r="G27" s="14">
        <v>6124.1898957000003</v>
      </c>
      <c r="H27" s="11" t="str">
        <f t="shared" si="10"/>
        <v>N/A</v>
      </c>
      <c r="I27" s="12">
        <v>-0.78200000000000003</v>
      </c>
      <c r="J27" s="12">
        <v>-3.92</v>
      </c>
      <c r="K27" s="47" t="s">
        <v>732</v>
      </c>
      <c r="L27" s="9" t="str">
        <f>IF(J27="Div by 0", "N/A", IF(OR(J27="N/A",K27="N/A"),"N/A", IF(J27&gt;VALUE(MID(K27,1,2)), "No", IF(J27&lt;-1*VALUE(MID(K27,1,2)), "No", "Yes"))))</f>
        <v>Yes</v>
      </c>
    </row>
    <row r="28" spans="1:12" x14ac:dyDescent="0.2">
      <c r="A28" s="60" t="s">
        <v>1127</v>
      </c>
      <c r="B28" s="47" t="s">
        <v>217</v>
      </c>
      <c r="C28" s="14">
        <v>14742.596071</v>
      </c>
      <c r="D28" s="11" t="str">
        <f t="shared" si="8"/>
        <v>N/A</v>
      </c>
      <c r="E28" s="14">
        <v>14700.368852</v>
      </c>
      <c r="F28" s="11" t="str">
        <f t="shared" si="9"/>
        <v>N/A</v>
      </c>
      <c r="G28" s="14">
        <v>13666.108259000001</v>
      </c>
      <c r="H28" s="11" t="str">
        <f t="shared" si="10"/>
        <v>N/A</v>
      </c>
      <c r="I28" s="12">
        <v>-0.28599999999999998</v>
      </c>
      <c r="J28" s="12">
        <v>-7.04</v>
      </c>
      <c r="K28" s="47" t="s">
        <v>732</v>
      </c>
      <c r="L28" s="9" t="str">
        <f>IF(J28="Div by 0", "N/A", IF(K28="N/A","N/A", IF(J28&gt;VALUE(MID(K28,1,2)), "No", IF(J28&lt;-1*VALUE(MID(K28,1,2)), "No", "Yes"))))</f>
        <v>Yes</v>
      </c>
    </row>
    <row r="29" spans="1:12" x14ac:dyDescent="0.2">
      <c r="A29" s="2" t="s">
        <v>1128</v>
      </c>
      <c r="B29" s="47" t="s">
        <v>217</v>
      </c>
      <c r="C29" s="14">
        <v>16513.608003000001</v>
      </c>
      <c r="D29" s="11" t="str">
        <f t="shared" si="8"/>
        <v>N/A</v>
      </c>
      <c r="E29" s="14">
        <v>16738.961571</v>
      </c>
      <c r="F29" s="11" t="str">
        <f t="shared" si="9"/>
        <v>N/A</v>
      </c>
      <c r="G29" s="14">
        <v>15342.316059000001</v>
      </c>
      <c r="H29" s="11" t="str">
        <f t="shared" si="10"/>
        <v>N/A</v>
      </c>
      <c r="I29" s="12">
        <v>1.365</v>
      </c>
      <c r="J29" s="12">
        <v>-8.34</v>
      </c>
      <c r="K29" s="47" t="s">
        <v>732</v>
      </c>
      <c r="L29" s="9" t="str">
        <f>IF(J29="Div by 0", "N/A", IF(K29="N/A","N/A", IF(J29&gt;VALUE(MID(K29,1,2)), "No", IF(J29&lt;-1*VALUE(MID(K29,1,2)), "No", "Yes"))))</f>
        <v>Yes</v>
      </c>
    </row>
    <row r="30" spans="1:12" x14ac:dyDescent="0.2">
      <c r="A30" s="2" t="s">
        <v>1129</v>
      </c>
      <c r="B30" s="47" t="s">
        <v>217</v>
      </c>
      <c r="C30" s="14">
        <v>13796.138692</v>
      </c>
      <c r="D30" s="11" t="str">
        <f t="shared" si="8"/>
        <v>N/A</v>
      </c>
      <c r="E30" s="14">
        <v>13531.227741000001</v>
      </c>
      <c r="F30" s="11" t="str">
        <f t="shared" si="9"/>
        <v>N/A</v>
      </c>
      <c r="G30" s="14">
        <v>12834.791037999999</v>
      </c>
      <c r="H30" s="11" t="str">
        <f t="shared" si="10"/>
        <v>N/A</v>
      </c>
      <c r="I30" s="12">
        <v>-1.92</v>
      </c>
      <c r="J30" s="12">
        <v>-5.15</v>
      </c>
      <c r="K30" s="47" t="s">
        <v>732</v>
      </c>
      <c r="L30" s="9" t="str">
        <f>IF(J30="Div by 0", "N/A", IF(K30="N/A","N/A", IF(J30&gt;VALUE(MID(K30,1,2)), "No", IF(J30&lt;-1*VALUE(MID(K30,1,2)), "No", "Yes"))))</f>
        <v>Yes</v>
      </c>
    </row>
    <row r="31" spans="1:12" x14ac:dyDescent="0.2">
      <c r="A31" s="2" t="s">
        <v>1130</v>
      </c>
      <c r="B31" s="47" t="s">
        <v>217</v>
      </c>
      <c r="C31" s="14">
        <v>14300.347669000001</v>
      </c>
      <c r="D31" s="11" t="str">
        <f t="shared" si="8"/>
        <v>N/A</v>
      </c>
      <c r="E31" s="14">
        <v>14250.197978</v>
      </c>
      <c r="F31" s="11" t="str">
        <f t="shared" si="9"/>
        <v>N/A</v>
      </c>
      <c r="G31" s="14">
        <v>13074.259265000001</v>
      </c>
      <c r="H31" s="11" t="str">
        <f t="shared" si="10"/>
        <v>N/A</v>
      </c>
      <c r="I31" s="12">
        <v>-0.35099999999999998</v>
      </c>
      <c r="J31" s="12">
        <v>-8.25</v>
      </c>
      <c r="K31" s="47" t="s">
        <v>732</v>
      </c>
      <c r="L31" s="9" t="str">
        <f>IF(J31="Div by 0", "N/A", IF(OR(J31="N/A",K31="N/A"),"N/A", IF(J31&gt;VALUE(MID(K31,1,2)), "No", IF(J31&lt;-1*VALUE(MID(K31,1,2)), "No", "Yes"))))</f>
        <v>Yes</v>
      </c>
    </row>
    <row r="32" spans="1:12" x14ac:dyDescent="0.2">
      <c r="A32" s="2" t="s">
        <v>1131</v>
      </c>
      <c r="B32" s="47" t="s">
        <v>217</v>
      </c>
      <c r="C32" s="14">
        <v>15519.069348999999</v>
      </c>
      <c r="D32" s="11" t="str">
        <f t="shared" si="8"/>
        <v>N/A</v>
      </c>
      <c r="E32" s="14">
        <v>15470.024701</v>
      </c>
      <c r="F32" s="11" t="str">
        <f t="shared" si="9"/>
        <v>N/A</v>
      </c>
      <c r="G32" s="14">
        <v>14657.701829</v>
      </c>
      <c r="H32" s="11" t="str">
        <f t="shared" si="10"/>
        <v>N/A</v>
      </c>
      <c r="I32" s="12">
        <v>-0.316</v>
      </c>
      <c r="J32" s="12">
        <v>-5.25</v>
      </c>
      <c r="K32" s="47" t="s">
        <v>732</v>
      </c>
      <c r="L32" s="9" t="str">
        <f>IF(J32="Div by 0", "N/A", IF(OR(J32="N/A",K32="N/A"),"N/A", IF(J32&gt;VALUE(MID(K32,1,2)), "No", IF(J32&lt;-1*VALUE(MID(K32,1,2)), "No", "Yes"))))</f>
        <v>Yes</v>
      </c>
    </row>
    <row r="33" spans="1:12" x14ac:dyDescent="0.2">
      <c r="A33" s="2" t="s">
        <v>1731</v>
      </c>
      <c r="B33" s="47" t="s">
        <v>217</v>
      </c>
      <c r="C33" s="14">
        <v>12961.143110000001</v>
      </c>
      <c r="D33" s="11" t="str">
        <f t="shared" si="8"/>
        <v>N/A</v>
      </c>
      <c r="E33" s="14">
        <v>14262.451783</v>
      </c>
      <c r="F33" s="11" t="str">
        <f t="shared" si="9"/>
        <v>N/A</v>
      </c>
      <c r="G33" s="14">
        <v>9148.9944443999993</v>
      </c>
      <c r="H33" s="11" t="str">
        <f t="shared" si="10"/>
        <v>N/A</v>
      </c>
      <c r="I33" s="12">
        <v>10.039999999999999</v>
      </c>
      <c r="J33" s="12">
        <v>-35.9</v>
      </c>
      <c r="K33" s="47" t="s">
        <v>732</v>
      </c>
      <c r="L33" s="9" t="str">
        <f t="shared" ref="L33:L45" si="12">IF(J33="Div by 0", "N/A", IF(K33="N/A","N/A", IF(J33&gt;VALUE(MID(K33,1,2)), "No", IF(J33&lt;-1*VALUE(MID(K33,1,2)), "No", "Yes"))))</f>
        <v>No</v>
      </c>
    </row>
    <row r="34" spans="1:12" x14ac:dyDescent="0.2">
      <c r="A34" s="2" t="s">
        <v>1732</v>
      </c>
      <c r="B34" s="47" t="s">
        <v>217</v>
      </c>
      <c r="C34" s="14">
        <v>1732.3588804999999</v>
      </c>
      <c r="D34" s="11" t="str">
        <f t="shared" si="8"/>
        <v>N/A</v>
      </c>
      <c r="E34" s="14">
        <v>1619.0207502000001</v>
      </c>
      <c r="F34" s="11" t="str">
        <f t="shared" si="9"/>
        <v>N/A</v>
      </c>
      <c r="G34" s="14">
        <v>1470.5575283999999</v>
      </c>
      <c r="H34" s="11" t="str">
        <f t="shared" si="10"/>
        <v>N/A</v>
      </c>
      <c r="I34" s="12">
        <v>-6.54</v>
      </c>
      <c r="J34" s="12">
        <v>-9.17</v>
      </c>
      <c r="K34" s="47" t="s">
        <v>732</v>
      </c>
      <c r="L34" s="9" t="str">
        <f t="shared" si="12"/>
        <v>Yes</v>
      </c>
    </row>
    <row r="35" spans="1:12" x14ac:dyDescent="0.2">
      <c r="A35" s="2" t="s">
        <v>1733</v>
      </c>
      <c r="B35" s="47" t="s">
        <v>217</v>
      </c>
      <c r="C35" s="14">
        <v>16391.499712000001</v>
      </c>
      <c r="D35" s="11" t="str">
        <f t="shared" si="8"/>
        <v>N/A</v>
      </c>
      <c r="E35" s="14">
        <v>16770.503311</v>
      </c>
      <c r="F35" s="11" t="str">
        <f t="shared" si="9"/>
        <v>N/A</v>
      </c>
      <c r="G35" s="14">
        <v>16475.534247</v>
      </c>
      <c r="H35" s="11" t="str">
        <f t="shared" si="10"/>
        <v>N/A</v>
      </c>
      <c r="I35" s="12">
        <v>2.3119999999999998</v>
      </c>
      <c r="J35" s="12">
        <v>-1.76</v>
      </c>
      <c r="K35" s="47" t="s">
        <v>732</v>
      </c>
      <c r="L35" s="9" t="str">
        <f t="shared" si="12"/>
        <v>Yes</v>
      </c>
    </row>
    <row r="36" spans="1:12" x14ac:dyDescent="0.2">
      <c r="A36" s="2" t="s">
        <v>1734</v>
      </c>
      <c r="B36" s="47" t="s">
        <v>217</v>
      </c>
      <c r="C36" s="14">
        <v>217.04921969</v>
      </c>
      <c r="D36" s="11" t="str">
        <f t="shared" si="8"/>
        <v>N/A</v>
      </c>
      <c r="E36" s="14">
        <v>267.55051037999999</v>
      </c>
      <c r="F36" s="11" t="str">
        <f t="shared" si="9"/>
        <v>N/A</v>
      </c>
      <c r="G36" s="14">
        <v>261.84279070000002</v>
      </c>
      <c r="H36" s="11" t="str">
        <f t="shared" si="10"/>
        <v>N/A</v>
      </c>
      <c r="I36" s="12">
        <v>23.27</v>
      </c>
      <c r="J36" s="12">
        <v>-2.13</v>
      </c>
      <c r="K36" s="47" t="s">
        <v>732</v>
      </c>
      <c r="L36" s="9" t="str">
        <f t="shared" si="12"/>
        <v>Yes</v>
      </c>
    </row>
    <row r="37" spans="1:12" x14ac:dyDescent="0.2">
      <c r="A37" s="2" t="s">
        <v>1735</v>
      </c>
      <c r="B37" s="47" t="s">
        <v>217</v>
      </c>
      <c r="C37" s="14">
        <v>19787.382245000001</v>
      </c>
      <c r="D37" s="11" t="str">
        <f t="shared" si="8"/>
        <v>N/A</v>
      </c>
      <c r="E37" s="14">
        <v>21223.098000000002</v>
      </c>
      <c r="F37" s="11" t="str">
        <f t="shared" si="9"/>
        <v>N/A</v>
      </c>
      <c r="G37" s="14">
        <v>21129.0504</v>
      </c>
      <c r="H37" s="11" t="str">
        <f t="shared" si="10"/>
        <v>N/A</v>
      </c>
      <c r="I37" s="12">
        <v>7.2560000000000002</v>
      </c>
      <c r="J37" s="12">
        <v>-0.443</v>
      </c>
      <c r="K37" s="47" t="s">
        <v>732</v>
      </c>
      <c r="L37" s="9" t="str">
        <f t="shared" si="12"/>
        <v>Yes</v>
      </c>
    </row>
    <row r="38" spans="1:12" x14ac:dyDescent="0.2">
      <c r="A38" s="2" t="s">
        <v>1736</v>
      </c>
      <c r="B38" s="47" t="s">
        <v>217</v>
      </c>
      <c r="C38" s="14">
        <v>0</v>
      </c>
      <c r="D38" s="11" t="str">
        <f t="shared" si="8"/>
        <v>N/A</v>
      </c>
      <c r="E38" s="14">
        <v>6.75</v>
      </c>
      <c r="F38" s="11" t="str">
        <f t="shared" si="9"/>
        <v>N/A</v>
      </c>
      <c r="G38" s="14">
        <v>0</v>
      </c>
      <c r="H38" s="11" t="str">
        <f t="shared" si="10"/>
        <v>N/A</v>
      </c>
      <c r="I38" s="12" t="s">
        <v>1743</v>
      </c>
      <c r="J38" s="12">
        <v>-100</v>
      </c>
      <c r="K38" s="47" t="s">
        <v>732</v>
      </c>
      <c r="L38" s="9" t="str">
        <f t="shared" si="12"/>
        <v>No</v>
      </c>
    </row>
    <row r="39" spans="1:12" x14ac:dyDescent="0.2">
      <c r="A39" s="2" t="s">
        <v>1737</v>
      </c>
      <c r="B39" s="47" t="s">
        <v>217</v>
      </c>
      <c r="C39" s="14">
        <v>104.65953947</v>
      </c>
      <c r="D39" s="11" t="str">
        <f t="shared" si="8"/>
        <v>N/A</v>
      </c>
      <c r="E39" s="14">
        <v>86.067472946999999</v>
      </c>
      <c r="F39" s="11" t="str">
        <f t="shared" si="9"/>
        <v>N/A</v>
      </c>
      <c r="G39" s="14">
        <v>127.70505618</v>
      </c>
      <c r="H39" s="11" t="str">
        <f t="shared" si="10"/>
        <v>N/A</v>
      </c>
      <c r="I39" s="12">
        <v>-17.8</v>
      </c>
      <c r="J39" s="12">
        <v>48.38</v>
      </c>
      <c r="K39" s="47" t="s">
        <v>732</v>
      </c>
      <c r="L39" s="9" t="str">
        <f t="shared" si="12"/>
        <v>No</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22660.722973</v>
      </c>
      <c r="D41" s="11" t="str">
        <f t="shared" si="8"/>
        <v>N/A</v>
      </c>
      <c r="E41" s="14">
        <v>23306.261277000001</v>
      </c>
      <c r="F41" s="11" t="str">
        <f t="shared" si="9"/>
        <v>N/A</v>
      </c>
      <c r="G41" s="14">
        <v>21697.489867</v>
      </c>
      <c r="H41" s="11" t="str">
        <f t="shared" si="10"/>
        <v>N/A</v>
      </c>
      <c r="I41" s="12">
        <v>2.8490000000000002</v>
      </c>
      <c r="J41" s="12">
        <v>-6.9</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20157.774679999999</v>
      </c>
      <c r="D44" s="11" t="str">
        <f t="shared" si="8"/>
        <v>N/A</v>
      </c>
      <c r="E44" s="14">
        <v>20698.794336999999</v>
      </c>
      <c r="F44" s="11" t="str">
        <f t="shared" si="9"/>
        <v>N/A</v>
      </c>
      <c r="G44" s="14">
        <v>19775.025226999998</v>
      </c>
      <c r="H44" s="11" t="str">
        <f t="shared" si="10"/>
        <v>N/A</v>
      </c>
      <c r="I44" s="12">
        <v>2.6840000000000002</v>
      </c>
      <c r="J44" s="12">
        <v>-4.46</v>
      </c>
      <c r="K44" s="47" t="s">
        <v>732</v>
      </c>
      <c r="L44" s="9" t="str">
        <f t="shared" si="12"/>
        <v>Yes</v>
      </c>
    </row>
    <row r="45" spans="1:12" ht="25.5" x14ac:dyDescent="0.2">
      <c r="A45" s="2" t="s">
        <v>1133</v>
      </c>
      <c r="B45" s="47" t="s">
        <v>217</v>
      </c>
      <c r="C45" s="14">
        <v>1042.142396</v>
      </c>
      <c r="D45" s="11" t="str">
        <f t="shared" si="8"/>
        <v>N/A</v>
      </c>
      <c r="E45" s="14">
        <v>955.24904579999998</v>
      </c>
      <c r="F45" s="11" t="str">
        <f t="shared" si="9"/>
        <v>N/A</v>
      </c>
      <c r="G45" s="14">
        <v>878.88170629000001</v>
      </c>
      <c r="H45" s="11" t="str">
        <f t="shared" si="10"/>
        <v>N/A</v>
      </c>
      <c r="I45" s="12">
        <v>-8.34</v>
      </c>
      <c r="J45" s="12">
        <v>-7.99</v>
      </c>
      <c r="K45" s="47" t="s">
        <v>732</v>
      </c>
      <c r="L45" s="9" t="str">
        <f t="shared" si="12"/>
        <v>Yes</v>
      </c>
    </row>
    <row r="46" spans="1:12" x14ac:dyDescent="0.2">
      <c r="A46" s="2" t="s">
        <v>1134</v>
      </c>
      <c r="B46" s="34" t="s">
        <v>217</v>
      </c>
      <c r="C46" s="46">
        <v>34115.879057999999</v>
      </c>
      <c r="D46" s="43" t="str">
        <f t="shared" si="8"/>
        <v>N/A</v>
      </c>
      <c r="E46" s="46">
        <v>34980.052044999997</v>
      </c>
      <c r="F46" s="43" t="str">
        <f t="shared" si="9"/>
        <v>N/A</v>
      </c>
      <c r="G46" s="46">
        <v>32678.771608999999</v>
      </c>
      <c r="H46" s="43" t="str">
        <f t="shared" si="10"/>
        <v>N/A</v>
      </c>
      <c r="I46" s="12">
        <v>2.5329999999999999</v>
      </c>
      <c r="J46" s="12">
        <v>-6.58</v>
      </c>
      <c r="K46" s="44" t="s">
        <v>732</v>
      </c>
      <c r="L46" s="9" t="str">
        <f>IF(J46="Div by 0", "N/A", IF(K46="N/A","N/A", IF(J46&gt;VALUE(MID(K46,1,2)), "No", IF(J46&lt;-1*VALUE(MID(K46,1,2)), "No", "Yes"))))</f>
        <v>Yes</v>
      </c>
    </row>
    <row r="47" spans="1:12" x14ac:dyDescent="0.2">
      <c r="A47" s="61" t="s">
        <v>1135</v>
      </c>
      <c r="B47" s="34" t="s">
        <v>217</v>
      </c>
      <c r="C47" s="46">
        <v>35534.039069999999</v>
      </c>
      <c r="D47" s="43" t="str">
        <f t="shared" si="8"/>
        <v>N/A</v>
      </c>
      <c r="E47" s="46">
        <v>35891.791903999998</v>
      </c>
      <c r="F47" s="43" t="str">
        <f t="shared" si="9"/>
        <v>N/A</v>
      </c>
      <c r="G47" s="46">
        <v>37097.794830999999</v>
      </c>
      <c r="H47" s="43" t="str">
        <f t="shared" si="10"/>
        <v>N/A</v>
      </c>
      <c r="I47" s="12">
        <v>1.0069999999999999</v>
      </c>
      <c r="J47" s="12">
        <v>3.36</v>
      </c>
      <c r="K47" s="44" t="s">
        <v>732</v>
      </c>
      <c r="L47" s="9" t="str">
        <f>IF(J47="Div by 0", "N/A", IF(K47="N/A","N/A", IF(J47&gt;VALUE(MID(K47,1,2)), "No", IF(J47&lt;-1*VALUE(MID(K47,1,2)), "No", "Yes"))))</f>
        <v>Yes</v>
      </c>
    </row>
    <row r="48" spans="1:12" ht="25.5" x14ac:dyDescent="0.2">
      <c r="A48" s="2" t="s">
        <v>1136</v>
      </c>
      <c r="B48" s="34" t="s">
        <v>217</v>
      </c>
      <c r="C48" s="46">
        <v>34878.671659</v>
      </c>
      <c r="D48" s="43" t="str">
        <f t="shared" si="8"/>
        <v>N/A</v>
      </c>
      <c r="E48" s="46">
        <v>36753.464821000001</v>
      </c>
      <c r="F48" s="43" t="str">
        <f t="shared" si="9"/>
        <v>N/A</v>
      </c>
      <c r="G48" s="46">
        <v>36435.763676000002</v>
      </c>
      <c r="H48" s="43" t="str">
        <f t="shared" si="10"/>
        <v>N/A</v>
      </c>
      <c r="I48" s="12">
        <v>5.375</v>
      </c>
      <c r="J48" s="12">
        <v>-0.86399999999999999</v>
      </c>
      <c r="K48" s="44" t="s">
        <v>732</v>
      </c>
      <c r="L48" s="9" t="str">
        <f>IF(J48="Div by 0", "N/A", IF(K48="N/A","N/A", IF(J48&gt;VALUE(MID(K48,1,2)), "No", IF(J48&lt;-1*VALUE(MID(K48,1,2)), "No", "Yes"))))</f>
        <v>Yes</v>
      </c>
    </row>
    <row r="49" spans="1:12" x14ac:dyDescent="0.2">
      <c r="A49" s="6" t="s">
        <v>1137</v>
      </c>
      <c r="B49" s="34" t="s">
        <v>217</v>
      </c>
      <c r="C49" s="46">
        <v>39742.787048999999</v>
      </c>
      <c r="D49" s="43" t="str">
        <f t="shared" si="8"/>
        <v>N/A</v>
      </c>
      <c r="E49" s="46">
        <v>40615.478032999999</v>
      </c>
      <c r="F49" s="43" t="str">
        <f t="shared" si="9"/>
        <v>N/A</v>
      </c>
      <c r="G49" s="46">
        <v>41070.769401999998</v>
      </c>
      <c r="H49" s="43" t="str">
        <f t="shared" si="10"/>
        <v>N/A</v>
      </c>
      <c r="I49" s="12">
        <v>2.1960000000000002</v>
      </c>
      <c r="J49" s="12">
        <v>1.121</v>
      </c>
      <c r="K49" s="44" t="s">
        <v>732</v>
      </c>
      <c r="L49" s="9" t="str">
        <f t="shared" ref="L49:L59" si="13">IF(J49="Div by 0", "N/A", IF(K49="N/A","N/A", IF(J49&gt;VALUE(MID(K49,1,2)), "No", IF(J49&lt;-1*VALUE(MID(K49,1,2)), "No", "Yes"))))</f>
        <v>Yes</v>
      </c>
    </row>
    <row r="50" spans="1:12" ht="25.5" x14ac:dyDescent="0.2">
      <c r="A50" s="2" t="s">
        <v>1138</v>
      </c>
      <c r="B50" s="34" t="s">
        <v>217</v>
      </c>
      <c r="C50" s="46">
        <v>23643.054735000002</v>
      </c>
      <c r="D50" s="43" t="str">
        <f t="shared" si="8"/>
        <v>N/A</v>
      </c>
      <c r="E50" s="46">
        <v>25416.808036999999</v>
      </c>
      <c r="F50" s="43" t="str">
        <f t="shared" si="9"/>
        <v>N/A</v>
      </c>
      <c r="G50" s="46">
        <v>25807.422331000002</v>
      </c>
      <c r="H50" s="43" t="str">
        <f t="shared" si="10"/>
        <v>N/A</v>
      </c>
      <c r="I50" s="12">
        <v>7.5019999999999998</v>
      </c>
      <c r="J50" s="12">
        <v>1.5369999999999999</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v>90485.666666999998</v>
      </c>
      <c r="D53" s="43" t="str">
        <f t="shared" si="14"/>
        <v>N/A</v>
      </c>
      <c r="E53" s="46">
        <v>91567.612359999999</v>
      </c>
      <c r="F53" s="43" t="str">
        <f t="shared" si="15"/>
        <v>N/A</v>
      </c>
      <c r="G53" s="46">
        <v>96379.47</v>
      </c>
      <c r="H53" s="43" t="str">
        <f t="shared" si="16"/>
        <v>N/A</v>
      </c>
      <c r="I53" s="12">
        <v>1.196</v>
      </c>
      <c r="J53" s="12">
        <v>5.2549999999999999</v>
      </c>
      <c r="K53" s="44" t="s">
        <v>732</v>
      </c>
      <c r="L53" s="9" t="str">
        <f t="shared" si="13"/>
        <v>Yes</v>
      </c>
    </row>
    <row r="54" spans="1:12" ht="25.5" x14ac:dyDescent="0.2">
      <c r="A54" s="2" t="s">
        <v>1142</v>
      </c>
      <c r="B54" s="34" t="s">
        <v>217</v>
      </c>
      <c r="C54" s="46" t="s">
        <v>1743</v>
      </c>
      <c r="D54" s="43" t="str">
        <f t="shared" si="14"/>
        <v>N/A</v>
      </c>
      <c r="E54" s="46" t="s">
        <v>1743</v>
      </c>
      <c r="F54" s="43" t="str">
        <f t="shared" si="15"/>
        <v>N/A</v>
      </c>
      <c r="G54" s="46" t="s">
        <v>1743</v>
      </c>
      <c r="H54" s="43" t="str">
        <f t="shared" si="16"/>
        <v>N/A</v>
      </c>
      <c r="I54" s="12" t="s">
        <v>1743</v>
      </c>
      <c r="J54" s="12" t="s">
        <v>1743</v>
      </c>
      <c r="K54" s="44" t="s">
        <v>732</v>
      </c>
      <c r="L54" s="9" t="str">
        <f t="shared" si="13"/>
        <v>N/A</v>
      </c>
    </row>
    <row r="55" spans="1:12" ht="25.5" x14ac:dyDescent="0.2">
      <c r="A55" s="2" t="s">
        <v>1143</v>
      </c>
      <c r="B55" s="34" t="s">
        <v>217</v>
      </c>
      <c r="C55" s="46">
        <v>52040.093102999999</v>
      </c>
      <c r="D55" s="43" t="str">
        <f t="shared" si="14"/>
        <v>N/A</v>
      </c>
      <c r="E55" s="46">
        <v>51441.054235000003</v>
      </c>
      <c r="F55" s="43" t="str">
        <f t="shared" si="15"/>
        <v>N/A</v>
      </c>
      <c r="G55" s="46">
        <v>50680.347331999998</v>
      </c>
      <c r="H55" s="43" t="str">
        <f t="shared" si="16"/>
        <v>N/A</v>
      </c>
      <c r="I55" s="12">
        <v>-1.1499999999999999</v>
      </c>
      <c r="J55" s="12">
        <v>-1.48</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251090929</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53939117</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16205553</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0</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180946259</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28539.759656999999</v>
      </c>
      <c r="D71" s="43" t="str">
        <f t="shared" si="14"/>
        <v>N/A</v>
      </c>
      <c r="E71" s="46">
        <v>29166.032829</v>
      </c>
      <c r="F71" s="43" t="str">
        <f t="shared" si="15"/>
        <v>N/A</v>
      </c>
      <c r="G71" s="46">
        <v>29436.216764000001</v>
      </c>
      <c r="H71" s="43" t="str">
        <f t="shared" si="16"/>
        <v>N/A</v>
      </c>
      <c r="I71" s="12">
        <v>2.194</v>
      </c>
      <c r="J71" s="12">
        <v>0.9264</v>
      </c>
      <c r="K71" s="44" t="s">
        <v>732</v>
      </c>
      <c r="L71" s="9" t="str">
        <f t="shared" ref="L71:L81" si="18">IF(J71="Div by 0", "N/A", IF(K71="N/A","N/A", IF(J71&gt;VALUE(MID(K71,1,2)), "No", IF(J71&lt;-1*VALUE(MID(K71,1,2)), "No", "Yes"))))</f>
        <v>Yes</v>
      </c>
    </row>
    <row r="72" spans="1:12" ht="25.5" x14ac:dyDescent="0.2">
      <c r="A72" s="2" t="s">
        <v>1159</v>
      </c>
      <c r="B72" s="34" t="s">
        <v>217</v>
      </c>
      <c r="C72" s="46">
        <v>13516.305145</v>
      </c>
      <c r="D72" s="43" t="str">
        <f t="shared" si="14"/>
        <v>N/A</v>
      </c>
      <c r="E72" s="46">
        <v>14797.983709</v>
      </c>
      <c r="F72" s="43" t="str">
        <f t="shared" si="15"/>
        <v>N/A</v>
      </c>
      <c r="G72" s="46">
        <v>14725.393666</v>
      </c>
      <c r="H72" s="43" t="str">
        <f t="shared" si="16"/>
        <v>N/A</v>
      </c>
      <c r="I72" s="12">
        <v>9.4819999999999993</v>
      </c>
      <c r="J72" s="12">
        <v>-0.49099999999999999</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v>79139.381817999994</v>
      </c>
      <c r="D75" s="43" t="str">
        <f t="shared" si="14"/>
        <v>N/A</v>
      </c>
      <c r="E75" s="46">
        <v>81015.455056000006</v>
      </c>
      <c r="F75" s="43" t="str">
        <f t="shared" si="15"/>
        <v>N/A</v>
      </c>
      <c r="G75" s="46">
        <v>81027.764999999999</v>
      </c>
      <c r="H75" s="43" t="str">
        <f t="shared" si="16"/>
        <v>N/A</v>
      </c>
      <c r="I75" s="12">
        <v>2.371</v>
      </c>
      <c r="J75" s="12">
        <v>1.52E-2</v>
      </c>
      <c r="K75" s="44" t="s">
        <v>732</v>
      </c>
      <c r="L75" s="9" t="str">
        <f t="shared" si="18"/>
        <v>Yes</v>
      </c>
    </row>
    <row r="76" spans="1:12" ht="25.5" x14ac:dyDescent="0.2">
      <c r="A76" s="2" t="s">
        <v>1163</v>
      </c>
      <c r="B76" s="34" t="s">
        <v>217</v>
      </c>
      <c r="C76" s="46" t="s">
        <v>1743</v>
      </c>
      <c r="D76" s="43" t="str">
        <f t="shared" si="14"/>
        <v>N/A</v>
      </c>
      <c r="E76" s="46" t="s">
        <v>1743</v>
      </c>
      <c r="F76" s="43" t="str">
        <f t="shared" si="15"/>
        <v>N/A</v>
      </c>
      <c r="G76" s="46" t="s">
        <v>1743</v>
      </c>
      <c r="H76" s="43" t="str">
        <f t="shared" si="16"/>
        <v>N/A</v>
      </c>
      <c r="I76" s="12" t="s">
        <v>1743</v>
      </c>
      <c r="J76" s="12" t="s">
        <v>1743</v>
      </c>
      <c r="K76" s="44" t="s">
        <v>732</v>
      </c>
      <c r="L76" s="9" t="str">
        <f t="shared" si="18"/>
        <v>N/A</v>
      </c>
    </row>
    <row r="77" spans="1:12" ht="25.5" x14ac:dyDescent="0.2">
      <c r="A77" s="2" t="s">
        <v>1164</v>
      </c>
      <c r="B77" s="34" t="s">
        <v>217</v>
      </c>
      <c r="C77" s="46">
        <v>39884.328296</v>
      </c>
      <c r="D77" s="43" t="str">
        <f t="shared" si="14"/>
        <v>N/A</v>
      </c>
      <c r="E77" s="46">
        <v>39248.730210000002</v>
      </c>
      <c r="F77" s="43" t="str">
        <f t="shared" si="15"/>
        <v>N/A</v>
      </c>
      <c r="G77" s="46">
        <v>38771.428969000001</v>
      </c>
      <c r="H77" s="43" t="str">
        <f t="shared" si="16"/>
        <v>N/A</v>
      </c>
      <c r="I77" s="12">
        <v>-1.59</v>
      </c>
      <c r="J77" s="12">
        <v>-1.22</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251113873</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8014</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31334.398926999998</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15175979</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6649</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2282.4453300999999</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6940118</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622</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11157.745981</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5140722</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342</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15031.350877000001</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44314967</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2164</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20478.265712</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4296448</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2005</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2142.8668329000002</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1248297</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899</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1388.5394882999999</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136858972</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4520</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30278.533628000001</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2182118</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1018</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2143.5343810999998</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5596582</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1023</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5470.7546431999999</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28995</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92</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315.16304348</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t="s">
        <v>1743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2966363</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2646</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1121.0744520000001</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52529</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60</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875.48333333000005</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434</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11</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434</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1548527</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115</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13465.452174</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24762822</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902</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27453.239468</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1009932775</v>
      </c>
      <c r="F139" s="11" t="str">
        <f t="shared" si="24"/>
        <v>N/A</v>
      </c>
      <c r="G139" s="14">
        <v>1001229259</v>
      </c>
      <c r="H139" s="11" t="str">
        <f t="shared" si="25"/>
        <v>N/A</v>
      </c>
      <c r="I139" s="12" t="s">
        <v>217</v>
      </c>
      <c r="J139" s="12">
        <v>-0.86199999999999999</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6542.0746558999999</v>
      </c>
      <c r="F140" s="11" t="str">
        <f t="shared" si="24"/>
        <v>N/A</v>
      </c>
      <c r="G140" s="14">
        <v>6223.1830975000003</v>
      </c>
      <c r="H140" s="11" t="str">
        <f t="shared" si="25"/>
        <v>N/A</v>
      </c>
      <c r="I140" s="12" t="s">
        <v>217</v>
      </c>
      <c r="J140" s="12">
        <v>-4.87</v>
      </c>
      <c r="K140" s="14" t="s">
        <v>217</v>
      </c>
      <c r="L140" s="9" t="str">
        <f t="shared" si="26"/>
        <v>N/A</v>
      </c>
    </row>
    <row r="141" spans="1:12" x14ac:dyDescent="0.2">
      <c r="A141" s="57" t="s">
        <v>406</v>
      </c>
      <c r="B141" s="14" t="s">
        <v>217</v>
      </c>
      <c r="C141" s="14">
        <v>0</v>
      </c>
      <c r="D141" s="11" t="str">
        <f t="shared" si="23"/>
        <v>N/A</v>
      </c>
      <c r="E141" s="14">
        <v>0</v>
      </c>
      <c r="F141" s="11" t="str">
        <f t="shared" si="24"/>
        <v>N/A</v>
      </c>
      <c r="G141" s="14">
        <v>0</v>
      </c>
      <c r="H141" s="11" t="str">
        <f t="shared" si="25"/>
        <v>N/A</v>
      </c>
      <c r="I141" s="12" t="s">
        <v>1743</v>
      </c>
      <c r="J141" s="12" t="s">
        <v>1743</v>
      </c>
      <c r="K141" s="14" t="s">
        <v>217</v>
      </c>
      <c r="L141" s="9" t="str">
        <f t="shared" si="26"/>
        <v>N/A</v>
      </c>
    </row>
    <row r="142" spans="1:12" x14ac:dyDescent="0.2">
      <c r="A142" s="57" t="s">
        <v>1206</v>
      </c>
      <c r="B142" s="14" t="s">
        <v>217</v>
      </c>
      <c r="C142" s="14" t="s">
        <v>1743</v>
      </c>
      <c r="D142" s="11" t="str">
        <f t="shared" si="23"/>
        <v>N/A</v>
      </c>
      <c r="E142" s="14" t="s">
        <v>1743</v>
      </c>
      <c r="F142" s="11" t="str">
        <f t="shared" si="24"/>
        <v>N/A</v>
      </c>
      <c r="G142" s="14" t="s">
        <v>1743</v>
      </c>
      <c r="H142" s="11" t="str">
        <f t="shared" si="25"/>
        <v>N/A</v>
      </c>
      <c r="I142" s="12" t="s">
        <v>1743</v>
      </c>
      <c r="J142" s="12" t="s">
        <v>1743</v>
      </c>
      <c r="K142" s="14" t="s">
        <v>217</v>
      </c>
      <c r="L142" s="9" t="str">
        <f t="shared" si="26"/>
        <v>N/A</v>
      </c>
    </row>
    <row r="143" spans="1:12" x14ac:dyDescent="0.2">
      <c r="A143" s="57" t="s">
        <v>407</v>
      </c>
      <c r="B143" s="14" t="s">
        <v>217</v>
      </c>
      <c r="C143" s="14">
        <v>1452275</v>
      </c>
      <c r="D143" s="11" t="str">
        <f t="shared" si="23"/>
        <v>N/A</v>
      </c>
      <c r="E143" s="14">
        <v>1772882</v>
      </c>
      <c r="F143" s="11" t="str">
        <f t="shared" si="24"/>
        <v>N/A</v>
      </c>
      <c r="G143" s="14">
        <v>2237725</v>
      </c>
      <c r="H143" s="11" t="str">
        <f t="shared" si="25"/>
        <v>N/A</v>
      </c>
      <c r="I143" s="12">
        <v>22.08</v>
      </c>
      <c r="J143" s="12">
        <v>26.22</v>
      </c>
      <c r="K143" s="14" t="s">
        <v>217</v>
      </c>
      <c r="L143" s="9" t="str">
        <f t="shared" si="26"/>
        <v>N/A</v>
      </c>
    </row>
    <row r="144" spans="1:12" ht="25.5" x14ac:dyDescent="0.2">
      <c r="A144" s="57" t="s">
        <v>1207</v>
      </c>
      <c r="B144" s="14" t="s">
        <v>217</v>
      </c>
      <c r="C144" s="14">
        <v>229.10159331</v>
      </c>
      <c r="D144" s="11" t="str">
        <f t="shared" si="23"/>
        <v>N/A</v>
      </c>
      <c r="E144" s="14">
        <v>244.7042098</v>
      </c>
      <c r="F144" s="11" t="str">
        <f t="shared" si="24"/>
        <v>N/A</v>
      </c>
      <c r="G144" s="14">
        <v>268.95733173000002</v>
      </c>
      <c r="H144" s="11" t="str">
        <f t="shared" si="25"/>
        <v>N/A</v>
      </c>
      <c r="I144" s="12">
        <v>6.81</v>
      </c>
      <c r="J144" s="12">
        <v>9.9109999999999996</v>
      </c>
      <c r="K144" s="14" t="s">
        <v>217</v>
      </c>
      <c r="L144" s="9" t="str">
        <f t="shared" si="26"/>
        <v>N/A</v>
      </c>
    </row>
    <row r="145" spans="1:13" x14ac:dyDescent="0.2">
      <c r="A145" s="57" t="s">
        <v>408</v>
      </c>
      <c r="B145" s="14" t="s">
        <v>217</v>
      </c>
      <c r="C145" s="14" t="s">
        <v>217</v>
      </c>
      <c r="D145" s="11" t="str">
        <f t="shared" si="23"/>
        <v>N/A</v>
      </c>
      <c r="E145" s="14">
        <v>0</v>
      </c>
      <c r="F145" s="11" t="str">
        <f t="shared" si="24"/>
        <v>N/A</v>
      </c>
      <c r="G145" s="14">
        <v>0</v>
      </c>
      <c r="H145" s="11" t="str">
        <f t="shared" si="25"/>
        <v>N/A</v>
      </c>
      <c r="I145" s="12" t="s">
        <v>217</v>
      </c>
      <c r="J145" s="12" t="s">
        <v>1743</v>
      </c>
      <c r="K145" s="14" t="s">
        <v>217</v>
      </c>
      <c r="L145" s="9" t="str">
        <f t="shared" si="26"/>
        <v>N/A</v>
      </c>
    </row>
    <row r="146" spans="1:13" x14ac:dyDescent="0.2">
      <c r="A146" s="57" t="s">
        <v>1208</v>
      </c>
      <c r="B146" s="14" t="s">
        <v>217</v>
      </c>
      <c r="C146" s="14" t="s">
        <v>217</v>
      </c>
      <c r="D146" s="11" t="str">
        <f t="shared" si="23"/>
        <v>N/A</v>
      </c>
      <c r="E146" s="14" t="s">
        <v>1743</v>
      </c>
      <c r="F146" s="11" t="str">
        <f t="shared" si="24"/>
        <v>N/A</v>
      </c>
      <c r="G146" s="14" t="s">
        <v>1743</v>
      </c>
      <c r="H146" s="11" t="str">
        <f t="shared" si="25"/>
        <v>N/A</v>
      </c>
      <c r="I146" s="12" t="s">
        <v>217</v>
      </c>
      <c r="J146" s="12" t="s">
        <v>1743</v>
      </c>
      <c r="K146" s="14" t="s">
        <v>217</v>
      </c>
      <c r="L146" s="9" t="str">
        <f t="shared" si="26"/>
        <v>N/A</v>
      </c>
    </row>
    <row r="147" spans="1:13" x14ac:dyDescent="0.2">
      <c r="A147" s="57"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
      <c r="A148" s="57" t="s">
        <v>1209</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
      <c r="A149" s="57"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
      <c r="A150" s="57" t="s">
        <v>1210</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1876523</v>
      </c>
      <c r="F153" s="11" t="str">
        <f t="shared" si="28"/>
        <v>N/A</v>
      </c>
      <c r="G153" s="14">
        <v>2092045</v>
      </c>
      <c r="H153" s="11" t="str">
        <f t="shared" si="29"/>
        <v>N/A</v>
      </c>
      <c r="I153" s="12" t="s">
        <v>217</v>
      </c>
      <c r="J153" s="12">
        <v>11.49</v>
      </c>
      <c r="K153" s="14" t="s">
        <v>217</v>
      </c>
      <c r="L153" s="9" t="str">
        <f t="shared" si="26"/>
        <v>N/A</v>
      </c>
      <c r="M153" s="63"/>
    </row>
    <row r="154" spans="1:13" x14ac:dyDescent="0.2">
      <c r="A154" s="57" t="s">
        <v>1212</v>
      </c>
      <c r="B154" s="14" t="s">
        <v>217</v>
      </c>
      <c r="C154" s="14" t="s">
        <v>217</v>
      </c>
      <c r="D154" s="11" t="str">
        <f t="shared" si="27"/>
        <v>N/A</v>
      </c>
      <c r="E154" s="14">
        <v>45768.853659</v>
      </c>
      <c r="F154" s="11" t="str">
        <f t="shared" si="28"/>
        <v>N/A</v>
      </c>
      <c r="G154" s="14">
        <v>44511.595744999999</v>
      </c>
      <c r="H154" s="11" t="str">
        <f t="shared" si="29"/>
        <v>N/A</v>
      </c>
      <c r="I154" s="12" t="s">
        <v>217</v>
      </c>
      <c r="J154" s="12">
        <v>-2.75</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1487.0798319</v>
      </c>
      <c r="D164" s="130" t="str">
        <f t="shared" ref="D164:D166" si="31">IF($B164="N/A","N/A",IF(C164&gt;10,"No",IF(C164&lt;-10,"No","Yes")))</f>
        <v>N/A</v>
      </c>
      <c r="E164" s="131">
        <v>1152.9136301999999</v>
      </c>
      <c r="F164" s="130" t="str">
        <f t="shared" ref="F164:F166" si="32">IF($B164="N/A","N/A",IF(E164&gt;10,"No",IF(E164&lt;-10,"No","Yes")))</f>
        <v>N/A</v>
      </c>
      <c r="G164" s="131">
        <v>1148.6920981000001</v>
      </c>
      <c r="H164" s="130" t="str">
        <f t="shared" ref="H164:H166" si="33">IF($B164="N/A","N/A",IF(G164&gt;10,"No",IF(G164&lt;-10,"No","Yes")))</f>
        <v>N/A</v>
      </c>
      <c r="I164" s="132">
        <v>-22.5</v>
      </c>
      <c r="J164" s="132">
        <v>-0.36599999999999999</v>
      </c>
      <c r="K164" s="133" t="s">
        <v>732</v>
      </c>
      <c r="L164" s="134" t="str">
        <f>IF(J164="Div by 0", "N/A", IF(OR(J164="N/A",K164="N/A"),"N/A", IF(J164&gt;VALUE(MID(K164,1,2)), "No", IF(J164&lt;-1*VALUE(MID(K164,1,2)), "No", "Yes"))))</f>
        <v>Yes</v>
      </c>
      <c r="N164" s="64"/>
    </row>
    <row r="165" spans="1:16" x14ac:dyDescent="0.2">
      <c r="A165" s="57" t="s">
        <v>1217</v>
      </c>
      <c r="B165" s="131" t="s">
        <v>217</v>
      </c>
      <c r="C165" s="131">
        <v>1487.0798319</v>
      </c>
      <c r="D165" s="130" t="str">
        <f t="shared" si="31"/>
        <v>N/A</v>
      </c>
      <c r="E165" s="131">
        <v>1152.9136301999999</v>
      </c>
      <c r="F165" s="130" t="str">
        <f t="shared" si="32"/>
        <v>N/A</v>
      </c>
      <c r="G165" s="131">
        <v>1148.6920981000001</v>
      </c>
      <c r="H165" s="130" t="str">
        <f t="shared" si="33"/>
        <v>N/A</v>
      </c>
      <c r="I165" s="132">
        <v>-22.5</v>
      </c>
      <c r="J165" s="132">
        <v>-0.36599999999999999</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t="s">
        <v>1743</v>
      </c>
      <c r="D166" s="130" t="str">
        <f t="shared" si="31"/>
        <v>N/A</v>
      </c>
      <c r="E166" s="131" t="s">
        <v>1743</v>
      </c>
      <c r="F166" s="130" t="str">
        <f t="shared" si="32"/>
        <v>N/A</v>
      </c>
      <c r="G166" s="131" t="s">
        <v>1743</v>
      </c>
      <c r="H166" s="130" t="str">
        <f t="shared" si="33"/>
        <v>N/A</v>
      </c>
      <c r="I166" s="132" t="s">
        <v>1743</v>
      </c>
      <c r="J166" s="132" t="s">
        <v>1743</v>
      </c>
      <c r="K166" s="133" t="s">
        <v>732</v>
      </c>
      <c r="L166" s="134" t="str">
        <f t="shared" si="34"/>
        <v>N/A</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144162</v>
      </c>
      <c r="D6" s="130" t="str">
        <f t="shared" ref="D6:D11" si="0">IF($B6="N/A","N/A",IF(C6&gt;10,"No",IF(C6&lt;-10,"No","Yes")))</f>
        <v>N/A</v>
      </c>
      <c r="E6" s="152">
        <v>154401</v>
      </c>
      <c r="F6" s="130" t="str">
        <f t="shared" ref="F6:F11" si="1">IF($B6="N/A","N/A",IF(E6&gt;10,"No",IF(E6&lt;-10,"No","Yes")))</f>
        <v>N/A</v>
      </c>
      <c r="G6" s="152">
        <v>160897</v>
      </c>
      <c r="H6" s="130" t="str">
        <f t="shared" ref="H6:H11" si="2">IF($B6="N/A","N/A",IF(G6&gt;10,"No",IF(G6&lt;-10,"No","Yes")))</f>
        <v>N/A</v>
      </c>
      <c r="I6" s="132">
        <v>7.1020000000000003</v>
      </c>
      <c r="J6" s="132">
        <v>4.2069999999999999</v>
      </c>
      <c r="K6" s="152" t="s">
        <v>732</v>
      </c>
      <c r="L6" s="134" t="str">
        <f t="shared" ref="L6:L14" si="3">IF(J6="Div by 0", "N/A", IF(K6="N/A","N/A", IF(J6&gt;VALUE(MID(K6,1,2)), "No", IF(J6&lt;-1*VALUE(MID(K6,1,2)), "No", "Yes"))))</f>
        <v>Yes</v>
      </c>
    </row>
    <row r="7" spans="1:12" x14ac:dyDescent="0.2">
      <c r="A7" s="16" t="s">
        <v>100</v>
      </c>
      <c r="B7" s="135" t="s">
        <v>217</v>
      </c>
      <c r="C7" s="152">
        <v>11807</v>
      </c>
      <c r="D7" s="130" t="str">
        <f t="shared" si="0"/>
        <v>N/A</v>
      </c>
      <c r="E7" s="152">
        <v>11663</v>
      </c>
      <c r="F7" s="130" t="str">
        <f t="shared" si="1"/>
        <v>N/A</v>
      </c>
      <c r="G7" s="152">
        <v>11712</v>
      </c>
      <c r="H7" s="130" t="str">
        <f t="shared" si="2"/>
        <v>N/A</v>
      </c>
      <c r="I7" s="132">
        <v>-1.22</v>
      </c>
      <c r="J7" s="132">
        <v>0.42009999999999997</v>
      </c>
      <c r="K7" s="135" t="s">
        <v>732</v>
      </c>
      <c r="L7" s="134" t="str">
        <f t="shared" si="3"/>
        <v>Yes</v>
      </c>
    </row>
    <row r="8" spans="1:12" x14ac:dyDescent="0.2">
      <c r="A8" s="16" t="s">
        <v>101</v>
      </c>
      <c r="B8" s="135" t="s">
        <v>217</v>
      </c>
      <c r="C8" s="152">
        <v>22001</v>
      </c>
      <c r="D8" s="130" t="str">
        <f t="shared" si="0"/>
        <v>N/A</v>
      </c>
      <c r="E8" s="152">
        <v>23760</v>
      </c>
      <c r="F8" s="130" t="str">
        <f t="shared" si="1"/>
        <v>N/A</v>
      </c>
      <c r="G8" s="152">
        <v>25559</v>
      </c>
      <c r="H8" s="130" t="str">
        <f t="shared" si="2"/>
        <v>N/A</v>
      </c>
      <c r="I8" s="132">
        <v>7.9950000000000001</v>
      </c>
      <c r="J8" s="132">
        <v>7.5720000000000001</v>
      </c>
      <c r="K8" s="135" t="s">
        <v>732</v>
      </c>
      <c r="L8" s="134" t="str">
        <f t="shared" si="3"/>
        <v>Yes</v>
      </c>
    </row>
    <row r="9" spans="1:12" x14ac:dyDescent="0.2">
      <c r="A9" s="16" t="s">
        <v>104</v>
      </c>
      <c r="B9" s="135" t="s">
        <v>217</v>
      </c>
      <c r="C9" s="152">
        <v>89922</v>
      </c>
      <c r="D9" s="130" t="str">
        <f t="shared" si="0"/>
        <v>N/A</v>
      </c>
      <c r="E9" s="152">
        <v>96507</v>
      </c>
      <c r="F9" s="130" t="str">
        <f t="shared" si="1"/>
        <v>N/A</v>
      </c>
      <c r="G9" s="152">
        <v>100220</v>
      </c>
      <c r="H9" s="130" t="str">
        <f t="shared" si="2"/>
        <v>N/A</v>
      </c>
      <c r="I9" s="132">
        <v>7.3230000000000004</v>
      </c>
      <c r="J9" s="132">
        <v>3.847</v>
      </c>
      <c r="K9" s="135" t="s">
        <v>732</v>
      </c>
      <c r="L9" s="134" t="str">
        <f t="shared" si="3"/>
        <v>Yes</v>
      </c>
    </row>
    <row r="10" spans="1:12" x14ac:dyDescent="0.2">
      <c r="A10" s="16" t="s">
        <v>105</v>
      </c>
      <c r="B10" s="135" t="s">
        <v>217</v>
      </c>
      <c r="C10" s="152">
        <v>20432</v>
      </c>
      <c r="D10" s="130" t="str">
        <f t="shared" si="0"/>
        <v>N/A</v>
      </c>
      <c r="E10" s="152">
        <v>22471</v>
      </c>
      <c r="F10" s="130" t="str">
        <f t="shared" si="1"/>
        <v>N/A</v>
      </c>
      <c r="G10" s="152">
        <v>23406</v>
      </c>
      <c r="H10" s="130" t="str">
        <f t="shared" si="2"/>
        <v>N/A</v>
      </c>
      <c r="I10" s="132">
        <v>9.9789999999999992</v>
      </c>
      <c r="J10" s="132">
        <v>4.1609999999999996</v>
      </c>
      <c r="K10" s="135" t="s">
        <v>732</v>
      </c>
      <c r="L10" s="134" t="str">
        <f t="shared" si="3"/>
        <v>Yes</v>
      </c>
    </row>
    <row r="11" spans="1:12" x14ac:dyDescent="0.2">
      <c r="A11" s="16" t="s">
        <v>77</v>
      </c>
      <c r="B11" s="152" t="s">
        <v>217</v>
      </c>
      <c r="C11" s="152">
        <v>112525.91</v>
      </c>
      <c r="D11" s="138" t="str">
        <f t="shared" si="0"/>
        <v>N/A</v>
      </c>
      <c r="E11" s="152">
        <v>122426.68</v>
      </c>
      <c r="F11" s="130" t="str">
        <f t="shared" si="1"/>
        <v>N/A</v>
      </c>
      <c r="G11" s="152">
        <v>128785.88</v>
      </c>
      <c r="H11" s="130" t="str">
        <f t="shared" si="2"/>
        <v>N/A</v>
      </c>
      <c r="I11" s="132">
        <v>8.7989999999999995</v>
      </c>
      <c r="J11" s="132">
        <v>5.194</v>
      </c>
      <c r="K11" s="152" t="s">
        <v>733</v>
      </c>
      <c r="L11" s="134" t="str">
        <f t="shared" si="3"/>
        <v>Yes</v>
      </c>
    </row>
    <row r="12" spans="1:12" x14ac:dyDescent="0.2">
      <c r="A12" s="16" t="s">
        <v>115</v>
      </c>
      <c r="B12" s="152" t="s">
        <v>217</v>
      </c>
      <c r="C12" s="152">
        <v>23186</v>
      </c>
      <c r="D12" s="152" t="s">
        <v>217</v>
      </c>
      <c r="E12" s="152">
        <v>23800</v>
      </c>
      <c r="F12" s="152" t="s">
        <v>217</v>
      </c>
      <c r="G12" s="152">
        <v>24601</v>
      </c>
      <c r="H12" s="152" t="s">
        <v>217</v>
      </c>
      <c r="I12" s="132">
        <v>2.6480000000000001</v>
      </c>
      <c r="J12" s="132">
        <v>3.3660000000000001</v>
      </c>
      <c r="K12" s="152" t="s">
        <v>733</v>
      </c>
      <c r="L12" s="134" t="str">
        <f t="shared" si="3"/>
        <v>Yes</v>
      </c>
    </row>
    <row r="13" spans="1:12" x14ac:dyDescent="0.2">
      <c r="A13" s="16" t="s">
        <v>449</v>
      </c>
      <c r="B13" s="152" t="s">
        <v>217</v>
      </c>
      <c r="C13" s="152">
        <v>10715</v>
      </c>
      <c r="D13" s="152" t="s">
        <v>217</v>
      </c>
      <c r="E13" s="152">
        <v>10630</v>
      </c>
      <c r="F13" s="152" t="s">
        <v>217</v>
      </c>
      <c r="G13" s="152">
        <v>10656</v>
      </c>
      <c r="H13" s="152" t="s">
        <v>217</v>
      </c>
      <c r="I13" s="132">
        <v>-0.79300000000000004</v>
      </c>
      <c r="J13" s="132">
        <v>0.24460000000000001</v>
      </c>
      <c r="K13" s="152" t="s">
        <v>733</v>
      </c>
      <c r="L13" s="134" t="str">
        <f t="shared" si="3"/>
        <v>Yes</v>
      </c>
    </row>
    <row r="14" spans="1:12" x14ac:dyDescent="0.2">
      <c r="A14" s="16" t="s">
        <v>450</v>
      </c>
      <c r="B14" s="152" t="s">
        <v>217</v>
      </c>
      <c r="C14" s="152">
        <v>11448</v>
      </c>
      <c r="D14" s="152" t="s">
        <v>217</v>
      </c>
      <c r="E14" s="152">
        <v>12135</v>
      </c>
      <c r="F14" s="152" t="s">
        <v>217</v>
      </c>
      <c r="G14" s="152">
        <v>12917</v>
      </c>
      <c r="H14" s="152" t="s">
        <v>217</v>
      </c>
      <c r="I14" s="132">
        <v>6.0010000000000003</v>
      </c>
      <c r="J14" s="132">
        <v>6.444</v>
      </c>
      <c r="K14" s="152" t="s">
        <v>733</v>
      </c>
      <c r="L14" s="134" t="str">
        <f t="shared" si="3"/>
        <v>Yes</v>
      </c>
    </row>
    <row r="15" spans="1:12" x14ac:dyDescent="0.2">
      <c r="A15" s="4" t="s">
        <v>58</v>
      </c>
      <c r="B15" s="135" t="s">
        <v>217</v>
      </c>
      <c r="C15" s="131">
        <v>945856406</v>
      </c>
      <c r="D15" s="130" t="str">
        <f t="shared" ref="D15:D20" si="4">IF($B15="N/A","N/A",IF(C15&gt;10,"No",IF(C15&lt;-10,"No","Yes")))</f>
        <v>N/A</v>
      </c>
      <c r="E15" s="131">
        <v>1011083487</v>
      </c>
      <c r="F15" s="130" t="str">
        <f t="shared" ref="F15:F20" si="5">IF($B15="N/A","N/A",IF(E15&gt;10,"No",IF(E15&lt;-10,"No","Yes")))</f>
        <v>N/A</v>
      </c>
      <c r="G15" s="131">
        <v>1001400935</v>
      </c>
      <c r="H15" s="130" t="str">
        <f t="shared" ref="H15:H20" si="6">IF($B15="N/A","N/A",IF(G15&gt;10,"No",IF(G15&lt;-10,"No","Yes")))</f>
        <v>N/A</v>
      </c>
      <c r="I15" s="132">
        <v>6.8959999999999999</v>
      </c>
      <c r="J15" s="132">
        <v>-0.95799999999999996</v>
      </c>
      <c r="K15" s="135" t="s">
        <v>732</v>
      </c>
      <c r="L15" s="134" t="str">
        <f t="shared" ref="L15:L20" si="7">IF(J15="Div by 0", "N/A", IF(K15="N/A","N/A", IF(J15&gt;VALUE(MID(K15,1,2)), "No", IF(J15&lt;-1*VALUE(MID(K15,1,2)), "No", "Yes"))))</f>
        <v>Yes</v>
      </c>
    </row>
    <row r="16" spans="1:12" x14ac:dyDescent="0.2">
      <c r="A16" s="4" t="s">
        <v>1121</v>
      </c>
      <c r="B16" s="135" t="s">
        <v>217</v>
      </c>
      <c r="C16" s="131">
        <v>6561.0660645999997</v>
      </c>
      <c r="D16" s="130" t="str">
        <f t="shared" si="4"/>
        <v>N/A</v>
      </c>
      <c r="E16" s="131">
        <v>6548.4257680000001</v>
      </c>
      <c r="F16" s="130" t="str">
        <f t="shared" si="5"/>
        <v>N/A</v>
      </c>
      <c r="G16" s="131">
        <v>6223.8633100999996</v>
      </c>
      <c r="H16" s="130" t="str">
        <f t="shared" si="6"/>
        <v>N/A</v>
      </c>
      <c r="I16" s="132">
        <v>-0.193</v>
      </c>
      <c r="J16" s="132">
        <v>-4.96</v>
      </c>
      <c r="K16" s="135" t="s">
        <v>732</v>
      </c>
      <c r="L16" s="134" t="str">
        <f t="shared" si="7"/>
        <v>Yes</v>
      </c>
    </row>
    <row r="17" spans="1:12" x14ac:dyDescent="0.2">
      <c r="A17" s="4" t="s">
        <v>1219</v>
      </c>
      <c r="B17" s="135" t="s">
        <v>217</v>
      </c>
      <c r="C17" s="131">
        <v>20621.225375000002</v>
      </c>
      <c r="D17" s="130" t="str">
        <f t="shared" si="4"/>
        <v>N/A</v>
      </c>
      <c r="E17" s="131">
        <v>21582.267426999999</v>
      </c>
      <c r="F17" s="130" t="str">
        <f t="shared" si="5"/>
        <v>N/A</v>
      </c>
      <c r="G17" s="131">
        <v>20350.182121000002</v>
      </c>
      <c r="H17" s="130" t="str">
        <f t="shared" si="6"/>
        <v>N/A</v>
      </c>
      <c r="I17" s="132">
        <v>4.66</v>
      </c>
      <c r="J17" s="132">
        <v>-5.71</v>
      </c>
      <c r="K17" s="135" t="s">
        <v>732</v>
      </c>
      <c r="L17" s="134" t="str">
        <f t="shared" si="7"/>
        <v>Yes</v>
      </c>
    </row>
    <row r="18" spans="1:12" x14ac:dyDescent="0.2">
      <c r="A18" s="4" t="s">
        <v>1220</v>
      </c>
      <c r="B18" s="135" t="s">
        <v>217</v>
      </c>
      <c r="C18" s="131">
        <v>17600.076950999999</v>
      </c>
      <c r="D18" s="130" t="str">
        <f t="shared" si="4"/>
        <v>N/A</v>
      </c>
      <c r="E18" s="131">
        <v>17631.102945999999</v>
      </c>
      <c r="F18" s="130" t="str">
        <f t="shared" si="5"/>
        <v>N/A</v>
      </c>
      <c r="G18" s="131">
        <v>16834.788333</v>
      </c>
      <c r="H18" s="130" t="str">
        <f t="shared" si="6"/>
        <v>N/A</v>
      </c>
      <c r="I18" s="132">
        <v>0.17630000000000001</v>
      </c>
      <c r="J18" s="132">
        <v>-4.5199999999999996</v>
      </c>
      <c r="K18" s="135" t="s">
        <v>732</v>
      </c>
      <c r="L18" s="134" t="str">
        <f t="shared" si="7"/>
        <v>Yes</v>
      </c>
    </row>
    <row r="19" spans="1:12" x14ac:dyDescent="0.2">
      <c r="A19" s="4" t="s">
        <v>1221</v>
      </c>
      <c r="B19" s="135" t="s">
        <v>217</v>
      </c>
      <c r="C19" s="131">
        <v>2791.4568293000002</v>
      </c>
      <c r="D19" s="130" t="str">
        <f t="shared" si="4"/>
        <v>N/A</v>
      </c>
      <c r="E19" s="131">
        <v>2784.8338981000002</v>
      </c>
      <c r="F19" s="130" t="str">
        <f t="shared" si="5"/>
        <v>N/A</v>
      </c>
      <c r="G19" s="131">
        <v>2625.2417082000002</v>
      </c>
      <c r="H19" s="130" t="str">
        <f t="shared" si="6"/>
        <v>N/A</v>
      </c>
      <c r="I19" s="132">
        <v>-0.23699999999999999</v>
      </c>
      <c r="J19" s="132">
        <v>-5.73</v>
      </c>
      <c r="K19" s="135" t="s">
        <v>732</v>
      </c>
      <c r="L19" s="134" t="str">
        <f t="shared" si="7"/>
        <v>Yes</v>
      </c>
    </row>
    <row r="20" spans="1:12" x14ac:dyDescent="0.2">
      <c r="A20" s="4" t="s">
        <v>1222</v>
      </c>
      <c r="B20" s="135" t="s">
        <v>217</v>
      </c>
      <c r="C20" s="131">
        <v>3139.6301878999998</v>
      </c>
      <c r="D20" s="130" t="str">
        <f t="shared" si="4"/>
        <v>N/A</v>
      </c>
      <c r="E20" s="131">
        <v>3190.7138534000001</v>
      </c>
      <c r="F20" s="130" t="str">
        <f t="shared" si="5"/>
        <v>N/A</v>
      </c>
      <c r="G20" s="131">
        <v>2976.9086132000002</v>
      </c>
      <c r="H20" s="130" t="str">
        <f t="shared" si="6"/>
        <v>N/A</v>
      </c>
      <c r="I20" s="132">
        <v>1.627</v>
      </c>
      <c r="J20" s="132">
        <v>-6.7</v>
      </c>
      <c r="K20" s="135" t="s">
        <v>732</v>
      </c>
      <c r="L20" s="134" t="str">
        <f t="shared" si="7"/>
        <v>Yes</v>
      </c>
    </row>
    <row r="21" spans="1:12" x14ac:dyDescent="0.2">
      <c r="A21" s="2" t="s">
        <v>1125</v>
      </c>
      <c r="B21" s="135" t="s">
        <v>217</v>
      </c>
      <c r="C21" s="131">
        <v>6483.5822985000004</v>
      </c>
      <c r="D21" s="130" t="str">
        <f t="shared" ref="D21:D22" si="8">IF($B21="N/A","N/A",IF(C21&gt;10,"No",IF(C21&lt;-10,"No","Yes")))</f>
        <v>N/A</v>
      </c>
      <c r="E21" s="131">
        <v>6483.7381562</v>
      </c>
      <c r="F21" s="130" t="str">
        <f t="shared" ref="F21:F22" si="9">IF($B21="N/A","N/A",IF(E21&gt;10,"No",IF(E21&lt;-10,"No","Yes")))</f>
        <v>N/A</v>
      </c>
      <c r="G21" s="131">
        <v>6093.3933648000002</v>
      </c>
      <c r="H21" s="130" t="str">
        <f t="shared" ref="H21:H22" si="10">IF($B21="N/A","N/A",IF(G21&gt;10,"No",IF(G21&lt;-10,"No","Yes")))</f>
        <v>N/A</v>
      </c>
      <c r="I21" s="132">
        <v>2.3999999999999998E-3</v>
      </c>
      <c r="J21" s="132">
        <v>-6.02</v>
      </c>
      <c r="K21" s="135" t="s">
        <v>732</v>
      </c>
      <c r="L21" s="134" t="str">
        <f>IF(J21="Div by 0", "N/A", IF(OR(J21="N/A",K21="N/A"),"N/A", IF(J21&gt;VALUE(MID(K21,1,2)), "No", IF(J21&lt;-1*VALUE(MID(K21,1,2)), "No", "Yes"))))</f>
        <v>Yes</v>
      </c>
    </row>
    <row r="22" spans="1:12" x14ac:dyDescent="0.2">
      <c r="A22" s="2" t="s">
        <v>1126</v>
      </c>
      <c r="B22" s="135" t="s">
        <v>217</v>
      </c>
      <c r="C22" s="131">
        <v>6663.6831447000004</v>
      </c>
      <c r="D22" s="130" t="str">
        <f t="shared" si="8"/>
        <v>N/A</v>
      </c>
      <c r="E22" s="131">
        <v>6632.1722298000004</v>
      </c>
      <c r="F22" s="130" t="str">
        <f t="shared" si="9"/>
        <v>N/A</v>
      </c>
      <c r="G22" s="131">
        <v>6390.8979748000002</v>
      </c>
      <c r="H22" s="130" t="str">
        <f t="shared" si="10"/>
        <v>N/A</v>
      </c>
      <c r="I22" s="132">
        <v>-0.47299999999999998</v>
      </c>
      <c r="J22" s="132">
        <v>-3.64</v>
      </c>
      <c r="K22" s="135" t="s">
        <v>732</v>
      </c>
      <c r="L22" s="134" t="str">
        <f>IF(J22="Div by 0", "N/A", IF(OR(J22="N/A",K22="N/A"),"N/A", IF(J22&gt;VALUE(MID(K22,1,2)), "No", IF(J22&lt;-1*VALUE(MID(K22,1,2)), "No", "Yes"))))</f>
        <v>Yes</v>
      </c>
    </row>
    <row r="23" spans="1:12" x14ac:dyDescent="0.2">
      <c r="A23" s="4" t="s">
        <v>1223</v>
      </c>
      <c r="B23" s="135" t="s">
        <v>217</v>
      </c>
      <c r="C23" s="131">
        <v>18710.552661000002</v>
      </c>
      <c r="D23" s="130" t="str">
        <f>IF($B23="N/A","N/A",IF(C23&gt;10,"No",IF(C23&lt;-10,"No","Yes")))</f>
        <v>N/A</v>
      </c>
      <c r="E23" s="131">
        <v>19100.843235</v>
      </c>
      <c r="F23" s="130" t="str">
        <f>IF($B23="N/A","N/A",IF(E23&gt;10,"No",IF(E23&lt;-10,"No","Yes")))</f>
        <v>N/A</v>
      </c>
      <c r="G23" s="131">
        <v>18196.993008000001</v>
      </c>
      <c r="H23" s="130" t="str">
        <f>IF($B23="N/A","N/A",IF(G23&gt;10,"No",IF(G23&lt;-10,"No","Yes")))</f>
        <v>N/A</v>
      </c>
      <c r="I23" s="132">
        <v>2.0859999999999999</v>
      </c>
      <c r="J23" s="132">
        <v>-4.7300000000000004</v>
      </c>
      <c r="K23" s="135" t="s">
        <v>732</v>
      </c>
      <c r="L23" s="134" t="str">
        <f>IF(J23="Div by 0", "N/A", IF(K23="N/A","N/A", IF(J23&gt;VALUE(MID(K23,1,2)), "No", IF(J23&lt;-1*VALUE(MID(K23,1,2)), "No", "Yes"))))</f>
        <v>Yes</v>
      </c>
    </row>
    <row r="24" spans="1:12" x14ac:dyDescent="0.2">
      <c r="A24" s="4" t="s">
        <v>1224</v>
      </c>
      <c r="B24" s="135" t="s">
        <v>217</v>
      </c>
      <c r="C24" s="131">
        <v>21503.330191000001</v>
      </c>
      <c r="D24" s="130" t="str">
        <f>IF($B24="N/A","N/A",IF(C24&gt;10,"No",IF(C24&lt;-10,"No","Yes")))</f>
        <v>N/A</v>
      </c>
      <c r="E24" s="131">
        <v>22417.63048</v>
      </c>
      <c r="F24" s="130" t="str">
        <f>IF($B24="N/A","N/A",IF(E24&gt;10,"No",IF(E24&lt;-10,"No","Yes")))</f>
        <v>N/A</v>
      </c>
      <c r="G24" s="131">
        <v>21017.757788999999</v>
      </c>
      <c r="H24" s="130" t="str">
        <f>IF($B24="N/A","N/A",IF(G24&gt;10,"No",IF(G24&lt;-10,"No","Yes")))</f>
        <v>N/A</v>
      </c>
      <c r="I24" s="132">
        <v>4.2519999999999998</v>
      </c>
      <c r="J24" s="132">
        <v>-6.24</v>
      </c>
      <c r="K24" s="135" t="s">
        <v>732</v>
      </c>
      <c r="L24" s="134" t="str">
        <f>IF(J24="Div by 0", "N/A", IF(K24="N/A","N/A", IF(J24&gt;VALUE(MID(K24,1,2)), "No", IF(J24&lt;-1*VALUE(MID(K24,1,2)), "No", "Yes"))))</f>
        <v>Yes</v>
      </c>
    </row>
    <row r="25" spans="1:12" x14ac:dyDescent="0.2">
      <c r="A25" s="4" t="s">
        <v>1225</v>
      </c>
      <c r="B25" s="135" t="s">
        <v>217</v>
      </c>
      <c r="C25" s="131">
        <v>17416.847484000002</v>
      </c>
      <c r="D25" s="130" t="str">
        <f>IF($B25="N/A","N/A",IF(C25&gt;10,"No",IF(C25&lt;-10,"No","Yes")))</f>
        <v>N/A</v>
      </c>
      <c r="E25" s="131">
        <v>17455.750802999999</v>
      </c>
      <c r="F25" s="130" t="str">
        <f>IF($B25="N/A","N/A",IF(E25&gt;10,"No",IF(E25&lt;-10,"No","Yes")))</f>
        <v>N/A</v>
      </c>
      <c r="G25" s="131">
        <v>17024.842688000001</v>
      </c>
      <c r="H25" s="130" t="str">
        <f>IF($B25="N/A","N/A",IF(G25&gt;10,"No",IF(G25&lt;-10,"No","Yes")))</f>
        <v>N/A</v>
      </c>
      <c r="I25" s="132">
        <v>0.22339999999999999</v>
      </c>
      <c r="J25" s="132">
        <v>-2.4700000000000002</v>
      </c>
      <c r="K25" s="135" t="s">
        <v>732</v>
      </c>
      <c r="L25" s="134" t="str">
        <f>IF(J25="Div by 0", "N/A", IF(K25="N/A","N/A", IF(J25&gt;VALUE(MID(K25,1,2)), "No", IF(J25&lt;-1*VALUE(MID(K25,1,2)), "No", "Yes"))))</f>
        <v>Yes</v>
      </c>
    </row>
    <row r="26" spans="1:12" x14ac:dyDescent="0.2">
      <c r="A26" s="4" t="s">
        <v>1226</v>
      </c>
      <c r="B26" s="135" t="s">
        <v>217</v>
      </c>
      <c r="C26" s="131">
        <v>18038.204454999999</v>
      </c>
      <c r="D26" s="130" t="str">
        <f t="shared" ref="D26:D27" si="11">IF($B26="N/A","N/A",IF(C26&gt;10,"No",IF(C26&lt;-10,"No","Yes")))</f>
        <v>N/A</v>
      </c>
      <c r="E26" s="131">
        <v>18376.646918999999</v>
      </c>
      <c r="F26" s="130" t="str">
        <f t="shared" ref="F26:F30" si="12">IF($B26="N/A","N/A",IF(E26&gt;10,"No",IF(E26&lt;-10,"No","Yes")))</f>
        <v>N/A</v>
      </c>
      <c r="G26" s="131">
        <v>17339.452481</v>
      </c>
      <c r="H26" s="130" t="str">
        <f t="shared" ref="H26:H27" si="13">IF($B26="N/A","N/A",IF(G26&gt;10,"No",IF(G26&lt;-10,"No","Yes")))</f>
        <v>N/A</v>
      </c>
      <c r="I26" s="132">
        <v>1.8759999999999999</v>
      </c>
      <c r="J26" s="132">
        <v>-5.64</v>
      </c>
      <c r="K26" s="135" t="s">
        <v>732</v>
      </c>
      <c r="L26" s="134" t="str">
        <f>IF(J26="Div by 0", "N/A", IF(OR(J26="N/A",K26="N/A"),"N/A", IF(J26&gt;VALUE(MID(K26,1,2)), "No", IF(J26&lt;-1*VALUE(MID(K26,1,2)), "No", "Yes"))))</f>
        <v>Yes</v>
      </c>
    </row>
    <row r="27" spans="1:12" x14ac:dyDescent="0.2">
      <c r="A27" s="4" t="s">
        <v>1227</v>
      </c>
      <c r="B27" s="135" t="s">
        <v>217</v>
      </c>
      <c r="C27" s="131">
        <v>19910.315118999999</v>
      </c>
      <c r="D27" s="130" t="str">
        <f t="shared" si="11"/>
        <v>N/A</v>
      </c>
      <c r="E27" s="131">
        <v>20363.261987000002</v>
      </c>
      <c r="F27" s="130" t="str">
        <f t="shared" si="12"/>
        <v>N/A</v>
      </c>
      <c r="G27" s="131">
        <v>19646.577864999999</v>
      </c>
      <c r="H27" s="130" t="str">
        <f t="shared" si="13"/>
        <v>N/A</v>
      </c>
      <c r="I27" s="132">
        <v>2.2749999999999999</v>
      </c>
      <c r="J27" s="132">
        <v>-3.52</v>
      </c>
      <c r="K27" s="135" t="s">
        <v>732</v>
      </c>
      <c r="L27" s="134" t="str">
        <f>IF(J27="Div by 0", "N/A", IF(OR(J27="N/A",K27="N/A"),"N/A", IF(J27&gt;VALUE(MID(K27,1,2)), "No", IF(J27&lt;-1*VALUE(MID(K27,1,2)), "No", "Yes"))))</f>
        <v>Yes</v>
      </c>
    </row>
    <row r="28" spans="1:12" x14ac:dyDescent="0.2">
      <c r="A28" s="57" t="s">
        <v>1228</v>
      </c>
      <c r="B28" s="131" t="s">
        <v>217</v>
      </c>
      <c r="C28" s="131">
        <v>1487.0798319</v>
      </c>
      <c r="D28" s="130" t="str">
        <f t="shared" ref="D28:D30" si="14">IF($B28="N/A","N/A",IF(C28&gt;10,"No",IF(C28&lt;-10,"No","Yes")))</f>
        <v>N/A</v>
      </c>
      <c r="E28" s="131">
        <v>1152.9136301999999</v>
      </c>
      <c r="F28" s="130" t="str">
        <f t="shared" si="12"/>
        <v>N/A</v>
      </c>
      <c r="G28" s="131">
        <v>1148.6920981000001</v>
      </c>
      <c r="H28" s="130" t="str">
        <f t="shared" ref="H28:H30" si="15">IF($B28="N/A","N/A",IF(G28&gt;10,"No",IF(G28&lt;-10,"No","Yes")))</f>
        <v>N/A</v>
      </c>
      <c r="I28" s="132">
        <v>-22.5</v>
      </c>
      <c r="J28" s="132">
        <v>-0.36599999999999999</v>
      </c>
      <c r="K28" s="133" t="s">
        <v>732</v>
      </c>
      <c r="L28" s="134" t="str">
        <f>IF(J28="Div by 0", "N/A", IF(OR(J28="N/A",K28="N/A"),"N/A", IF(J28&gt;VALUE(MID(K28,1,2)), "No", IF(J28&lt;-1*VALUE(MID(K28,1,2)), "No", "Yes"))))</f>
        <v>Yes</v>
      </c>
    </row>
    <row r="29" spans="1:12" x14ac:dyDescent="0.2">
      <c r="A29" s="57" t="s">
        <v>1229</v>
      </c>
      <c r="B29" s="131" t="s">
        <v>217</v>
      </c>
      <c r="C29" s="131">
        <v>1487.0798319</v>
      </c>
      <c r="D29" s="130" t="str">
        <f t="shared" si="14"/>
        <v>N/A</v>
      </c>
      <c r="E29" s="131">
        <v>1152.9136301999999</v>
      </c>
      <c r="F29" s="130" t="str">
        <f t="shared" si="12"/>
        <v>N/A</v>
      </c>
      <c r="G29" s="131">
        <v>1148.6920981000001</v>
      </c>
      <c r="H29" s="130" t="str">
        <f t="shared" si="15"/>
        <v>N/A</v>
      </c>
      <c r="I29" s="132">
        <v>-22.5</v>
      </c>
      <c r="J29" s="132">
        <v>-0.36599999999999999</v>
      </c>
      <c r="K29" s="133" t="s">
        <v>732</v>
      </c>
      <c r="L29" s="134" t="str">
        <f t="shared" ref="L29:L30" si="16">IF(J29="Div by 0", "N/A", IF(OR(J29="N/A",K29="N/A"),"N/A", IF(J29&gt;VALUE(MID(K29,1,2)), "No", IF(J29&lt;-1*VALUE(MID(K29,1,2)), "No", "Yes"))))</f>
        <v>Yes</v>
      </c>
    </row>
    <row r="30" spans="1:12" x14ac:dyDescent="0.2">
      <c r="A30" s="57" t="s">
        <v>1230</v>
      </c>
      <c r="B30" s="131" t="s">
        <v>217</v>
      </c>
      <c r="C30" s="131" t="s">
        <v>1743</v>
      </c>
      <c r="D30" s="130" t="str">
        <f t="shared" si="14"/>
        <v>N/A</v>
      </c>
      <c r="E30" s="131" t="s">
        <v>1743</v>
      </c>
      <c r="F30" s="130" t="str">
        <f t="shared" si="12"/>
        <v>N/A</v>
      </c>
      <c r="G30" s="131" t="s">
        <v>1743</v>
      </c>
      <c r="H30" s="130" t="str">
        <f t="shared" si="15"/>
        <v>N/A</v>
      </c>
      <c r="I30" s="132" t="s">
        <v>1743</v>
      </c>
      <c r="J30" s="132" t="s">
        <v>1743</v>
      </c>
      <c r="K30" s="133" t="s">
        <v>732</v>
      </c>
      <c r="L30" s="134" t="str">
        <f t="shared" si="16"/>
        <v>N/A</v>
      </c>
    </row>
    <row r="31" spans="1:12" x14ac:dyDescent="0.2">
      <c r="A31" s="45" t="s">
        <v>2</v>
      </c>
      <c r="B31" s="136" t="s">
        <v>217</v>
      </c>
      <c r="C31" s="140">
        <v>0</v>
      </c>
      <c r="D31" s="138" t="str">
        <f t="shared" ref="D31:D69" si="17">IF($B31="N/A","N/A",IF(C31&gt;10,"No",IF(C31&lt;-10,"No","Yes")))</f>
        <v>N/A</v>
      </c>
      <c r="E31" s="140">
        <v>0</v>
      </c>
      <c r="F31" s="138" t="str">
        <f t="shared" ref="F31:F69" si="18">IF($B31="N/A","N/A",IF(E31&gt;10,"No",IF(E31&lt;-10,"No","Yes")))</f>
        <v>N/A</v>
      </c>
      <c r="G31" s="140">
        <v>0</v>
      </c>
      <c r="H31" s="138" t="str">
        <f t="shared" ref="H31:H69" si="19">IF($B31="N/A","N/A",IF(G31&gt;10,"No",IF(G31&lt;-10,"No","Yes")))</f>
        <v>N/A</v>
      </c>
      <c r="I31" s="132" t="s">
        <v>1743</v>
      </c>
      <c r="J31" s="132" t="s">
        <v>1743</v>
      </c>
      <c r="K31" s="133" t="s">
        <v>732</v>
      </c>
      <c r="L31" s="134" t="str">
        <f t="shared" ref="L31:L99" si="20">IF(J31="Div by 0", "N/A", IF(K31="N/A","N/A", IF(J31&gt;VALUE(MID(K31,1,2)), "No", IF(J31&lt;-1*VALUE(MID(K31,1,2)), "No", "Yes"))))</f>
        <v>N/A</v>
      </c>
    </row>
    <row r="32" spans="1:12" x14ac:dyDescent="0.2">
      <c r="A32" s="45" t="s">
        <v>22</v>
      </c>
      <c r="B32" s="136" t="s">
        <v>217</v>
      </c>
      <c r="C32" s="152">
        <v>0</v>
      </c>
      <c r="D32" s="138" t="str">
        <f t="shared" si="17"/>
        <v>N/A</v>
      </c>
      <c r="E32" s="152">
        <v>0</v>
      </c>
      <c r="F32" s="138" t="str">
        <f t="shared" si="18"/>
        <v>N/A</v>
      </c>
      <c r="G32" s="152">
        <v>0</v>
      </c>
      <c r="H32" s="138" t="str">
        <f t="shared" si="19"/>
        <v>N/A</v>
      </c>
      <c r="I32" s="132" t="s">
        <v>1743</v>
      </c>
      <c r="J32" s="132" t="s">
        <v>1743</v>
      </c>
      <c r="K32" s="133" t="s">
        <v>732</v>
      </c>
      <c r="L32" s="134" t="str">
        <f t="shared" si="20"/>
        <v>N/A</v>
      </c>
    </row>
    <row r="33" spans="1:12" x14ac:dyDescent="0.2">
      <c r="A33" s="45" t="s">
        <v>451</v>
      </c>
      <c r="B33" s="135" t="s">
        <v>217</v>
      </c>
      <c r="C33" s="152">
        <v>0</v>
      </c>
      <c r="D33" s="152" t="str">
        <f t="shared" si="17"/>
        <v>N/A</v>
      </c>
      <c r="E33" s="152">
        <v>0</v>
      </c>
      <c r="F33" s="152" t="str">
        <f t="shared" si="18"/>
        <v>N/A</v>
      </c>
      <c r="G33" s="152">
        <v>0</v>
      </c>
      <c r="H33" s="130" t="str">
        <f t="shared" si="19"/>
        <v>N/A</v>
      </c>
      <c r="I33" s="132" t="s">
        <v>1743</v>
      </c>
      <c r="J33" s="132" t="s">
        <v>1743</v>
      </c>
      <c r="K33" s="135" t="s">
        <v>732</v>
      </c>
      <c r="L33" s="134" t="str">
        <f t="shared" si="20"/>
        <v>N/A</v>
      </c>
    </row>
    <row r="34" spans="1:12" x14ac:dyDescent="0.2">
      <c r="A34" s="45" t="s">
        <v>1231</v>
      </c>
      <c r="B34" s="141" t="s">
        <v>217</v>
      </c>
      <c r="C34" s="152" t="s">
        <v>217</v>
      </c>
      <c r="D34" s="134" t="str">
        <f t="shared" ref="D34:D38" si="21">IF($B34="N/A","N/A",IF(C34&lt;0,"No","Yes"))</f>
        <v>N/A</v>
      </c>
      <c r="E34" s="152">
        <v>0</v>
      </c>
      <c r="F34" s="134" t="str">
        <f t="shared" ref="F34:F38" si="22">IF($B34="N/A","N/A",IF(E34&lt;0,"No","Yes"))</f>
        <v>N/A</v>
      </c>
      <c r="G34" s="152">
        <v>0</v>
      </c>
      <c r="H34" s="134" t="str">
        <f t="shared" ref="H34:H38" si="23">IF($B34="N/A","N/A",IF(G34&lt;0,"No","Yes"))</f>
        <v>N/A</v>
      </c>
      <c r="I34" s="132" t="s">
        <v>217</v>
      </c>
      <c r="J34" s="132" t="s">
        <v>1743</v>
      </c>
      <c r="K34" s="152" t="s">
        <v>732</v>
      </c>
      <c r="L34" s="134" t="str">
        <f t="shared" si="20"/>
        <v>N/A</v>
      </c>
    </row>
    <row r="35" spans="1:12" x14ac:dyDescent="0.2">
      <c r="A35" s="45" t="s">
        <v>1232</v>
      </c>
      <c r="B35" s="141" t="s">
        <v>217</v>
      </c>
      <c r="C35" s="152" t="s">
        <v>217</v>
      </c>
      <c r="D35" s="134" t="str">
        <f t="shared" si="21"/>
        <v>N/A</v>
      </c>
      <c r="E35" s="152">
        <v>0</v>
      </c>
      <c r="F35" s="134" t="str">
        <f t="shared" si="22"/>
        <v>N/A</v>
      </c>
      <c r="G35" s="152">
        <v>0</v>
      </c>
      <c r="H35" s="134" t="str">
        <f t="shared" si="23"/>
        <v>N/A</v>
      </c>
      <c r="I35" s="132" t="s">
        <v>217</v>
      </c>
      <c r="J35" s="132" t="s">
        <v>1743</v>
      </c>
      <c r="K35" s="152" t="s">
        <v>732</v>
      </c>
      <c r="L35" s="134" t="str">
        <f t="shared" si="20"/>
        <v>N/A</v>
      </c>
    </row>
    <row r="36" spans="1:12" x14ac:dyDescent="0.2">
      <c r="A36" s="45" t="s">
        <v>1233</v>
      </c>
      <c r="B36" s="141" t="s">
        <v>217</v>
      </c>
      <c r="C36" s="152" t="s">
        <v>217</v>
      </c>
      <c r="D36" s="134" t="str">
        <f t="shared" si="21"/>
        <v>N/A</v>
      </c>
      <c r="E36" s="152">
        <v>0</v>
      </c>
      <c r="F36" s="134" t="str">
        <f t="shared" si="22"/>
        <v>N/A</v>
      </c>
      <c r="G36" s="152">
        <v>0</v>
      </c>
      <c r="H36" s="134" t="str">
        <f t="shared" si="23"/>
        <v>N/A</v>
      </c>
      <c r="I36" s="132" t="s">
        <v>217</v>
      </c>
      <c r="J36" s="132" t="s">
        <v>1743</v>
      </c>
      <c r="K36" s="152" t="s">
        <v>732</v>
      </c>
      <c r="L36" s="134" t="str">
        <f t="shared" si="20"/>
        <v>N/A</v>
      </c>
    </row>
    <row r="37" spans="1:12" x14ac:dyDescent="0.2">
      <c r="A37" s="45" t="s">
        <v>1234</v>
      </c>
      <c r="B37" s="141" t="s">
        <v>217</v>
      </c>
      <c r="C37" s="152" t="s">
        <v>217</v>
      </c>
      <c r="D37" s="134" t="str">
        <f t="shared" si="21"/>
        <v>N/A</v>
      </c>
      <c r="E37" s="152">
        <v>0</v>
      </c>
      <c r="F37" s="134" t="str">
        <f t="shared" si="22"/>
        <v>N/A</v>
      </c>
      <c r="G37" s="152">
        <v>0</v>
      </c>
      <c r="H37" s="134" t="str">
        <f t="shared" si="23"/>
        <v>N/A</v>
      </c>
      <c r="I37" s="132" t="s">
        <v>217</v>
      </c>
      <c r="J37" s="132" t="s">
        <v>1743</v>
      </c>
      <c r="K37" s="152" t="s">
        <v>732</v>
      </c>
      <c r="L37" s="134" t="str">
        <f t="shared" si="20"/>
        <v>N/A</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0</v>
      </c>
      <c r="D39" s="152" t="str">
        <f t="shared" si="17"/>
        <v>N/A</v>
      </c>
      <c r="E39" s="152">
        <v>0</v>
      </c>
      <c r="F39" s="152" t="str">
        <f t="shared" si="18"/>
        <v>N/A</v>
      </c>
      <c r="G39" s="152">
        <v>0</v>
      </c>
      <c r="H39" s="130" t="str">
        <f t="shared" si="19"/>
        <v>N/A</v>
      </c>
      <c r="I39" s="132" t="s">
        <v>1743</v>
      </c>
      <c r="J39" s="132" t="s">
        <v>1743</v>
      </c>
      <c r="K39" s="135" t="s">
        <v>732</v>
      </c>
      <c r="L39" s="134" t="str">
        <f t="shared" si="20"/>
        <v>N/A</v>
      </c>
    </row>
    <row r="40" spans="1:12" x14ac:dyDescent="0.2">
      <c r="A40" s="45" t="s">
        <v>1236</v>
      </c>
      <c r="B40" s="141" t="s">
        <v>217</v>
      </c>
      <c r="C40" s="152" t="s">
        <v>217</v>
      </c>
      <c r="D40" s="134" t="str">
        <f t="shared" ref="D40:D45" si="24">IF($B40="N/A","N/A",IF(C40&lt;0,"No","Yes"))</f>
        <v>N/A</v>
      </c>
      <c r="E40" s="152">
        <v>0</v>
      </c>
      <c r="F40" s="134" t="str">
        <f t="shared" ref="F40:F45" si="25">IF($B40="N/A","N/A",IF(E40&lt;0,"No","Yes"))</f>
        <v>N/A</v>
      </c>
      <c r="G40" s="152">
        <v>0</v>
      </c>
      <c r="H40" s="134" t="str">
        <f t="shared" ref="H40:H45" si="26">IF($B40="N/A","N/A",IF(G40&lt;0,"No","Yes"))</f>
        <v>N/A</v>
      </c>
      <c r="I40" s="132" t="s">
        <v>217</v>
      </c>
      <c r="J40" s="132" t="s">
        <v>1743</v>
      </c>
      <c r="K40" s="152" t="s">
        <v>732</v>
      </c>
      <c r="L40" s="134" t="str">
        <f t="shared" si="20"/>
        <v>N/A</v>
      </c>
    </row>
    <row r="41" spans="1:12" x14ac:dyDescent="0.2">
      <c r="A41" s="45" t="s">
        <v>1237</v>
      </c>
      <c r="B41" s="141" t="s">
        <v>217</v>
      </c>
      <c r="C41" s="152" t="s">
        <v>217</v>
      </c>
      <c r="D41" s="134" t="str">
        <f t="shared" si="24"/>
        <v>N/A</v>
      </c>
      <c r="E41" s="152">
        <v>0</v>
      </c>
      <c r="F41" s="134" t="str">
        <f t="shared" si="25"/>
        <v>N/A</v>
      </c>
      <c r="G41" s="152">
        <v>0</v>
      </c>
      <c r="H41" s="134" t="str">
        <f t="shared" si="26"/>
        <v>N/A</v>
      </c>
      <c r="I41" s="132" t="s">
        <v>217</v>
      </c>
      <c r="J41" s="132" t="s">
        <v>1743</v>
      </c>
      <c r="K41" s="152" t="s">
        <v>732</v>
      </c>
      <c r="L41" s="134" t="str">
        <f t="shared" si="20"/>
        <v>N/A</v>
      </c>
    </row>
    <row r="42" spans="1:12" x14ac:dyDescent="0.2">
      <c r="A42" s="45" t="s">
        <v>1238</v>
      </c>
      <c r="B42" s="141" t="s">
        <v>217</v>
      </c>
      <c r="C42" s="152" t="s">
        <v>217</v>
      </c>
      <c r="D42" s="134" t="str">
        <f t="shared" si="24"/>
        <v>N/A</v>
      </c>
      <c r="E42" s="152">
        <v>0</v>
      </c>
      <c r="F42" s="134" t="str">
        <f t="shared" si="25"/>
        <v>N/A</v>
      </c>
      <c r="G42" s="152">
        <v>0</v>
      </c>
      <c r="H42" s="134" t="str">
        <f t="shared" si="26"/>
        <v>N/A</v>
      </c>
      <c r="I42" s="132" t="s">
        <v>217</v>
      </c>
      <c r="J42" s="132" t="s">
        <v>1743</v>
      </c>
      <c r="K42" s="152" t="s">
        <v>732</v>
      </c>
      <c r="L42" s="134" t="str">
        <f t="shared" si="20"/>
        <v>N/A</v>
      </c>
    </row>
    <row r="43" spans="1:12" x14ac:dyDescent="0.2">
      <c r="A43" s="45" t="s">
        <v>1239</v>
      </c>
      <c r="B43" s="141" t="s">
        <v>217</v>
      </c>
      <c r="C43" s="152" t="s">
        <v>217</v>
      </c>
      <c r="D43" s="134" t="str">
        <f t="shared" si="24"/>
        <v>N/A</v>
      </c>
      <c r="E43" s="152">
        <v>0</v>
      </c>
      <c r="F43" s="134" t="str">
        <f t="shared" si="25"/>
        <v>N/A</v>
      </c>
      <c r="G43" s="152">
        <v>0</v>
      </c>
      <c r="H43" s="134" t="str">
        <f t="shared" si="26"/>
        <v>N/A</v>
      </c>
      <c r="I43" s="132" t="s">
        <v>217</v>
      </c>
      <c r="J43" s="132" t="s">
        <v>1743</v>
      </c>
      <c r="K43" s="152" t="s">
        <v>732</v>
      </c>
      <c r="L43" s="134" t="str">
        <f t="shared" si="20"/>
        <v>N/A</v>
      </c>
    </row>
    <row r="44" spans="1:12" x14ac:dyDescent="0.2">
      <c r="A44" s="45" t="s">
        <v>1240</v>
      </c>
      <c r="B44" s="141" t="s">
        <v>217</v>
      </c>
      <c r="C44" s="152" t="s">
        <v>217</v>
      </c>
      <c r="D44" s="134" t="str">
        <f t="shared" si="24"/>
        <v>N/A</v>
      </c>
      <c r="E44" s="152">
        <v>0</v>
      </c>
      <c r="F44" s="134" t="str">
        <f t="shared" si="25"/>
        <v>N/A</v>
      </c>
      <c r="G44" s="152">
        <v>0</v>
      </c>
      <c r="H44" s="134" t="str">
        <f t="shared" si="26"/>
        <v>N/A</v>
      </c>
      <c r="I44" s="132" t="s">
        <v>217</v>
      </c>
      <c r="J44" s="132" t="s">
        <v>1743</v>
      </c>
      <c r="K44" s="152" t="s">
        <v>732</v>
      </c>
      <c r="L44" s="134" t="str">
        <f t="shared" si="20"/>
        <v>N/A</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0</v>
      </c>
      <c r="D46" s="152" t="str">
        <f t="shared" si="17"/>
        <v>N/A</v>
      </c>
      <c r="E46" s="152">
        <v>0</v>
      </c>
      <c r="F46" s="152" t="str">
        <f t="shared" si="18"/>
        <v>N/A</v>
      </c>
      <c r="G46" s="152">
        <v>0</v>
      </c>
      <c r="H46" s="130" t="str">
        <f t="shared" si="19"/>
        <v>N/A</v>
      </c>
      <c r="I46" s="132" t="s">
        <v>1743</v>
      </c>
      <c r="J46" s="132" t="s">
        <v>1743</v>
      </c>
      <c r="K46" s="135" t="s">
        <v>732</v>
      </c>
      <c r="L46" s="134" t="str">
        <f t="shared" si="20"/>
        <v>N/A</v>
      </c>
    </row>
    <row r="47" spans="1:12" x14ac:dyDescent="0.2">
      <c r="A47" s="45" t="s">
        <v>1242</v>
      </c>
      <c r="B47" s="141" t="s">
        <v>217</v>
      </c>
      <c r="C47" s="152" t="s">
        <v>217</v>
      </c>
      <c r="D47" s="134" t="str">
        <f t="shared" ref="D47:D53" si="27">IF($B47="N/A","N/A",IF(C47&lt;0,"No","Yes"))</f>
        <v>N/A</v>
      </c>
      <c r="E47" s="152">
        <v>0</v>
      </c>
      <c r="F47" s="134" t="str">
        <f t="shared" ref="F47:F53" si="28">IF($B47="N/A","N/A",IF(E47&lt;0,"No","Yes"))</f>
        <v>N/A</v>
      </c>
      <c r="G47" s="152">
        <v>0</v>
      </c>
      <c r="H47" s="134" t="str">
        <f t="shared" ref="H47:H53" si="29">IF($B47="N/A","N/A",IF(G47&lt;0,"No","Yes"))</f>
        <v>N/A</v>
      </c>
      <c r="I47" s="132" t="s">
        <v>217</v>
      </c>
      <c r="J47" s="132" t="s">
        <v>1743</v>
      </c>
      <c r="K47" s="152" t="s">
        <v>732</v>
      </c>
      <c r="L47" s="134" t="str">
        <f t="shared" si="20"/>
        <v>N/A</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0</v>
      </c>
      <c r="F49" s="134" t="str">
        <f t="shared" si="28"/>
        <v>N/A</v>
      </c>
      <c r="G49" s="152">
        <v>0</v>
      </c>
      <c r="H49" s="134" t="str">
        <f t="shared" si="29"/>
        <v>N/A</v>
      </c>
      <c r="I49" s="132" t="s">
        <v>217</v>
      </c>
      <c r="J49" s="132" t="s">
        <v>1743</v>
      </c>
      <c r="K49" s="152" t="s">
        <v>732</v>
      </c>
      <c r="L49" s="134" t="str">
        <f t="shared" si="20"/>
        <v>N/A</v>
      </c>
    </row>
    <row r="50" spans="1:12" x14ac:dyDescent="0.2">
      <c r="A50" s="45" t="s">
        <v>1245</v>
      </c>
      <c r="B50" s="141" t="s">
        <v>217</v>
      </c>
      <c r="C50" s="152" t="s">
        <v>217</v>
      </c>
      <c r="D50" s="134" t="str">
        <f t="shared" si="27"/>
        <v>N/A</v>
      </c>
      <c r="E50" s="152">
        <v>0</v>
      </c>
      <c r="F50" s="134" t="str">
        <f t="shared" si="28"/>
        <v>N/A</v>
      </c>
      <c r="G50" s="152">
        <v>0</v>
      </c>
      <c r="H50" s="134" t="str">
        <f t="shared" si="29"/>
        <v>N/A</v>
      </c>
      <c r="I50" s="132" t="s">
        <v>217</v>
      </c>
      <c r="J50" s="132" t="s">
        <v>1743</v>
      </c>
      <c r="K50" s="152" t="s">
        <v>732</v>
      </c>
      <c r="L50" s="134" t="str">
        <f t="shared" si="20"/>
        <v>N/A</v>
      </c>
    </row>
    <row r="51" spans="1:12" x14ac:dyDescent="0.2">
      <c r="A51" s="45" t="s">
        <v>1246</v>
      </c>
      <c r="B51" s="141" t="s">
        <v>217</v>
      </c>
      <c r="C51" s="152" t="s">
        <v>217</v>
      </c>
      <c r="D51" s="134" t="str">
        <f t="shared" si="27"/>
        <v>N/A</v>
      </c>
      <c r="E51" s="152">
        <v>0</v>
      </c>
      <c r="F51" s="134" t="str">
        <f t="shared" si="28"/>
        <v>N/A</v>
      </c>
      <c r="G51" s="152">
        <v>0</v>
      </c>
      <c r="H51" s="134" t="str">
        <f t="shared" si="29"/>
        <v>N/A</v>
      </c>
      <c r="I51" s="132" t="s">
        <v>217</v>
      </c>
      <c r="J51" s="132" t="s">
        <v>1743</v>
      </c>
      <c r="K51" s="152" t="s">
        <v>732</v>
      </c>
      <c r="L51" s="134" t="str">
        <f t="shared" si="20"/>
        <v>N/A</v>
      </c>
    </row>
    <row r="52" spans="1:12" x14ac:dyDescent="0.2">
      <c r="A52" s="45" t="s">
        <v>1247</v>
      </c>
      <c r="B52" s="141" t="s">
        <v>217</v>
      </c>
      <c r="C52" s="152" t="s">
        <v>217</v>
      </c>
      <c r="D52" s="134" t="str">
        <f t="shared" si="27"/>
        <v>N/A</v>
      </c>
      <c r="E52" s="152">
        <v>0</v>
      </c>
      <c r="F52" s="134" t="str">
        <f t="shared" si="28"/>
        <v>N/A</v>
      </c>
      <c r="G52" s="152">
        <v>0</v>
      </c>
      <c r="H52" s="134" t="str">
        <f t="shared" si="29"/>
        <v>N/A</v>
      </c>
      <c r="I52" s="132" t="s">
        <v>217</v>
      </c>
      <c r="J52" s="132" t="s">
        <v>1743</v>
      </c>
      <c r="K52" s="152" t="s">
        <v>732</v>
      </c>
      <c r="L52" s="134" t="str">
        <f t="shared" si="20"/>
        <v>N/A</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0</v>
      </c>
      <c r="D54" s="152" t="str">
        <f t="shared" si="17"/>
        <v>N/A</v>
      </c>
      <c r="E54" s="152">
        <v>0</v>
      </c>
      <c r="F54" s="152" t="str">
        <f t="shared" si="18"/>
        <v>N/A</v>
      </c>
      <c r="G54" s="152">
        <v>0</v>
      </c>
      <c r="H54" s="130" t="str">
        <f t="shared" si="19"/>
        <v>N/A</v>
      </c>
      <c r="I54" s="132" t="s">
        <v>1743</v>
      </c>
      <c r="J54" s="132" t="s">
        <v>1743</v>
      </c>
      <c r="K54" s="135" t="s">
        <v>732</v>
      </c>
      <c r="L54" s="134" t="str">
        <f t="shared" si="20"/>
        <v>N/A</v>
      </c>
    </row>
    <row r="55" spans="1:12" x14ac:dyDescent="0.2">
      <c r="A55" s="45" t="s">
        <v>1249</v>
      </c>
      <c r="B55" s="141" t="s">
        <v>217</v>
      </c>
      <c r="C55" s="152" t="s">
        <v>217</v>
      </c>
      <c r="D55" s="134" t="str">
        <f t="shared" ref="D55:D60" si="30">IF($B55="N/A","N/A",IF(C55&lt;0,"No","Yes"))</f>
        <v>N/A</v>
      </c>
      <c r="E55" s="152">
        <v>0</v>
      </c>
      <c r="F55" s="134" t="str">
        <f t="shared" ref="F55:F60" si="31">IF($B55="N/A","N/A",IF(E55&lt;0,"No","Yes"))</f>
        <v>N/A</v>
      </c>
      <c r="G55" s="152">
        <v>0</v>
      </c>
      <c r="H55" s="134" t="str">
        <f t="shared" ref="H55:H60" si="32">IF($B55="N/A","N/A",IF(G55&lt;0,"No","Yes"))</f>
        <v>N/A</v>
      </c>
      <c r="I55" s="132" t="s">
        <v>217</v>
      </c>
      <c r="J55" s="132" t="s">
        <v>1743</v>
      </c>
      <c r="K55" s="152" t="s">
        <v>732</v>
      </c>
      <c r="L55" s="134" t="str">
        <f t="shared" si="20"/>
        <v>N/A</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0</v>
      </c>
      <c r="F57" s="134" t="str">
        <f t="shared" si="31"/>
        <v>N/A</v>
      </c>
      <c r="G57" s="152">
        <v>0</v>
      </c>
      <c r="H57" s="134" t="str">
        <f t="shared" si="32"/>
        <v>N/A</v>
      </c>
      <c r="I57" s="132" t="s">
        <v>217</v>
      </c>
      <c r="J57" s="132" t="s">
        <v>1743</v>
      </c>
      <c r="K57" s="152" t="s">
        <v>732</v>
      </c>
      <c r="L57" s="134" t="str">
        <f t="shared" si="20"/>
        <v>N/A</v>
      </c>
    </row>
    <row r="58" spans="1:12" x14ac:dyDescent="0.2">
      <c r="A58" s="45" t="s">
        <v>1252</v>
      </c>
      <c r="B58" s="141" t="s">
        <v>217</v>
      </c>
      <c r="C58" s="152" t="s">
        <v>217</v>
      </c>
      <c r="D58" s="134" t="str">
        <f t="shared" si="30"/>
        <v>N/A</v>
      </c>
      <c r="E58" s="152">
        <v>0</v>
      </c>
      <c r="F58" s="134" t="str">
        <f t="shared" si="31"/>
        <v>N/A</v>
      </c>
      <c r="G58" s="152">
        <v>0</v>
      </c>
      <c r="H58" s="134" t="str">
        <f t="shared" si="32"/>
        <v>N/A</v>
      </c>
      <c r="I58" s="132" t="s">
        <v>217</v>
      </c>
      <c r="J58" s="132" t="s">
        <v>1743</v>
      </c>
      <c r="K58" s="152" t="s">
        <v>732</v>
      </c>
      <c r="L58" s="134" t="str">
        <f t="shared" si="20"/>
        <v>N/A</v>
      </c>
    </row>
    <row r="59" spans="1:12" x14ac:dyDescent="0.2">
      <c r="A59" s="45" t="s">
        <v>1253</v>
      </c>
      <c r="B59" s="141" t="s">
        <v>217</v>
      </c>
      <c r="C59" s="152" t="s">
        <v>217</v>
      </c>
      <c r="D59" s="134" t="str">
        <f t="shared" si="30"/>
        <v>N/A</v>
      </c>
      <c r="E59" s="152">
        <v>0</v>
      </c>
      <c r="F59" s="134" t="str">
        <f t="shared" si="31"/>
        <v>N/A</v>
      </c>
      <c r="G59" s="152">
        <v>0</v>
      </c>
      <c r="H59" s="134" t="str">
        <f t="shared" si="32"/>
        <v>N/A</v>
      </c>
      <c r="I59" s="132" t="s">
        <v>217</v>
      </c>
      <c r="J59" s="132" t="s">
        <v>1743</v>
      </c>
      <c r="K59" s="152" t="s">
        <v>732</v>
      </c>
      <c r="L59" s="134" t="str">
        <f t="shared" si="20"/>
        <v>N/A</v>
      </c>
    </row>
    <row r="60" spans="1:12" x14ac:dyDescent="0.2">
      <c r="A60" s="45" t="s">
        <v>1254</v>
      </c>
      <c r="B60" s="141" t="s">
        <v>217</v>
      </c>
      <c r="C60" s="152" t="s">
        <v>217</v>
      </c>
      <c r="D60" s="134" t="str">
        <f t="shared" si="30"/>
        <v>N/A</v>
      </c>
      <c r="E60" s="152">
        <v>0</v>
      </c>
      <c r="F60" s="134" t="str">
        <f t="shared" si="31"/>
        <v>N/A</v>
      </c>
      <c r="G60" s="152">
        <v>0</v>
      </c>
      <c r="H60" s="134" t="str">
        <f t="shared" si="32"/>
        <v>N/A</v>
      </c>
      <c r="I60" s="132" t="s">
        <v>217</v>
      </c>
      <c r="J60" s="132" t="s">
        <v>1743</v>
      </c>
      <c r="K60" s="152" t="s">
        <v>732</v>
      </c>
      <c r="L60" s="134" t="str">
        <f t="shared" si="20"/>
        <v>N/A</v>
      </c>
    </row>
    <row r="61" spans="1:12" x14ac:dyDescent="0.2">
      <c r="A61" s="3" t="s">
        <v>190</v>
      </c>
      <c r="B61" s="136" t="s">
        <v>217</v>
      </c>
      <c r="C61" s="152">
        <v>0</v>
      </c>
      <c r="D61" s="152" t="str">
        <f t="shared" si="17"/>
        <v>N/A</v>
      </c>
      <c r="E61" s="152">
        <v>0</v>
      </c>
      <c r="F61" s="152" t="str">
        <f t="shared" si="18"/>
        <v>N/A</v>
      </c>
      <c r="G61" s="152">
        <v>0</v>
      </c>
      <c r="H61" s="130" t="str">
        <f t="shared" si="19"/>
        <v>N/A</v>
      </c>
      <c r="I61" s="132" t="s">
        <v>1743</v>
      </c>
      <c r="J61" s="132" t="s">
        <v>1743</v>
      </c>
      <c r="K61" s="133" t="s">
        <v>732</v>
      </c>
      <c r="L61" s="134" t="str">
        <f>IF(J61="Div by 0", "N/A", IF(OR(J61="N/A",K61="N/A"),"N/A", IF(J61&gt;VALUE(MID(K61,1,2)), "No", IF(J61&lt;-1*VALUE(MID(K61,1,2)), "No", "Yes"))))</f>
        <v>N/A</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0</v>
      </c>
      <c r="D66" s="152" t="str">
        <f t="shared" si="17"/>
        <v>N/A</v>
      </c>
      <c r="E66" s="152">
        <v>0</v>
      </c>
      <c r="F66" s="152" t="str">
        <f t="shared" si="18"/>
        <v>N/A</v>
      </c>
      <c r="G66" s="152">
        <v>0</v>
      </c>
      <c r="H66" s="130" t="str">
        <f t="shared" si="19"/>
        <v>N/A</v>
      </c>
      <c r="I66" s="132" t="s">
        <v>1743</v>
      </c>
      <c r="J66" s="132" t="s">
        <v>1743</v>
      </c>
      <c r="K66" s="133" t="s">
        <v>732</v>
      </c>
      <c r="L66" s="134" t="str">
        <f t="shared" si="33"/>
        <v>N/A</v>
      </c>
    </row>
    <row r="67" spans="1:12" x14ac:dyDescent="0.2">
      <c r="A67" s="3" t="s">
        <v>196</v>
      </c>
      <c r="B67" s="136" t="s">
        <v>217</v>
      </c>
      <c r="C67" s="152">
        <v>0</v>
      </c>
      <c r="D67" s="152" t="str">
        <f t="shared" si="17"/>
        <v>N/A</v>
      </c>
      <c r="E67" s="152">
        <v>0</v>
      </c>
      <c r="F67" s="152" t="str">
        <f t="shared" si="18"/>
        <v>N/A</v>
      </c>
      <c r="G67" s="152">
        <v>0</v>
      </c>
      <c r="H67" s="130" t="str">
        <f t="shared" si="19"/>
        <v>N/A</v>
      </c>
      <c r="I67" s="132" t="s">
        <v>1743</v>
      </c>
      <c r="J67" s="132" t="s">
        <v>1743</v>
      </c>
      <c r="K67" s="133" t="s">
        <v>732</v>
      </c>
      <c r="L67" s="134" t="str">
        <f t="shared" si="33"/>
        <v>N/A</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0</v>
      </c>
      <c r="D69" s="152" t="str">
        <f t="shared" si="17"/>
        <v>N/A</v>
      </c>
      <c r="E69" s="152">
        <v>0</v>
      </c>
      <c r="F69" s="152" t="str">
        <f t="shared" si="18"/>
        <v>N/A</v>
      </c>
      <c r="G69" s="152">
        <v>0</v>
      </c>
      <c r="H69" s="130" t="str">
        <f t="shared" si="19"/>
        <v>N/A</v>
      </c>
      <c r="I69" s="139" t="s">
        <v>1743</v>
      </c>
      <c r="J69" s="139" t="s">
        <v>1743</v>
      </c>
      <c r="K69" s="135" t="s">
        <v>732</v>
      </c>
      <c r="L69" s="134" t="str">
        <f t="shared" si="33"/>
        <v>N/A</v>
      </c>
    </row>
    <row r="70" spans="1:12" x14ac:dyDescent="0.2">
      <c r="A70" s="45" t="s">
        <v>78</v>
      </c>
      <c r="B70" s="135" t="s">
        <v>298</v>
      </c>
      <c r="C70" s="140">
        <v>0</v>
      </c>
      <c r="D70" s="138" t="str">
        <f>IF($B70="N/A","N/A",IF(C70&gt;=20,"No",IF(C70&lt;0,"No","Yes")))</f>
        <v>Yes</v>
      </c>
      <c r="E70" s="140">
        <v>0</v>
      </c>
      <c r="F70" s="138" t="str">
        <f>IF($B70="N/A","N/A",IF(E70&gt;=20,"No",IF(E70&lt;0,"No","Yes")))</f>
        <v>Yes</v>
      </c>
      <c r="G70" s="140">
        <v>0</v>
      </c>
      <c r="H70" s="138" t="str">
        <f>IF($B70="N/A","N/A",IF(G70&gt;=20,"No",IF(G70&lt;0,"No","Yes")))</f>
        <v>Yes</v>
      </c>
      <c r="I70" s="132" t="s">
        <v>1743</v>
      </c>
      <c r="J70" s="132" t="s">
        <v>1743</v>
      </c>
      <c r="K70" s="133" t="s">
        <v>732</v>
      </c>
      <c r="L70" s="134" t="str">
        <f t="shared" si="20"/>
        <v>N/A</v>
      </c>
    </row>
    <row r="71" spans="1:12" x14ac:dyDescent="0.2">
      <c r="A71" s="45" t="s">
        <v>79</v>
      </c>
      <c r="B71" s="136" t="s">
        <v>217</v>
      </c>
      <c r="C71" s="140">
        <v>0</v>
      </c>
      <c r="D71" s="138" t="str">
        <f>IF($B71="N/A","N/A",IF(C71&gt;10,"No",IF(C71&lt;-10,"No","Yes")))</f>
        <v>N/A</v>
      </c>
      <c r="E71" s="140">
        <v>0</v>
      </c>
      <c r="F71" s="138" t="str">
        <f>IF($B71="N/A","N/A",IF(E71&gt;10,"No",IF(E71&lt;-10,"No","Yes")))</f>
        <v>N/A</v>
      </c>
      <c r="G71" s="140">
        <v>0</v>
      </c>
      <c r="H71" s="138" t="str">
        <f>IF($B71="N/A","N/A",IF(G71&gt;10,"No",IF(G71&lt;-10,"No","Yes")))</f>
        <v>N/A</v>
      </c>
      <c r="I71" s="132" t="s">
        <v>1743</v>
      </c>
      <c r="J71" s="132" t="s">
        <v>1743</v>
      </c>
      <c r="K71" s="133" t="s">
        <v>732</v>
      </c>
      <c r="L71" s="134" t="str">
        <f t="shared" si="20"/>
        <v>N/A</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v>0</v>
      </c>
      <c r="D73" s="138" t="str">
        <f>IF($B73="N/A","N/A",IF(C73&gt;10,"No",IF(C73&lt;-10,"No","Yes")))</f>
        <v>N/A</v>
      </c>
      <c r="E73" s="140">
        <v>0</v>
      </c>
      <c r="F73" s="138" t="str">
        <f>IF($B73="N/A","N/A",IF(E73&gt;10,"No",IF(E73&lt;-10,"No","Yes")))</f>
        <v>N/A</v>
      </c>
      <c r="G73" s="140">
        <v>0</v>
      </c>
      <c r="H73" s="138" t="str">
        <f>IF($B73="N/A","N/A",IF(G73&gt;10,"No",IF(G73&lt;-10,"No","Yes")))</f>
        <v>N/A</v>
      </c>
      <c r="I73" s="132" t="s">
        <v>1743</v>
      </c>
      <c r="J73" s="132" t="s">
        <v>1743</v>
      </c>
      <c r="K73" s="133" t="s">
        <v>732</v>
      </c>
      <c r="L73" s="134" t="str">
        <f t="shared" si="20"/>
        <v>N/A</v>
      </c>
    </row>
    <row r="74" spans="1:12" x14ac:dyDescent="0.2">
      <c r="A74" s="45" t="s">
        <v>121</v>
      </c>
      <c r="B74" s="136" t="s">
        <v>217</v>
      </c>
      <c r="C74" s="140">
        <v>0</v>
      </c>
      <c r="D74" s="138" t="str">
        <f>IF($B74="N/A","N/A",IF(C74&gt;10,"No",IF(C74&lt;-10,"No","Yes")))</f>
        <v>N/A</v>
      </c>
      <c r="E74" s="140">
        <v>0</v>
      </c>
      <c r="F74" s="138" t="str">
        <f>IF($B74="N/A","N/A",IF(E74&gt;10,"No",IF(E74&lt;-10,"No","Yes")))</f>
        <v>N/A</v>
      </c>
      <c r="G74" s="140">
        <v>0</v>
      </c>
      <c r="H74" s="138" t="str">
        <f>IF($B74="N/A","N/A",IF(G74&gt;10,"No",IF(G74&lt;-10,"No","Yes")))</f>
        <v>N/A</v>
      </c>
      <c r="I74" s="132" t="s">
        <v>1743</v>
      </c>
      <c r="J74" s="132" t="s">
        <v>1743</v>
      </c>
      <c r="K74" s="133" t="s">
        <v>732</v>
      </c>
      <c r="L74" s="134" t="str">
        <f t="shared" si="20"/>
        <v>N/A</v>
      </c>
    </row>
    <row r="75" spans="1:12" x14ac:dyDescent="0.2">
      <c r="A75" s="45" t="s">
        <v>82</v>
      </c>
      <c r="B75" s="136" t="s">
        <v>217</v>
      </c>
      <c r="C75" s="140">
        <v>0</v>
      </c>
      <c r="D75" s="138" t="str">
        <f>IF($B75="N/A","N/A",IF(C75&gt;10,"No",IF(C75&lt;-10,"No","Yes")))</f>
        <v>N/A</v>
      </c>
      <c r="E75" s="140">
        <v>0</v>
      </c>
      <c r="F75" s="138" t="str">
        <f>IF($B75="N/A","N/A",IF(E75&gt;10,"No",IF(E75&lt;-10,"No","Yes")))</f>
        <v>N/A</v>
      </c>
      <c r="G75" s="140">
        <v>0</v>
      </c>
      <c r="H75" s="138" t="str">
        <f>IF($B75="N/A","N/A",IF(G75&gt;10,"No",IF(G75&lt;-10,"No","Yes")))</f>
        <v>N/A</v>
      </c>
      <c r="I75" s="132" t="s">
        <v>1743</v>
      </c>
      <c r="J75" s="132" t="s">
        <v>1743</v>
      </c>
      <c r="K75" s="133" t="s">
        <v>732</v>
      </c>
      <c r="L75" s="134" t="str">
        <f t="shared" si="20"/>
        <v>N/A</v>
      </c>
    </row>
    <row r="76" spans="1:12" x14ac:dyDescent="0.2">
      <c r="A76" s="45" t="s">
        <v>199</v>
      </c>
      <c r="B76" s="136" t="s">
        <v>217</v>
      </c>
      <c r="C76" s="140">
        <v>0</v>
      </c>
      <c r="D76" s="138" t="str">
        <f t="shared" ref="D76:D98" si="34">IF($B76="N/A","N/A",IF(C76&gt;10,"No",IF(C76&lt;-10,"No","Yes")))</f>
        <v>N/A</v>
      </c>
      <c r="E76" s="140">
        <v>0</v>
      </c>
      <c r="F76" s="138" t="str">
        <f t="shared" ref="F76:F98" si="35">IF($B76="N/A","N/A",IF(E76&gt;10,"No",IF(E76&lt;-10,"No","Yes")))</f>
        <v>N/A</v>
      </c>
      <c r="G76" s="140">
        <v>0</v>
      </c>
      <c r="H76" s="138" t="str">
        <f t="shared" ref="H76:H98" si="36">IF($B76="N/A","N/A",IF(G76&gt;10,"No",IF(G76&lt;-10,"No","Yes")))</f>
        <v>N/A</v>
      </c>
      <c r="I76" s="132" t="s">
        <v>1743</v>
      </c>
      <c r="J76" s="132" t="s">
        <v>1743</v>
      </c>
      <c r="K76" s="133" t="s">
        <v>732</v>
      </c>
      <c r="L76" s="134" t="str">
        <f>IF(J76="Div by 0", "N/A", IF(OR(J76="N/A",K76="N/A"),"N/A", IF(J76&gt;VALUE(MID(K76,1,2)), "No", IF(J76&lt;-1*VALUE(MID(K76,1,2)), "No", "Yes"))))</f>
        <v>N/A</v>
      </c>
    </row>
    <row r="77" spans="1:12" x14ac:dyDescent="0.2">
      <c r="A77" s="45" t="s">
        <v>200</v>
      </c>
      <c r="B77" s="136" t="s">
        <v>217</v>
      </c>
      <c r="C77" s="140">
        <v>0</v>
      </c>
      <c r="D77" s="138" t="str">
        <f t="shared" si="34"/>
        <v>N/A</v>
      </c>
      <c r="E77" s="140">
        <v>0</v>
      </c>
      <c r="F77" s="138" t="str">
        <f t="shared" si="35"/>
        <v>N/A</v>
      </c>
      <c r="G77" s="140">
        <v>0</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v>0</v>
      </c>
      <c r="D78" s="138" t="str">
        <f t="shared" si="34"/>
        <v>N/A</v>
      </c>
      <c r="E78" s="140">
        <v>0</v>
      </c>
      <c r="F78" s="138" t="str">
        <f t="shared" si="35"/>
        <v>N/A</v>
      </c>
      <c r="G78" s="140">
        <v>0</v>
      </c>
      <c r="H78" s="138" t="str">
        <f t="shared" si="36"/>
        <v>N/A</v>
      </c>
      <c r="I78" s="132" t="s">
        <v>1743</v>
      </c>
      <c r="J78" s="132" t="s">
        <v>1743</v>
      </c>
      <c r="K78" s="133" t="s">
        <v>732</v>
      </c>
      <c r="L78" s="134" t="str">
        <f t="shared" si="37"/>
        <v>N/A</v>
      </c>
    </row>
    <row r="79" spans="1:12" x14ac:dyDescent="0.2">
      <c r="A79" s="45" t="s">
        <v>202</v>
      </c>
      <c r="B79" s="136" t="s">
        <v>217</v>
      </c>
      <c r="C79" s="140" t="s">
        <v>1743</v>
      </c>
      <c r="D79" s="138" t="str">
        <f t="shared" si="34"/>
        <v>N/A</v>
      </c>
      <c r="E79" s="140" t="s">
        <v>1743</v>
      </c>
      <c r="F79" s="138" t="str">
        <f t="shared" si="35"/>
        <v>N/A</v>
      </c>
      <c r="G79" s="140" t="s">
        <v>1743</v>
      </c>
      <c r="H79" s="138" t="str">
        <f t="shared" si="36"/>
        <v>N/A</v>
      </c>
      <c r="I79" s="132" t="s">
        <v>1743</v>
      </c>
      <c r="J79" s="132" t="s">
        <v>1743</v>
      </c>
      <c r="K79" s="133" t="s">
        <v>732</v>
      </c>
      <c r="L79" s="134" t="str">
        <f t="shared" si="37"/>
        <v>N/A</v>
      </c>
    </row>
    <row r="80" spans="1:12" x14ac:dyDescent="0.2">
      <c r="A80" s="45" t="s">
        <v>203</v>
      </c>
      <c r="B80" s="136" t="s">
        <v>217</v>
      </c>
      <c r="C80" s="140" t="s">
        <v>1743</v>
      </c>
      <c r="D80" s="138" t="str">
        <f t="shared" si="34"/>
        <v>N/A</v>
      </c>
      <c r="E80" s="140" t="s">
        <v>1743</v>
      </c>
      <c r="F80" s="138" t="str">
        <f t="shared" si="35"/>
        <v>N/A</v>
      </c>
      <c r="G80" s="140" t="s">
        <v>1743</v>
      </c>
      <c r="H80" s="138" t="str">
        <f t="shared" si="36"/>
        <v>N/A</v>
      </c>
      <c r="I80" s="132" t="s">
        <v>1743</v>
      </c>
      <c r="J80" s="132" t="s">
        <v>1743</v>
      </c>
      <c r="K80" s="133" t="s">
        <v>732</v>
      </c>
      <c r="L80" s="134" t="str">
        <f t="shared" si="37"/>
        <v>N/A</v>
      </c>
    </row>
    <row r="81" spans="1:12" x14ac:dyDescent="0.2">
      <c r="A81" s="45" t="s">
        <v>204</v>
      </c>
      <c r="B81" s="135" t="s">
        <v>217</v>
      </c>
      <c r="C81" s="140" t="s">
        <v>1743</v>
      </c>
      <c r="D81" s="138" t="str">
        <f t="shared" si="34"/>
        <v>N/A</v>
      </c>
      <c r="E81" s="140" t="s">
        <v>1743</v>
      </c>
      <c r="F81" s="138" t="str">
        <f t="shared" si="35"/>
        <v>N/A</v>
      </c>
      <c r="G81" s="140" t="s">
        <v>1743</v>
      </c>
      <c r="H81" s="138" t="str">
        <f t="shared" si="36"/>
        <v>N/A</v>
      </c>
      <c r="I81" s="132" t="s">
        <v>1743</v>
      </c>
      <c r="J81" s="132" t="s">
        <v>1743</v>
      </c>
      <c r="K81" s="135" t="s">
        <v>732</v>
      </c>
      <c r="L81" s="134" t="str">
        <f t="shared" si="37"/>
        <v>N/A</v>
      </c>
    </row>
    <row r="82" spans="1:12" x14ac:dyDescent="0.2">
      <c r="A82" s="45" t="s">
        <v>73</v>
      </c>
      <c r="B82" s="136" t="s">
        <v>217</v>
      </c>
      <c r="C82" s="149">
        <v>112218</v>
      </c>
      <c r="D82" s="138" t="str">
        <f t="shared" si="34"/>
        <v>N/A</v>
      </c>
      <c r="E82" s="149">
        <v>122338</v>
      </c>
      <c r="F82" s="138" t="str">
        <f t="shared" si="35"/>
        <v>N/A</v>
      </c>
      <c r="G82" s="149">
        <v>128594</v>
      </c>
      <c r="H82" s="138" t="str">
        <f t="shared" si="36"/>
        <v>N/A</v>
      </c>
      <c r="I82" s="132">
        <v>9.0180000000000007</v>
      </c>
      <c r="J82" s="132">
        <v>5.1139999999999999</v>
      </c>
      <c r="K82" s="133" t="s">
        <v>732</v>
      </c>
      <c r="L82" s="134" t="str">
        <f t="shared" si="20"/>
        <v>Yes</v>
      </c>
    </row>
    <row r="83" spans="1:12" x14ac:dyDescent="0.2">
      <c r="A83" s="45" t="s">
        <v>1255</v>
      </c>
      <c r="B83" s="136" t="s">
        <v>217</v>
      </c>
      <c r="C83" s="150">
        <v>0</v>
      </c>
      <c r="D83" s="138" t="str">
        <f t="shared" si="34"/>
        <v>N/A</v>
      </c>
      <c r="E83" s="150">
        <v>0</v>
      </c>
      <c r="F83" s="138" t="str">
        <f t="shared" si="35"/>
        <v>N/A</v>
      </c>
      <c r="G83" s="150">
        <v>0</v>
      </c>
      <c r="H83" s="138" t="str">
        <f t="shared" si="36"/>
        <v>N/A</v>
      </c>
      <c r="I83" s="132" t="s">
        <v>1743</v>
      </c>
      <c r="J83" s="132" t="s">
        <v>1743</v>
      </c>
      <c r="K83" s="133" t="s">
        <v>732</v>
      </c>
      <c r="L83" s="134" t="str">
        <f t="shared" si="20"/>
        <v>N/A</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0</v>
      </c>
      <c r="D86" s="138" t="str">
        <f t="shared" si="34"/>
        <v>N/A</v>
      </c>
      <c r="E86" s="150">
        <v>0</v>
      </c>
      <c r="F86" s="138" t="str">
        <f t="shared" si="35"/>
        <v>N/A</v>
      </c>
      <c r="G86" s="150">
        <v>0</v>
      </c>
      <c r="H86" s="138" t="str">
        <f t="shared" si="36"/>
        <v>N/A</v>
      </c>
      <c r="I86" s="132" t="s">
        <v>1743</v>
      </c>
      <c r="J86" s="132" t="s">
        <v>1743</v>
      </c>
      <c r="K86" s="133" t="s">
        <v>732</v>
      </c>
      <c r="L86" s="134" t="str">
        <f t="shared" si="20"/>
        <v>N/A</v>
      </c>
    </row>
    <row r="87" spans="1:12" x14ac:dyDescent="0.2">
      <c r="A87" s="45" t="s">
        <v>1259</v>
      </c>
      <c r="B87" s="136" t="s">
        <v>217</v>
      </c>
      <c r="C87" s="150">
        <v>0</v>
      </c>
      <c r="D87" s="138" t="str">
        <f t="shared" si="34"/>
        <v>N/A</v>
      </c>
      <c r="E87" s="150">
        <v>0</v>
      </c>
      <c r="F87" s="138" t="str">
        <f t="shared" si="35"/>
        <v>N/A</v>
      </c>
      <c r="G87" s="150">
        <v>0</v>
      </c>
      <c r="H87" s="138" t="str">
        <f t="shared" si="36"/>
        <v>N/A</v>
      </c>
      <c r="I87" s="132" t="s">
        <v>1743</v>
      </c>
      <c r="J87" s="132" t="s">
        <v>1743</v>
      </c>
      <c r="K87" s="133" t="s">
        <v>732</v>
      </c>
      <c r="L87" s="134" t="str">
        <f t="shared" si="20"/>
        <v>N/A</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100</v>
      </c>
      <c r="D98" s="138" t="str">
        <f t="shared" si="34"/>
        <v>N/A</v>
      </c>
      <c r="E98" s="150">
        <v>100</v>
      </c>
      <c r="F98" s="138" t="str">
        <f t="shared" si="35"/>
        <v>N/A</v>
      </c>
      <c r="G98" s="150">
        <v>100</v>
      </c>
      <c r="H98" s="138" t="str">
        <f t="shared" si="36"/>
        <v>N/A</v>
      </c>
      <c r="I98" s="132">
        <v>0</v>
      </c>
      <c r="J98" s="132">
        <v>0</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0</v>
      </c>
      <c r="D100" s="138" t="str">
        <f>IF($B100="N/A","N/A",IF(C100&gt;10,"No",IF(C100&lt;-10,"No","Yes")))</f>
        <v>N/A</v>
      </c>
      <c r="E100" s="137">
        <v>0</v>
      </c>
      <c r="F100" s="138" t="str">
        <f>IF($B100="N/A","N/A",IF(E100&gt;10,"No",IF(E100&lt;-10,"No","Yes")))</f>
        <v>N/A</v>
      </c>
      <c r="G100" s="137">
        <v>0</v>
      </c>
      <c r="H100" s="138" t="str">
        <f>IF($B100="N/A","N/A",IF(G100&gt;10,"No",IF(G100&lt;-10,"No","Yes")))</f>
        <v>N/A</v>
      </c>
      <c r="I100" s="132" t="s">
        <v>1743</v>
      </c>
      <c r="J100" s="132" t="s">
        <v>1743</v>
      </c>
      <c r="K100" s="133" t="s">
        <v>732</v>
      </c>
      <c r="L100" s="134" t="str">
        <f t="shared" ref="L100:L111" si="38">IF(J100="Div by 0", "N/A", IF(K100="N/A","N/A", IF(J100&gt;VALUE(MID(K100,1,2)), "No", IF(J100&lt;-1*VALUE(MID(K100,1,2)), "No", "Yes"))))</f>
        <v>N/A</v>
      </c>
    </row>
    <row r="101" spans="1:12" x14ac:dyDescent="0.2">
      <c r="A101" s="45" t="s">
        <v>455</v>
      </c>
      <c r="B101" s="136" t="s">
        <v>217</v>
      </c>
      <c r="C101" s="137">
        <v>0</v>
      </c>
      <c r="D101" s="138" t="str">
        <f>IF($B101="N/A","N/A",IF(C101&gt;10,"No",IF(C101&lt;-10,"No","Yes")))</f>
        <v>N/A</v>
      </c>
      <c r="E101" s="137">
        <v>0</v>
      </c>
      <c r="F101" s="138" t="str">
        <f>IF($B101="N/A","N/A",IF(E101&gt;10,"No",IF(E101&lt;-10,"No","Yes")))</f>
        <v>N/A</v>
      </c>
      <c r="G101" s="137">
        <v>0</v>
      </c>
      <c r="H101" s="138" t="str">
        <f>IF($B101="N/A","N/A",IF(G101&gt;10,"No",IF(G101&lt;-10,"No","Yes")))</f>
        <v>N/A</v>
      </c>
      <c r="I101" s="132" t="s">
        <v>1743</v>
      </c>
      <c r="J101" s="132" t="s">
        <v>1743</v>
      </c>
      <c r="K101" s="133" t="s">
        <v>732</v>
      </c>
      <c r="L101" s="134" t="str">
        <f t="shared" si="38"/>
        <v>N/A</v>
      </c>
    </row>
    <row r="102" spans="1:12" x14ac:dyDescent="0.2">
      <c r="A102" s="45" t="s">
        <v>456</v>
      </c>
      <c r="B102" s="136" t="s">
        <v>217</v>
      </c>
      <c r="C102" s="137">
        <v>0</v>
      </c>
      <c r="D102" s="138" t="str">
        <f>IF($B102="N/A","N/A",IF(C102&gt;10,"No",IF(C102&lt;-10,"No","Yes")))</f>
        <v>N/A</v>
      </c>
      <c r="E102" s="137">
        <v>0</v>
      </c>
      <c r="F102" s="138" t="str">
        <f>IF($B102="N/A","N/A",IF(E102&gt;10,"No",IF(E102&lt;-10,"No","Yes")))</f>
        <v>N/A</v>
      </c>
      <c r="G102" s="137">
        <v>0</v>
      </c>
      <c r="H102" s="138" t="str">
        <f>IF($B102="N/A","N/A",IF(G102&gt;10,"No",IF(G102&lt;-10,"No","Yes")))</f>
        <v>N/A</v>
      </c>
      <c r="I102" s="132" t="s">
        <v>1743</v>
      </c>
      <c r="J102" s="132" t="s">
        <v>1743</v>
      </c>
      <c r="K102" s="133" t="s">
        <v>732</v>
      </c>
      <c r="L102" s="134" t="str">
        <f t="shared" si="38"/>
        <v>N/A</v>
      </c>
    </row>
    <row r="103" spans="1:12" x14ac:dyDescent="0.2">
      <c r="A103" s="45" t="s">
        <v>457</v>
      </c>
      <c r="B103" s="136" t="s">
        <v>217</v>
      </c>
      <c r="C103" s="137">
        <v>0</v>
      </c>
      <c r="D103" s="138" t="str">
        <f>IF($B103="N/A","N/A",IF(C103&gt;10,"No",IF(C103&lt;-10,"No","Yes")))</f>
        <v>N/A</v>
      </c>
      <c r="E103" s="137">
        <v>0</v>
      </c>
      <c r="F103" s="138" t="str">
        <f>IF($B103="N/A","N/A",IF(E103&gt;10,"No",IF(E103&lt;-10,"No","Yes")))</f>
        <v>N/A</v>
      </c>
      <c r="G103" s="137">
        <v>0</v>
      </c>
      <c r="H103" s="138" t="str">
        <f>IF($B103="N/A","N/A",IF(G103&gt;10,"No",IF(G103&lt;-10,"No","Yes")))</f>
        <v>N/A</v>
      </c>
      <c r="I103" s="132" t="s">
        <v>1743</v>
      </c>
      <c r="J103" s="132" t="s">
        <v>1743</v>
      </c>
      <c r="K103" s="133" t="s">
        <v>732</v>
      </c>
      <c r="L103" s="134" t="str">
        <f t="shared" si="38"/>
        <v>N/A</v>
      </c>
    </row>
    <row r="104" spans="1:12" x14ac:dyDescent="0.2">
      <c r="A104" s="45" t="s">
        <v>108</v>
      </c>
      <c r="B104" s="154" t="s">
        <v>299</v>
      </c>
      <c r="C104" s="150" t="s">
        <v>1743</v>
      </c>
      <c r="D104" s="138" t="str">
        <f>IF($B104="N/A","N/A",IF(C104&gt;2,"No",IF(C104&lt;0.9,"No","Yes")))</f>
        <v>No</v>
      </c>
      <c r="E104" s="150" t="s">
        <v>1743</v>
      </c>
      <c r="F104" s="138" t="str">
        <f>IF($B104="N/A","N/A",IF(E104&gt;2,"No",IF(E104&lt;0.9,"No","Yes")))</f>
        <v>No</v>
      </c>
      <c r="G104" s="150" t="s">
        <v>1743</v>
      </c>
      <c r="H104" s="138" t="str">
        <f>IF($B104="N/A","N/A",IF(G104&gt;2,"No",IF(G104&lt;0.9,"No","Yes")))</f>
        <v>No</v>
      </c>
      <c r="I104" s="132" t="s">
        <v>1743</v>
      </c>
      <c r="J104" s="132" t="s">
        <v>1743</v>
      </c>
      <c r="K104" s="133" t="s">
        <v>732</v>
      </c>
      <c r="L104" s="134" t="str">
        <f t="shared" si="38"/>
        <v>N/A</v>
      </c>
    </row>
    <row r="105" spans="1:12" x14ac:dyDescent="0.2">
      <c r="A105" s="45" t="s">
        <v>458</v>
      </c>
      <c r="B105" s="154" t="s">
        <v>299</v>
      </c>
      <c r="C105" s="150" t="s">
        <v>1743</v>
      </c>
      <c r="D105" s="138" t="str">
        <f>IF($B105="N/A","N/A",IF(C105&gt;2,"No",IF(C105&lt;0.9,"No","Yes")))</f>
        <v>No</v>
      </c>
      <c r="E105" s="150" t="s">
        <v>1743</v>
      </c>
      <c r="F105" s="138" t="str">
        <f>IF($B105="N/A","N/A",IF(E105&gt;2,"No",IF(E105&lt;0.9,"No","Yes")))</f>
        <v>No</v>
      </c>
      <c r="G105" s="150" t="s">
        <v>1743</v>
      </c>
      <c r="H105" s="138" t="str">
        <f>IF($B105="N/A","N/A",IF(G105&gt;2,"No",IF(G105&lt;0.9,"No","Yes")))</f>
        <v>No</v>
      </c>
      <c r="I105" s="132" t="s">
        <v>1743</v>
      </c>
      <c r="J105" s="132" t="s">
        <v>1743</v>
      </c>
      <c r="K105" s="133" t="s">
        <v>732</v>
      </c>
      <c r="L105" s="134" t="str">
        <f t="shared" si="38"/>
        <v>N/A</v>
      </c>
    </row>
    <row r="106" spans="1:12" x14ac:dyDescent="0.2">
      <c r="A106" s="45" t="s">
        <v>459</v>
      </c>
      <c r="B106" s="154" t="s">
        <v>299</v>
      </c>
      <c r="C106" s="150" t="s">
        <v>1743</v>
      </c>
      <c r="D106" s="138" t="str">
        <f>IF($B106="N/A","N/A",IF(C106&gt;2,"No",IF(C106&lt;0.9,"No","Yes")))</f>
        <v>No</v>
      </c>
      <c r="E106" s="150" t="s">
        <v>1743</v>
      </c>
      <c r="F106" s="138" t="str">
        <f>IF($B106="N/A","N/A",IF(E106&gt;2,"No",IF(E106&lt;0.9,"No","Yes")))</f>
        <v>No</v>
      </c>
      <c r="G106" s="150" t="s">
        <v>1743</v>
      </c>
      <c r="H106" s="138" t="str">
        <f>IF($B106="N/A","N/A",IF(G106&gt;2,"No",IF(G106&lt;0.9,"No","Yes")))</f>
        <v>No</v>
      </c>
      <c r="I106" s="132" t="s">
        <v>1743</v>
      </c>
      <c r="J106" s="132" t="s">
        <v>1743</v>
      </c>
      <c r="K106" s="133" t="s">
        <v>732</v>
      </c>
      <c r="L106" s="134" t="str">
        <f t="shared" si="38"/>
        <v>N/A</v>
      </c>
    </row>
    <row r="107" spans="1:12" x14ac:dyDescent="0.2">
      <c r="A107" s="45" t="s">
        <v>460</v>
      </c>
      <c r="B107" s="154" t="s">
        <v>299</v>
      </c>
      <c r="C107" s="150" t="s">
        <v>1743</v>
      </c>
      <c r="D107" s="138" t="str">
        <f>IF($B107="N/A","N/A",IF(C107&gt;2,"No",IF(C107&lt;0.9,"No","Yes")))</f>
        <v>No</v>
      </c>
      <c r="E107" s="150" t="s">
        <v>1743</v>
      </c>
      <c r="F107" s="138" t="str">
        <f>IF($B107="N/A","N/A",IF(E107&gt;2,"No",IF(E107&lt;0.9,"No","Yes")))</f>
        <v>No</v>
      </c>
      <c r="G107" s="150" t="s">
        <v>1743</v>
      </c>
      <c r="H107" s="138" t="str">
        <f>IF($B107="N/A","N/A",IF(G107&gt;2,"No",IF(G107&lt;0.9,"No","Yes")))</f>
        <v>No</v>
      </c>
      <c r="I107" s="132" t="s">
        <v>1743</v>
      </c>
      <c r="J107" s="132" t="s">
        <v>1743</v>
      </c>
      <c r="K107" s="133" t="s">
        <v>732</v>
      </c>
      <c r="L107" s="134" t="str">
        <f t="shared" si="38"/>
        <v>N/A</v>
      </c>
    </row>
    <row r="108" spans="1:12" x14ac:dyDescent="0.2">
      <c r="A108" s="45" t="s">
        <v>1272</v>
      </c>
      <c r="B108" s="136" t="s">
        <v>217</v>
      </c>
      <c r="C108" s="137" t="s">
        <v>1743</v>
      </c>
      <c r="D108" s="138" t="str">
        <f>IF($B108="N/A","N/A",IF(C108&gt;10,"No",IF(C108&lt;-10,"No","Yes")))</f>
        <v>N/A</v>
      </c>
      <c r="E108" s="137" t="s">
        <v>1743</v>
      </c>
      <c r="F108" s="138" t="str">
        <f>IF($B108="N/A","N/A",IF(E108&gt;10,"No",IF(E108&lt;-10,"No","Yes")))</f>
        <v>N/A</v>
      </c>
      <c r="G108" s="137" t="s">
        <v>1743</v>
      </c>
      <c r="H108" s="138" t="str">
        <f>IF($B108="N/A","N/A",IF(G108&gt;10,"No",IF(G108&lt;-10,"No","Yes")))</f>
        <v>N/A</v>
      </c>
      <c r="I108" s="132" t="s">
        <v>1743</v>
      </c>
      <c r="J108" s="132" t="s">
        <v>1743</v>
      </c>
      <c r="K108" s="133" t="s">
        <v>732</v>
      </c>
      <c r="L108" s="134" t="str">
        <f t="shared" si="38"/>
        <v>N/A</v>
      </c>
    </row>
    <row r="109" spans="1:12" x14ac:dyDescent="0.2">
      <c r="A109" s="45" t="s">
        <v>1273</v>
      </c>
      <c r="B109" s="136" t="s">
        <v>217</v>
      </c>
      <c r="C109" s="137" t="s">
        <v>1743</v>
      </c>
      <c r="D109" s="138" t="str">
        <f>IF($B109="N/A","N/A",IF(C109&gt;10,"No",IF(C109&lt;-10,"No","Yes")))</f>
        <v>N/A</v>
      </c>
      <c r="E109" s="137" t="s">
        <v>1743</v>
      </c>
      <c r="F109" s="138" t="str">
        <f>IF($B109="N/A","N/A",IF(E109&gt;10,"No",IF(E109&lt;-10,"No","Yes")))</f>
        <v>N/A</v>
      </c>
      <c r="G109" s="137" t="s">
        <v>1743</v>
      </c>
      <c r="H109" s="138" t="str">
        <f>IF($B109="N/A","N/A",IF(G109&gt;10,"No",IF(G109&lt;-10,"No","Yes")))</f>
        <v>N/A</v>
      </c>
      <c r="I109" s="132" t="s">
        <v>1743</v>
      </c>
      <c r="J109" s="132" t="s">
        <v>1743</v>
      </c>
      <c r="K109" s="133" t="s">
        <v>732</v>
      </c>
      <c r="L109" s="134" t="str">
        <f t="shared" si="38"/>
        <v>N/A</v>
      </c>
    </row>
    <row r="110" spans="1:12" x14ac:dyDescent="0.2">
      <c r="A110" s="45" t="s">
        <v>1274</v>
      </c>
      <c r="B110" s="136" t="s">
        <v>217</v>
      </c>
      <c r="C110" s="137" t="s">
        <v>1743</v>
      </c>
      <c r="D110" s="138" t="str">
        <f>IF($B110="N/A","N/A",IF(C110&gt;10,"No",IF(C110&lt;-10,"No","Yes")))</f>
        <v>N/A</v>
      </c>
      <c r="E110" s="137" t="s">
        <v>1743</v>
      </c>
      <c r="F110" s="138" t="str">
        <f>IF($B110="N/A","N/A",IF(E110&gt;10,"No",IF(E110&lt;-10,"No","Yes")))</f>
        <v>N/A</v>
      </c>
      <c r="G110" s="137" t="s">
        <v>1743</v>
      </c>
      <c r="H110" s="138" t="str">
        <f>IF($B110="N/A","N/A",IF(G110&gt;10,"No",IF(G110&lt;-10,"No","Yes")))</f>
        <v>N/A</v>
      </c>
      <c r="I110" s="132" t="s">
        <v>1743</v>
      </c>
      <c r="J110" s="132" t="s">
        <v>1743</v>
      </c>
      <c r="K110" s="133" t="s">
        <v>732</v>
      </c>
      <c r="L110" s="134" t="str">
        <f t="shared" si="38"/>
        <v>N/A</v>
      </c>
    </row>
    <row r="111" spans="1:12" x14ac:dyDescent="0.2">
      <c r="A111" s="45" t="s">
        <v>1275</v>
      </c>
      <c r="B111" s="136" t="s">
        <v>217</v>
      </c>
      <c r="C111" s="137" t="s">
        <v>1743</v>
      </c>
      <c r="D111" s="138" t="str">
        <f>IF($B111="N/A","N/A",IF(C111&gt;10,"No",IF(C111&lt;-10,"No","Yes")))</f>
        <v>N/A</v>
      </c>
      <c r="E111" s="137" t="s">
        <v>1743</v>
      </c>
      <c r="F111" s="138" t="str">
        <f>IF($B111="N/A","N/A",IF(E111&gt;10,"No",IF(E111&lt;-10,"No","Yes")))</f>
        <v>N/A</v>
      </c>
      <c r="G111" s="137" t="s">
        <v>1743</v>
      </c>
      <c r="H111" s="138" t="str">
        <f>IF($B111="N/A","N/A",IF(G111&gt;10,"No",IF(G111&lt;-10,"No","Yes")))</f>
        <v>N/A</v>
      </c>
      <c r="I111" s="132" t="s">
        <v>1743</v>
      </c>
      <c r="J111" s="132" t="s">
        <v>1743</v>
      </c>
      <c r="K111" s="133" t="s">
        <v>732</v>
      </c>
      <c r="L111" s="134" t="str">
        <f t="shared" si="38"/>
        <v>N/A</v>
      </c>
    </row>
    <row r="112" spans="1:12" x14ac:dyDescent="0.2">
      <c r="A112" s="45" t="s">
        <v>329</v>
      </c>
      <c r="B112" s="135" t="s">
        <v>300</v>
      </c>
      <c r="C112" s="150" t="s">
        <v>1743</v>
      </c>
      <c r="D112" s="138" t="str">
        <f>IF(OR($B112="N/A",$C112="N/A"),"N/A",IF(C112&gt;98,"Yes","No"))</f>
        <v>Yes</v>
      </c>
      <c r="E112" s="150" t="s">
        <v>1743</v>
      </c>
      <c r="F112" s="138" t="str">
        <f>IF(OR($B112="N/A",$E112="N/A"),"N/A",IF(E112&gt;98,"Yes","No"))</f>
        <v>Yes</v>
      </c>
      <c r="G112" s="150" t="s">
        <v>1743</v>
      </c>
      <c r="H112" s="138" t="str">
        <f t="shared" ref="H112:H115" si="39">IF($B112="N/A","N/A",IF(G112&gt;98,"Yes","No"))</f>
        <v>Yes</v>
      </c>
      <c r="I112" s="132" t="s">
        <v>1743</v>
      </c>
      <c r="J112" s="132" t="s">
        <v>1743</v>
      </c>
      <c r="K112" s="133" t="s">
        <v>732</v>
      </c>
      <c r="L112" s="134" t="str">
        <f>IF(J112="Div by 0", "N/A", IF(OR(J112="N/A",K112="N/A"),"N/A", IF(J112&gt;VALUE(MID(K112,1,2)), "No", IF(J112&lt;-1*VALUE(MID(K112,1,2)), "No", "Yes"))))</f>
        <v>N/A</v>
      </c>
    </row>
    <row r="113" spans="1:12" x14ac:dyDescent="0.2">
      <c r="A113" s="45" t="s">
        <v>461</v>
      </c>
      <c r="B113" s="135" t="s">
        <v>300</v>
      </c>
      <c r="C113" s="150" t="s">
        <v>1743</v>
      </c>
      <c r="D113" s="138" t="str">
        <f t="shared" ref="D113:D115" si="40">IF(OR($B113="N/A",$C113="N/A"),"N/A",IF(C113&gt;98,"Yes","No"))</f>
        <v>Yes</v>
      </c>
      <c r="E113" s="150" t="s">
        <v>1743</v>
      </c>
      <c r="F113" s="138" t="str">
        <f t="shared" ref="F113:F115" si="41">IF(OR($B113="N/A",$E113="N/A"),"N/A",IF(E113&gt;98,"Yes","No"))</f>
        <v>Yes</v>
      </c>
      <c r="G113" s="150" t="s">
        <v>1743</v>
      </c>
      <c r="H113" s="138" t="str">
        <f t="shared" si="39"/>
        <v>Yes</v>
      </c>
      <c r="I113" s="132" t="s">
        <v>1743</v>
      </c>
      <c r="J113" s="132" t="s">
        <v>1743</v>
      </c>
      <c r="K113" s="133" t="s">
        <v>732</v>
      </c>
      <c r="L113" s="134" t="str">
        <f t="shared" ref="L113:L115" si="42">IF(J113="Div by 0", "N/A", IF(OR(J113="N/A",K113="N/A"),"N/A", IF(J113&gt;VALUE(MID(K113,1,2)), "No", IF(J113&lt;-1*VALUE(MID(K113,1,2)), "No", "Yes"))))</f>
        <v>N/A</v>
      </c>
    </row>
    <row r="114" spans="1:12" x14ac:dyDescent="0.2">
      <c r="A114" s="45" t="s">
        <v>462</v>
      </c>
      <c r="B114" s="135" t="s">
        <v>300</v>
      </c>
      <c r="C114" s="150" t="s">
        <v>1743</v>
      </c>
      <c r="D114" s="138" t="str">
        <f t="shared" si="40"/>
        <v>Yes</v>
      </c>
      <c r="E114" s="150" t="s">
        <v>1743</v>
      </c>
      <c r="F114" s="138" t="str">
        <f t="shared" si="41"/>
        <v>Yes</v>
      </c>
      <c r="G114" s="150" t="s">
        <v>1743</v>
      </c>
      <c r="H114" s="138" t="str">
        <f t="shared" si="39"/>
        <v>Yes</v>
      </c>
      <c r="I114" s="132" t="s">
        <v>1743</v>
      </c>
      <c r="J114" s="132" t="s">
        <v>1743</v>
      </c>
      <c r="K114" s="133" t="s">
        <v>732</v>
      </c>
      <c r="L114" s="134" t="str">
        <f t="shared" si="42"/>
        <v>N/A</v>
      </c>
    </row>
    <row r="115" spans="1:12" x14ac:dyDescent="0.2">
      <c r="A115" s="45" t="s">
        <v>463</v>
      </c>
      <c r="B115" s="135" t="s">
        <v>300</v>
      </c>
      <c r="C115" s="150" t="s">
        <v>1743</v>
      </c>
      <c r="D115" s="138" t="str">
        <f t="shared" si="40"/>
        <v>Yes</v>
      </c>
      <c r="E115" s="150" t="s">
        <v>1743</v>
      </c>
      <c r="F115" s="138" t="str">
        <f t="shared" si="41"/>
        <v>Yes</v>
      </c>
      <c r="G115" s="150" t="s">
        <v>1743</v>
      </c>
      <c r="H115" s="138" t="str">
        <f t="shared" si="39"/>
        <v>Yes</v>
      </c>
      <c r="I115" s="132" t="s">
        <v>1743</v>
      </c>
      <c r="J115" s="132" t="s">
        <v>1743</v>
      </c>
      <c r="K115" s="133" t="s">
        <v>732</v>
      </c>
      <c r="L115" s="134" t="str">
        <f t="shared" si="42"/>
        <v>N/A</v>
      </c>
    </row>
    <row r="116" spans="1:12" x14ac:dyDescent="0.2">
      <c r="A116" s="3" t="s">
        <v>464</v>
      </c>
      <c r="B116" s="135" t="s">
        <v>217</v>
      </c>
      <c r="C116" s="155">
        <v>0</v>
      </c>
      <c r="D116" s="138" t="str">
        <f>IF($B116="N/A","N/A",IF(C116&gt;10,"No",IF(C116&lt;-10,"No","Yes")))</f>
        <v>N/A</v>
      </c>
      <c r="E116" s="155">
        <v>0</v>
      </c>
      <c r="F116" s="138" t="str">
        <f>IF($B116="N/A","N/A",IF(E116&gt;10,"No",IF(E116&lt;-10,"No","Yes")))</f>
        <v>N/A</v>
      </c>
      <c r="G116" s="155">
        <v>0</v>
      </c>
      <c r="H116" s="138" t="str">
        <f>IF($B116="N/A","N/A",IF(G116&gt;10,"No",IF(G116&lt;-10,"No","Yes")))</f>
        <v>N/A</v>
      </c>
      <c r="I116" s="132" t="s">
        <v>1743</v>
      </c>
      <c r="J116" s="132" t="s">
        <v>1743</v>
      </c>
      <c r="K116" s="135" t="s">
        <v>732</v>
      </c>
      <c r="L116" s="134" t="str">
        <f>IF(J116="Div by 0", "N/A", IF(OR(J116="N/A",K116="N/A"),"N/A", IF(J116&gt;VALUE(MID(K116,1,2)), "No", IF(J116&lt;-1*VALUE(MID(K116,1,2)), "No", "Yes"))))</f>
        <v>N/A</v>
      </c>
    </row>
    <row r="117" spans="1:12" x14ac:dyDescent="0.2">
      <c r="A117" s="3" t="s">
        <v>215</v>
      </c>
      <c r="B117" s="135" t="s">
        <v>217</v>
      </c>
      <c r="C117" s="150" t="s">
        <v>1743</v>
      </c>
      <c r="D117" s="138" t="str">
        <f>IF($B117="N/A","N/A",IF(C117&gt;10,"No",IF(C117&lt;-10,"No","Yes")))</f>
        <v>N/A</v>
      </c>
      <c r="E117" s="150" t="s">
        <v>1743</v>
      </c>
      <c r="F117" s="138" t="str">
        <f>IF($B117="N/A","N/A",IF(E117&gt;10,"No",IF(E117&lt;-10,"No","Yes")))</f>
        <v>N/A</v>
      </c>
      <c r="G117" s="150" t="s">
        <v>1743</v>
      </c>
      <c r="H117" s="138" t="str">
        <f>IF($B117="N/A","N/A",IF(G117&gt;10,"No",IF(G117&lt;-10,"No","Yes")))</f>
        <v>N/A</v>
      </c>
      <c r="I117" s="132" t="s">
        <v>1743</v>
      </c>
      <c r="J117" s="132" t="s">
        <v>1743</v>
      </c>
      <c r="K117" s="135" t="s">
        <v>732</v>
      </c>
      <c r="L117" s="134" t="str">
        <f>IF(J117="Div by 0", "N/A", IF(OR(J117="N/A",K117="N/A"),"N/A", IF(J117&gt;VALUE(MID(K117,1,2)), "No", IF(J117&lt;-1*VALUE(MID(K117,1,2)), "No", "Yes"))))</f>
        <v>N/A</v>
      </c>
    </row>
    <row r="118" spans="1:12" x14ac:dyDescent="0.2">
      <c r="A118" s="4" t="s">
        <v>1630</v>
      </c>
      <c r="B118" s="135" t="s">
        <v>217</v>
      </c>
      <c r="C118" s="131">
        <v>0</v>
      </c>
      <c r="D118" s="130" t="str">
        <f>IF($B118="N/A","N/A",IF(C118&gt;10,"No",IF(C118&lt;-10,"No","Yes")))</f>
        <v>N/A</v>
      </c>
      <c r="E118" s="131">
        <v>0</v>
      </c>
      <c r="F118" s="130" t="str">
        <f>IF($B118="N/A","N/A",IF(E118&gt;10,"No",IF(E118&lt;-10,"No","Yes")))</f>
        <v>N/A</v>
      </c>
      <c r="G118" s="131">
        <v>0</v>
      </c>
      <c r="H118" s="130" t="str">
        <f>IF($B118="N/A","N/A",IF(G118&gt;10,"No",IF(G118&lt;-10,"No","Yes")))</f>
        <v>N/A</v>
      </c>
      <c r="I118" s="139" t="s">
        <v>1743</v>
      </c>
      <c r="J118" s="139" t="s">
        <v>1743</v>
      </c>
      <c r="K118" s="135" t="s">
        <v>732</v>
      </c>
      <c r="L118" s="134" t="str">
        <f>IF(J118="Div by 0", "N/A", IF(K118="N/A","N/A", IF(J118&gt;VALUE(MID(K118,1,2)), "No", IF(J118&lt;-1*VALUE(MID(K118,1,2)), "No", "Yes"))))</f>
        <v>N/A</v>
      </c>
    </row>
    <row r="119" spans="1:12" x14ac:dyDescent="0.2">
      <c r="A119" s="4" t="s">
        <v>1631</v>
      </c>
      <c r="B119" s="135" t="s">
        <v>217</v>
      </c>
      <c r="C119" s="131">
        <v>0</v>
      </c>
      <c r="D119" s="130" t="str">
        <f>IF($B119="N/A","N/A",IF(C119&gt;10,"No",IF(C119&lt;-10,"No","Yes")))</f>
        <v>N/A</v>
      </c>
      <c r="E119" s="131">
        <v>0</v>
      </c>
      <c r="F119" s="130" t="str">
        <f>IF($B119="N/A","N/A",IF(E119&gt;10,"No",IF(E119&lt;-10,"No","Yes")))</f>
        <v>N/A</v>
      </c>
      <c r="G119" s="131">
        <v>0</v>
      </c>
      <c r="H119" s="130" t="str">
        <f>IF($B119="N/A","N/A",IF(G119&gt;10,"No",IF(G119&lt;-10,"No","Yes")))</f>
        <v>N/A</v>
      </c>
      <c r="I119" s="139" t="s">
        <v>1743</v>
      </c>
      <c r="J119" s="139" t="s">
        <v>1743</v>
      </c>
      <c r="K119" s="135" t="s">
        <v>732</v>
      </c>
      <c r="L119" s="134" t="str">
        <f>IF(J119="Div by 0", "N/A", IF(K119="N/A","N/A", IF(J119&gt;VALUE(MID(K119,1,2)), "No", IF(J119&lt;-1*VALUE(MID(K119,1,2)), "No", "Yes"))))</f>
        <v>N/A</v>
      </c>
    </row>
    <row r="120" spans="1:12" x14ac:dyDescent="0.2">
      <c r="A120" s="4" t="s">
        <v>1632</v>
      </c>
      <c r="B120" s="135" t="s">
        <v>217</v>
      </c>
      <c r="C120" s="152">
        <v>0</v>
      </c>
      <c r="D120" s="130" t="str">
        <f>IF($B120="N/A","N/A",IF(C120&gt;10,"No",IF(C120&lt;-10,"No","Yes")))</f>
        <v>N/A</v>
      </c>
      <c r="E120" s="152">
        <v>0</v>
      </c>
      <c r="F120" s="130" t="str">
        <f>IF($B120="N/A","N/A",IF(E120&gt;10,"No",IF(E120&lt;-10,"No","Yes")))</f>
        <v>N/A</v>
      </c>
      <c r="G120" s="152">
        <v>0</v>
      </c>
      <c r="H120" s="130" t="str">
        <f>IF($B120="N/A","N/A",IF(G120&gt;10,"No",IF(G120&lt;-10,"No","Yes")))</f>
        <v>N/A</v>
      </c>
      <c r="I120" s="139" t="s">
        <v>1743</v>
      </c>
      <c r="J120" s="139" t="s">
        <v>1743</v>
      </c>
      <c r="K120" s="135" t="s">
        <v>732</v>
      </c>
      <c r="L120" s="134" t="str">
        <f>IF(J120="Div by 0", "N/A", IF(K120="N/A","N/A", IF(J120&gt;VALUE(MID(K120,1,2)), "No", IF(J120&lt;-1*VALUE(MID(K120,1,2)), "No", "Yes"))))</f>
        <v>N/A</v>
      </c>
    </row>
    <row r="121" spans="1:12" x14ac:dyDescent="0.2">
      <c r="A121" s="4" t="s">
        <v>1633</v>
      </c>
      <c r="B121" s="141" t="s">
        <v>217</v>
      </c>
      <c r="C121" s="152" t="s">
        <v>217</v>
      </c>
      <c r="D121" s="134" t="str">
        <f t="shared" ref="D121:H134" si="43">IF($B121="N/A","N/A",IF(C121&lt;0,"No","Yes"))</f>
        <v>N/A</v>
      </c>
      <c r="E121" s="152">
        <v>0</v>
      </c>
      <c r="F121" s="134" t="str">
        <f t="shared" si="43"/>
        <v>N/A</v>
      </c>
      <c r="G121" s="152">
        <v>0</v>
      </c>
      <c r="H121" s="134" t="str">
        <f t="shared" si="43"/>
        <v>N/A</v>
      </c>
      <c r="I121" s="139" t="s">
        <v>217</v>
      </c>
      <c r="J121" s="139" t="s">
        <v>1743</v>
      </c>
      <c r="K121" s="141" t="s">
        <v>732</v>
      </c>
      <c r="L121" s="134" t="str">
        <f t="shared" ref="L121:L142" si="44">IF(J121="Div by 0", "N/A", IF(OR(J121="N/A",K121="N/A"),"N/A", IF(J121&gt;VALUE(MID(K121,1,2)), "No", IF(J121&lt;-1*VALUE(MID(K121,1,2)), "No", "Yes"))))</f>
        <v>N/A</v>
      </c>
    </row>
    <row r="122" spans="1:12" x14ac:dyDescent="0.2">
      <c r="A122" s="4" t="s">
        <v>1634</v>
      </c>
      <c r="B122" s="141" t="s">
        <v>217</v>
      </c>
      <c r="C122" s="152" t="s">
        <v>217</v>
      </c>
      <c r="D122" s="134" t="str">
        <f t="shared" si="43"/>
        <v>N/A</v>
      </c>
      <c r="E122" s="152">
        <v>0</v>
      </c>
      <c r="F122" s="134" t="str">
        <f t="shared" si="43"/>
        <v>N/A</v>
      </c>
      <c r="G122" s="152">
        <v>0</v>
      </c>
      <c r="H122" s="134" t="str">
        <f t="shared" si="43"/>
        <v>N/A</v>
      </c>
      <c r="I122" s="139" t="s">
        <v>217</v>
      </c>
      <c r="J122" s="139" t="s">
        <v>1743</v>
      </c>
      <c r="K122" s="141" t="s">
        <v>732</v>
      </c>
      <c r="L122" s="134" t="str">
        <f t="shared" si="44"/>
        <v>N/A</v>
      </c>
    </row>
    <row r="123" spans="1:12" x14ac:dyDescent="0.2">
      <c r="A123" s="4" t="s">
        <v>1635</v>
      </c>
      <c r="B123" s="141" t="s">
        <v>217</v>
      </c>
      <c r="C123" s="152" t="s">
        <v>217</v>
      </c>
      <c r="D123" s="134" t="str">
        <f t="shared" si="43"/>
        <v>N/A</v>
      </c>
      <c r="E123" s="152">
        <v>0</v>
      </c>
      <c r="F123" s="134" t="str">
        <f t="shared" si="43"/>
        <v>N/A</v>
      </c>
      <c r="G123" s="152">
        <v>0</v>
      </c>
      <c r="H123" s="134" t="str">
        <f t="shared" si="43"/>
        <v>N/A</v>
      </c>
      <c r="I123" s="139" t="s">
        <v>217</v>
      </c>
      <c r="J123" s="139" t="s">
        <v>1743</v>
      </c>
      <c r="K123" s="141" t="s">
        <v>732</v>
      </c>
      <c r="L123" s="134" t="str">
        <f t="shared" si="44"/>
        <v>N/A</v>
      </c>
    </row>
    <row r="124" spans="1:12" x14ac:dyDescent="0.2">
      <c r="A124" s="4" t="s">
        <v>1636</v>
      </c>
      <c r="B124" s="141" t="s">
        <v>217</v>
      </c>
      <c r="C124" s="152" t="s">
        <v>217</v>
      </c>
      <c r="D124" s="134" t="str">
        <f t="shared" si="43"/>
        <v>N/A</v>
      </c>
      <c r="E124" s="152">
        <v>0</v>
      </c>
      <c r="F124" s="134" t="str">
        <f t="shared" si="43"/>
        <v>N/A</v>
      </c>
      <c r="G124" s="152">
        <v>0</v>
      </c>
      <c r="H124" s="134" t="str">
        <f t="shared" si="43"/>
        <v>N/A</v>
      </c>
      <c r="I124" s="139" t="s">
        <v>217</v>
      </c>
      <c r="J124" s="139" t="s">
        <v>1743</v>
      </c>
      <c r="K124" s="141" t="s">
        <v>732</v>
      </c>
      <c r="L124" s="134" t="str">
        <f t="shared" si="44"/>
        <v>N/A</v>
      </c>
    </row>
    <row r="125" spans="1:12" x14ac:dyDescent="0.2">
      <c r="A125" s="2" t="s">
        <v>1637</v>
      </c>
      <c r="B125" s="141" t="s">
        <v>217</v>
      </c>
      <c r="C125" s="156" t="s">
        <v>217</v>
      </c>
      <c r="D125" s="134" t="str">
        <f t="shared" si="43"/>
        <v>N/A</v>
      </c>
      <c r="E125" s="156" t="s">
        <v>217</v>
      </c>
      <c r="F125" s="134" t="str">
        <f t="shared" si="43"/>
        <v>N/A</v>
      </c>
      <c r="G125" s="156">
        <v>0</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0</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0</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0</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0</v>
      </c>
      <c r="H129" s="134" t="str">
        <f t="shared" si="43"/>
        <v>N/A</v>
      </c>
      <c r="I129" s="132" t="s">
        <v>217</v>
      </c>
      <c r="J129" s="132" t="s">
        <v>217</v>
      </c>
      <c r="K129" s="141" t="s">
        <v>732</v>
      </c>
      <c r="L129" s="134" t="str">
        <f t="shared" si="45"/>
        <v>N/A</v>
      </c>
    </row>
    <row r="130" spans="1:12" ht="25.5" x14ac:dyDescent="0.2">
      <c r="A130" s="2" t="s">
        <v>1642</v>
      </c>
      <c r="B130" s="141" t="s">
        <v>217</v>
      </c>
      <c r="C130" s="156" t="s">
        <v>1743</v>
      </c>
      <c r="D130" s="134" t="str">
        <f t="shared" si="43"/>
        <v>N/A</v>
      </c>
      <c r="E130" s="156" t="s">
        <v>1743</v>
      </c>
      <c r="F130" s="134" t="str">
        <f t="shared" si="43"/>
        <v>N/A</v>
      </c>
      <c r="G130" s="156" t="s">
        <v>1743</v>
      </c>
      <c r="H130" s="134" t="str">
        <f t="shared" si="43"/>
        <v>N/A</v>
      </c>
      <c r="I130" s="132" t="s">
        <v>1743</v>
      </c>
      <c r="J130" s="132" t="s">
        <v>1743</v>
      </c>
      <c r="K130" s="135" t="s">
        <v>732</v>
      </c>
      <c r="L130" s="134" t="str">
        <f>IF(J130="Div by 0", "N/A", IF(OR(J130="N/A",K130="N/A"),"N/A", IF(J130&gt;VALUE(MID(K130,1,2)), "No", IF(J130&lt;-1*VALUE(MID(K130,1,2)), "No", "Yes"))))</f>
        <v>N/A</v>
      </c>
    </row>
    <row r="131" spans="1:12" ht="25.5" x14ac:dyDescent="0.2">
      <c r="A131" s="2" t="s">
        <v>1643</v>
      </c>
      <c r="B131" s="141" t="s">
        <v>217</v>
      </c>
      <c r="C131" s="156" t="s">
        <v>217</v>
      </c>
      <c r="D131" s="134" t="str">
        <f t="shared" si="43"/>
        <v>N/A</v>
      </c>
      <c r="E131" s="156" t="s">
        <v>1743</v>
      </c>
      <c r="F131" s="134" t="str">
        <f t="shared" si="43"/>
        <v>N/A</v>
      </c>
      <c r="G131" s="156" t="s">
        <v>1743</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t="s">
        <v>1743</v>
      </c>
      <c r="F132" s="134" t="str">
        <f t="shared" si="43"/>
        <v>N/A</v>
      </c>
      <c r="G132" s="156" t="s">
        <v>1743</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t="s">
        <v>1743</v>
      </c>
      <c r="F133" s="134" t="str">
        <f t="shared" si="43"/>
        <v>N/A</v>
      </c>
      <c r="G133" s="156" t="s">
        <v>1743</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t="s">
        <v>1743</v>
      </c>
      <c r="F134" s="134" t="str">
        <f t="shared" si="43"/>
        <v>N/A</v>
      </c>
      <c r="G134" s="156" t="s">
        <v>1743</v>
      </c>
      <c r="H134" s="134" t="str">
        <f t="shared" si="43"/>
        <v>N/A</v>
      </c>
      <c r="I134" s="132" t="s">
        <v>217</v>
      </c>
      <c r="J134" s="132" t="s">
        <v>1743</v>
      </c>
      <c r="K134" s="141" t="s">
        <v>732</v>
      </c>
      <c r="L134" s="134" t="str">
        <f t="shared" si="44"/>
        <v>N/A</v>
      </c>
    </row>
    <row r="135" spans="1:12" ht="25.5" x14ac:dyDescent="0.2">
      <c r="A135" s="2" t="s">
        <v>499</v>
      </c>
      <c r="B135" s="136" t="s">
        <v>217</v>
      </c>
      <c r="C135" s="156" t="s">
        <v>217</v>
      </c>
      <c r="D135" s="138" t="str">
        <f t="shared" ref="D135:D141" si="46">IF($B135="N/A","N/A",IF(C135&gt;10,"No",IF(C135&lt;-10,"No","Yes")))</f>
        <v>N/A</v>
      </c>
      <c r="E135" s="156" t="s">
        <v>1743</v>
      </c>
      <c r="F135" s="138" t="str">
        <f t="shared" ref="F135:F141" si="47">IF($B135="N/A","N/A",IF(E135&gt;10,"No",IF(E135&lt;-10,"No","Yes")))</f>
        <v>N/A</v>
      </c>
      <c r="G135" s="156" t="s">
        <v>1743</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t="s">
        <v>1743</v>
      </c>
      <c r="F136" s="138" t="str">
        <f t="shared" si="47"/>
        <v>N/A</v>
      </c>
      <c r="G136" s="156" t="s">
        <v>1743</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t="s">
        <v>1743</v>
      </c>
      <c r="F137" s="138" t="str">
        <f t="shared" si="47"/>
        <v>N/A</v>
      </c>
      <c r="G137" s="156" t="s">
        <v>1743</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t="s">
        <v>1743</v>
      </c>
      <c r="F138" s="138" t="str">
        <f t="shared" si="47"/>
        <v>N/A</v>
      </c>
      <c r="G138" s="156" t="s">
        <v>1743</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t="s">
        <v>1743</v>
      </c>
      <c r="F139" s="138" t="str">
        <f t="shared" si="47"/>
        <v>N/A</v>
      </c>
      <c r="G139" s="156" t="s">
        <v>1743</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t="s">
        <v>1743</v>
      </c>
      <c r="F140" s="138" t="str">
        <f t="shared" si="47"/>
        <v>N/A</v>
      </c>
      <c r="G140" s="156" t="s">
        <v>1743</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t="s">
        <v>1743</v>
      </c>
      <c r="F141" s="138" t="str">
        <f t="shared" si="47"/>
        <v>N/A</v>
      </c>
      <c r="G141" s="156" t="s">
        <v>1743</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t="s">
        <v>1743</v>
      </c>
      <c r="F142" s="134" t="str">
        <f t="shared" ref="F142" si="50">IF($B142="N/A","N/A",IF(E142&lt;0,"No","Yes"))</f>
        <v>N/A</v>
      </c>
      <c r="G142" s="156" t="s">
        <v>1743</v>
      </c>
      <c r="H142" s="134" t="str">
        <f t="shared" ref="H142" si="51">IF($B142="N/A","N/A",IF(G142&lt;0,"No","Yes"))</f>
        <v>N/A</v>
      </c>
      <c r="I142" s="132" t="s">
        <v>217</v>
      </c>
      <c r="J142" s="132" t="s">
        <v>1743</v>
      </c>
      <c r="K142" s="141" t="s">
        <v>732</v>
      </c>
      <c r="L142" s="134" t="str">
        <f t="shared" si="44"/>
        <v>N/A</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0</v>
      </c>
      <c r="D150" s="130" t="str">
        <f t="shared" ref="D150:D172" si="56">IF($B150="N/A","N/A",IF(C150&gt;10,"No",IF(C150&lt;-10,"No","Yes")))</f>
        <v>N/A</v>
      </c>
      <c r="E150" s="152">
        <v>0</v>
      </c>
      <c r="F150" s="130" t="str">
        <f t="shared" ref="F150:F172" si="57">IF($B150="N/A","N/A",IF(E150&gt;10,"No",IF(E150&lt;-10,"No","Yes")))</f>
        <v>N/A</v>
      </c>
      <c r="G150" s="152">
        <v>0</v>
      </c>
      <c r="H150" s="130" t="str">
        <f t="shared" ref="H150:H172" si="58">IF($B150="N/A","N/A",IF(G150&gt;10,"No",IF(G150&lt;-10,"No","Yes")))</f>
        <v>N/A</v>
      </c>
      <c r="I150" s="132" t="s">
        <v>1743</v>
      </c>
      <c r="J150" s="132" t="s">
        <v>1743</v>
      </c>
      <c r="K150" s="135" t="s">
        <v>732</v>
      </c>
      <c r="L150" s="134" t="str">
        <f t="shared" ref="L150:L172" si="59">IF(J150="Div by 0", "N/A", IF(K150="N/A","N/A", IF(J150&gt;VALUE(MID(K150,1,2)), "No", IF(J150&lt;-1*VALUE(MID(K150,1,2)), "No", "Yes"))))</f>
        <v>N/A</v>
      </c>
    </row>
    <row r="151" spans="1:12" x14ac:dyDescent="0.2">
      <c r="A151" s="4" t="s">
        <v>534</v>
      </c>
      <c r="B151" s="135" t="s">
        <v>217</v>
      </c>
      <c r="C151" s="152">
        <v>0</v>
      </c>
      <c r="D151" s="130" t="str">
        <f t="shared" si="56"/>
        <v>N/A</v>
      </c>
      <c r="E151" s="152">
        <v>0</v>
      </c>
      <c r="F151" s="130" t="str">
        <f t="shared" si="57"/>
        <v>N/A</v>
      </c>
      <c r="G151" s="152">
        <v>0</v>
      </c>
      <c r="H151" s="130" t="str">
        <f t="shared" si="58"/>
        <v>N/A</v>
      </c>
      <c r="I151" s="132" t="s">
        <v>1743</v>
      </c>
      <c r="J151" s="132" t="s">
        <v>1743</v>
      </c>
      <c r="K151" s="135" t="s">
        <v>732</v>
      </c>
      <c r="L151" s="134" t="str">
        <f t="shared" si="59"/>
        <v>N/A</v>
      </c>
    </row>
    <row r="152" spans="1:12" x14ac:dyDescent="0.2">
      <c r="A152" s="4" t="s">
        <v>535</v>
      </c>
      <c r="B152" s="135" t="s">
        <v>217</v>
      </c>
      <c r="C152" s="152">
        <v>0</v>
      </c>
      <c r="D152" s="130" t="str">
        <f t="shared" si="56"/>
        <v>N/A</v>
      </c>
      <c r="E152" s="152">
        <v>0</v>
      </c>
      <c r="F152" s="130" t="str">
        <f t="shared" si="57"/>
        <v>N/A</v>
      </c>
      <c r="G152" s="152">
        <v>0</v>
      </c>
      <c r="H152" s="130" t="str">
        <f t="shared" si="58"/>
        <v>N/A</v>
      </c>
      <c r="I152" s="132" t="s">
        <v>1743</v>
      </c>
      <c r="J152" s="132" t="s">
        <v>1743</v>
      </c>
      <c r="K152" s="135" t="s">
        <v>732</v>
      </c>
      <c r="L152" s="134" t="str">
        <f t="shared" si="59"/>
        <v>N/A</v>
      </c>
    </row>
    <row r="153" spans="1:12" x14ac:dyDescent="0.2">
      <c r="A153" s="4" t="s">
        <v>536</v>
      </c>
      <c r="B153" s="135" t="s">
        <v>217</v>
      </c>
      <c r="C153" s="152">
        <v>0</v>
      </c>
      <c r="D153" s="130" t="str">
        <f t="shared" si="56"/>
        <v>N/A</v>
      </c>
      <c r="E153" s="152">
        <v>0</v>
      </c>
      <c r="F153" s="130" t="str">
        <f t="shared" si="57"/>
        <v>N/A</v>
      </c>
      <c r="G153" s="152">
        <v>0</v>
      </c>
      <c r="H153" s="130" t="str">
        <f t="shared" si="58"/>
        <v>N/A</v>
      </c>
      <c r="I153" s="132" t="s">
        <v>1743</v>
      </c>
      <c r="J153" s="132" t="s">
        <v>1743</v>
      </c>
      <c r="K153" s="135" t="s">
        <v>732</v>
      </c>
      <c r="L153" s="134" t="str">
        <f t="shared" si="59"/>
        <v>N/A</v>
      </c>
    </row>
    <row r="154" spans="1:12" x14ac:dyDescent="0.2">
      <c r="A154" s="4" t="s">
        <v>537</v>
      </c>
      <c r="B154" s="135" t="s">
        <v>217</v>
      </c>
      <c r="C154" s="152">
        <v>0</v>
      </c>
      <c r="D154" s="130" t="str">
        <f t="shared" si="56"/>
        <v>N/A</v>
      </c>
      <c r="E154" s="152">
        <v>0</v>
      </c>
      <c r="F154" s="130" t="str">
        <f t="shared" si="57"/>
        <v>N/A</v>
      </c>
      <c r="G154" s="152">
        <v>0</v>
      </c>
      <c r="H154" s="130" t="str">
        <f t="shared" si="58"/>
        <v>N/A</v>
      </c>
      <c r="I154" s="132" t="s">
        <v>1743</v>
      </c>
      <c r="J154" s="132" t="s">
        <v>1743</v>
      </c>
      <c r="K154" s="135" t="s">
        <v>732</v>
      </c>
      <c r="L154" s="134" t="str">
        <f t="shared" si="59"/>
        <v>N/A</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0</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0</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0</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0</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0</v>
      </c>
      <c r="H159" s="134" t="str">
        <f t="shared" si="62"/>
        <v>N/A</v>
      </c>
      <c r="I159" s="132" t="s">
        <v>217</v>
      </c>
      <c r="J159" s="132" t="s">
        <v>217</v>
      </c>
      <c r="K159" s="141" t="s">
        <v>732</v>
      </c>
      <c r="L159" s="134" t="str">
        <f t="shared" si="63"/>
        <v>N/A</v>
      </c>
    </row>
    <row r="160" spans="1:12" ht="25.5" x14ac:dyDescent="0.2">
      <c r="A160" s="4" t="s">
        <v>543</v>
      </c>
      <c r="B160" s="135" t="s">
        <v>217</v>
      </c>
      <c r="C160" s="152">
        <v>0</v>
      </c>
      <c r="D160" s="130" t="str">
        <f t="shared" si="56"/>
        <v>N/A</v>
      </c>
      <c r="E160" s="152">
        <v>0</v>
      </c>
      <c r="F160" s="130" t="str">
        <f t="shared" si="57"/>
        <v>N/A</v>
      </c>
      <c r="G160" s="152">
        <v>0</v>
      </c>
      <c r="H160" s="130" t="str">
        <f t="shared" si="58"/>
        <v>N/A</v>
      </c>
      <c r="I160" s="132" t="s">
        <v>1743</v>
      </c>
      <c r="J160" s="132" t="s">
        <v>1743</v>
      </c>
      <c r="K160" s="135" t="s">
        <v>732</v>
      </c>
      <c r="L160" s="134" t="str">
        <f t="shared" si="59"/>
        <v>N/A</v>
      </c>
    </row>
    <row r="161" spans="1:12" x14ac:dyDescent="0.2">
      <c r="A161" s="4" t="s">
        <v>544</v>
      </c>
      <c r="B161" s="135" t="s">
        <v>217</v>
      </c>
      <c r="C161" s="131">
        <v>0</v>
      </c>
      <c r="D161" s="130" t="str">
        <f t="shared" si="56"/>
        <v>N/A</v>
      </c>
      <c r="E161" s="131">
        <v>0</v>
      </c>
      <c r="F161" s="130" t="str">
        <f t="shared" si="57"/>
        <v>N/A</v>
      </c>
      <c r="G161" s="131">
        <v>0</v>
      </c>
      <c r="H161" s="130" t="str">
        <f t="shared" si="58"/>
        <v>N/A</v>
      </c>
      <c r="I161" s="132" t="s">
        <v>1743</v>
      </c>
      <c r="J161" s="132" t="s">
        <v>1743</v>
      </c>
      <c r="K161" s="135" t="s">
        <v>732</v>
      </c>
      <c r="L161" s="134" t="str">
        <f t="shared" si="59"/>
        <v>N/A</v>
      </c>
    </row>
    <row r="162" spans="1:12" x14ac:dyDescent="0.2">
      <c r="A162" s="4" t="s">
        <v>1276</v>
      </c>
      <c r="B162" s="135" t="s">
        <v>217</v>
      </c>
      <c r="C162" s="131" t="s">
        <v>1743</v>
      </c>
      <c r="D162" s="130" t="str">
        <f t="shared" si="56"/>
        <v>N/A</v>
      </c>
      <c r="E162" s="131" t="s">
        <v>1743</v>
      </c>
      <c r="F162" s="130" t="str">
        <f t="shared" si="57"/>
        <v>N/A</v>
      </c>
      <c r="G162" s="131" t="s">
        <v>1743</v>
      </c>
      <c r="H162" s="130" t="str">
        <f t="shared" si="58"/>
        <v>N/A</v>
      </c>
      <c r="I162" s="132" t="s">
        <v>1743</v>
      </c>
      <c r="J162" s="132" t="s">
        <v>1743</v>
      </c>
      <c r="K162" s="135" t="s">
        <v>732</v>
      </c>
      <c r="L162" s="134" t="str">
        <f t="shared" si="59"/>
        <v>N/A</v>
      </c>
    </row>
    <row r="163" spans="1:12" ht="25.5" x14ac:dyDescent="0.2">
      <c r="A163" s="4" t="s">
        <v>1277</v>
      </c>
      <c r="B163" s="135" t="s">
        <v>217</v>
      </c>
      <c r="C163" s="131" t="s">
        <v>1743</v>
      </c>
      <c r="D163" s="130" t="str">
        <f t="shared" si="56"/>
        <v>N/A</v>
      </c>
      <c r="E163" s="131" t="s">
        <v>1743</v>
      </c>
      <c r="F163" s="130" t="str">
        <f t="shared" si="57"/>
        <v>N/A</v>
      </c>
      <c r="G163" s="131" t="s">
        <v>1743</v>
      </c>
      <c r="H163" s="130" t="str">
        <f t="shared" si="58"/>
        <v>N/A</v>
      </c>
      <c r="I163" s="132" t="s">
        <v>1743</v>
      </c>
      <c r="J163" s="132" t="s">
        <v>1743</v>
      </c>
      <c r="K163" s="135" t="s">
        <v>732</v>
      </c>
      <c r="L163" s="134" t="str">
        <f t="shared" si="59"/>
        <v>N/A</v>
      </c>
    </row>
    <row r="164" spans="1:12" ht="25.5" x14ac:dyDescent="0.2">
      <c r="A164" s="4" t="s">
        <v>1278</v>
      </c>
      <c r="B164" s="135" t="s">
        <v>217</v>
      </c>
      <c r="C164" s="131" t="s">
        <v>1743</v>
      </c>
      <c r="D164" s="130" t="str">
        <f t="shared" si="56"/>
        <v>N/A</v>
      </c>
      <c r="E164" s="131" t="s">
        <v>1743</v>
      </c>
      <c r="F164" s="130" t="str">
        <f t="shared" si="57"/>
        <v>N/A</v>
      </c>
      <c r="G164" s="131" t="s">
        <v>1743</v>
      </c>
      <c r="H164" s="130" t="str">
        <f t="shared" si="58"/>
        <v>N/A</v>
      </c>
      <c r="I164" s="132" t="s">
        <v>1743</v>
      </c>
      <c r="J164" s="132" t="s">
        <v>1743</v>
      </c>
      <c r="K164" s="135" t="s">
        <v>732</v>
      </c>
      <c r="L164" s="134" t="str">
        <f t="shared" si="59"/>
        <v>N/A</v>
      </c>
    </row>
    <row r="165" spans="1:12" ht="25.5" x14ac:dyDescent="0.2">
      <c r="A165" s="4" t="s">
        <v>1279</v>
      </c>
      <c r="B165" s="135" t="s">
        <v>217</v>
      </c>
      <c r="C165" s="131" t="s">
        <v>1743</v>
      </c>
      <c r="D165" s="130" t="str">
        <f t="shared" si="56"/>
        <v>N/A</v>
      </c>
      <c r="E165" s="131" t="s">
        <v>1743</v>
      </c>
      <c r="F165" s="130" t="str">
        <f t="shared" si="57"/>
        <v>N/A</v>
      </c>
      <c r="G165" s="131" t="s">
        <v>1743</v>
      </c>
      <c r="H165" s="130" t="str">
        <f t="shared" si="58"/>
        <v>N/A</v>
      </c>
      <c r="I165" s="132" t="s">
        <v>1743</v>
      </c>
      <c r="J165" s="132" t="s">
        <v>1743</v>
      </c>
      <c r="K165" s="135" t="s">
        <v>732</v>
      </c>
      <c r="L165" s="134" t="str">
        <f t="shared" si="59"/>
        <v>N/A</v>
      </c>
    </row>
    <row r="166" spans="1:12" ht="25.5" x14ac:dyDescent="0.2">
      <c r="A166" s="4" t="s">
        <v>1280</v>
      </c>
      <c r="B166" s="135" t="s">
        <v>217</v>
      </c>
      <c r="C166" s="131" t="s">
        <v>1743</v>
      </c>
      <c r="D166" s="130" t="str">
        <f t="shared" si="56"/>
        <v>N/A</v>
      </c>
      <c r="E166" s="131" t="s">
        <v>1743</v>
      </c>
      <c r="F166" s="130" t="str">
        <f t="shared" si="57"/>
        <v>N/A</v>
      </c>
      <c r="G166" s="131" t="s">
        <v>1743</v>
      </c>
      <c r="H166" s="130" t="str">
        <f t="shared" si="58"/>
        <v>N/A</v>
      </c>
      <c r="I166" s="132" t="s">
        <v>1743</v>
      </c>
      <c r="J166" s="132" t="s">
        <v>1743</v>
      </c>
      <c r="K166" s="135" t="s">
        <v>732</v>
      </c>
      <c r="L166" s="134" t="str">
        <f t="shared" si="59"/>
        <v>N/A</v>
      </c>
    </row>
    <row r="167" spans="1:12" x14ac:dyDescent="0.2">
      <c r="A167" s="45" t="s">
        <v>545</v>
      </c>
      <c r="B167" s="136" t="s">
        <v>217</v>
      </c>
      <c r="C167" s="137">
        <v>0</v>
      </c>
      <c r="D167" s="138" t="str">
        <f t="shared" si="56"/>
        <v>N/A</v>
      </c>
      <c r="E167" s="137">
        <v>0</v>
      </c>
      <c r="F167" s="138" t="str">
        <f t="shared" si="57"/>
        <v>N/A</v>
      </c>
      <c r="G167" s="137">
        <v>0</v>
      </c>
      <c r="H167" s="138" t="str">
        <f t="shared" si="58"/>
        <v>N/A</v>
      </c>
      <c r="I167" s="132" t="s">
        <v>1743</v>
      </c>
      <c r="J167" s="132" t="s">
        <v>1743</v>
      </c>
      <c r="K167" s="133" t="s">
        <v>732</v>
      </c>
      <c r="L167" s="134" t="str">
        <f t="shared" si="59"/>
        <v>N/A</v>
      </c>
    </row>
    <row r="168" spans="1:12" x14ac:dyDescent="0.2">
      <c r="A168" s="45" t="s">
        <v>1281</v>
      </c>
      <c r="B168" s="136" t="s">
        <v>217</v>
      </c>
      <c r="C168" s="137" t="s">
        <v>1743</v>
      </c>
      <c r="D168" s="138" t="str">
        <f t="shared" si="56"/>
        <v>N/A</v>
      </c>
      <c r="E168" s="137" t="s">
        <v>1743</v>
      </c>
      <c r="F168" s="138" t="str">
        <f t="shared" si="57"/>
        <v>N/A</v>
      </c>
      <c r="G168" s="137" t="s">
        <v>1743</v>
      </c>
      <c r="H168" s="138" t="str">
        <f t="shared" si="58"/>
        <v>N/A</v>
      </c>
      <c r="I168" s="132" t="s">
        <v>1743</v>
      </c>
      <c r="J168" s="132" t="s">
        <v>1743</v>
      </c>
      <c r="K168" s="133" t="s">
        <v>732</v>
      </c>
      <c r="L168" s="134" t="str">
        <f t="shared" si="59"/>
        <v>N/A</v>
      </c>
    </row>
    <row r="169" spans="1:12" ht="25.5" x14ac:dyDescent="0.2">
      <c r="A169" s="45" t="s">
        <v>1282</v>
      </c>
      <c r="B169" s="135" t="s">
        <v>217</v>
      </c>
      <c r="C169" s="131" t="s">
        <v>1743</v>
      </c>
      <c r="D169" s="130" t="str">
        <f t="shared" si="56"/>
        <v>N/A</v>
      </c>
      <c r="E169" s="131" t="s">
        <v>1743</v>
      </c>
      <c r="F169" s="130" t="str">
        <f t="shared" si="57"/>
        <v>N/A</v>
      </c>
      <c r="G169" s="131" t="s">
        <v>1743</v>
      </c>
      <c r="H169" s="130" t="str">
        <f t="shared" si="58"/>
        <v>N/A</v>
      </c>
      <c r="I169" s="132" t="s">
        <v>1743</v>
      </c>
      <c r="J169" s="132" t="s">
        <v>1743</v>
      </c>
      <c r="K169" s="135" t="s">
        <v>732</v>
      </c>
      <c r="L169" s="134" t="str">
        <f t="shared" si="59"/>
        <v>N/A</v>
      </c>
    </row>
    <row r="170" spans="1:12" ht="25.5" x14ac:dyDescent="0.2">
      <c r="A170" s="45" t="s">
        <v>1283</v>
      </c>
      <c r="B170" s="135" t="s">
        <v>217</v>
      </c>
      <c r="C170" s="131" t="s">
        <v>1743</v>
      </c>
      <c r="D170" s="130" t="str">
        <f t="shared" si="56"/>
        <v>N/A</v>
      </c>
      <c r="E170" s="131" t="s">
        <v>1743</v>
      </c>
      <c r="F170" s="130" t="str">
        <f t="shared" si="57"/>
        <v>N/A</v>
      </c>
      <c r="G170" s="131" t="s">
        <v>1743</v>
      </c>
      <c r="H170" s="130" t="str">
        <f t="shared" si="58"/>
        <v>N/A</v>
      </c>
      <c r="I170" s="132" t="s">
        <v>1743</v>
      </c>
      <c r="J170" s="132" t="s">
        <v>1743</v>
      </c>
      <c r="K170" s="135" t="s">
        <v>732</v>
      </c>
      <c r="L170" s="134" t="str">
        <f t="shared" si="59"/>
        <v>N/A</v>
      </c>
    </row>
    <row r="171" spans="1:12" ht="25.5" x14ac:dyDescent="0.2">
      <c r="A171" s="45" t="s">
        <v>1284</v>
      </c>
      <c r="B171" s="135" t="s">
        <v>217</v>
      </c>
      <c r="C171" s="131" t="s">
        <v>1743</v>
      </c>
      <c r="D171" s="130" t="str">
        <f t="shared" si="56"/>
        <v>N/A</v>
      </c>
      <c r="E171" s="131" t="s">
        <v>1743</v>
      </c>
      <c r="F171" s="130" t="str">
        <f t="shared" si="57"/>
        <v>N/A</v>
      </c>
      <c r="G171" s="131" t="s">
        <v>1743</v>
      </c>
      <c r="H171" s="130" t="str">
        <f t="shared" si="58"/>
        <v>N/A</v>
      </c>
      <c r="I171" s="132" t="s">
        <v>1743</v>
      </c>
      <c r="J171" s="132" t="s">
        <v>1743</v>
      </c>
      <c r="K171" s="135" t="s">
        <v>732</v>
      </c>
      <c r="L171" s="134" t="str">
        <f t="shared" si="59"/>
        <v>N/A</v>
      </c>
    </row>
    <row r="172" spans="1:12" ht="25.5" x14ac:dyDescent="0.2">
      <c r="A172" s="45" t="s">
        <v>1285</v>
      </c>
      <c r="B172" s="135" t="s">
        <v>217</v>
      </c>
      <c r="C172" s="131" t="s">
        <v>1743</v>
      </c>
      <c r="D172" s="130" t="str">
        <f t="shared" si="56"/>
        <v>N/A</v>
      </c>
      <c r="E172" s="131" t="s">
        <v>1743</v>
      </c>
      <c r="F172" s="130" t="str">
        <f t="shared" si="57"/>
        <v>N/A</v>
      </c>
      <c r="G172" s="131" t="s">
        <v>1743</v>
      </c>
      <c r="H172" s="130" t="str">
        <f t="shared" si="58"/>
        <v>N/A</v>
      </c>
      <c r="I172" s="132" t="s">
        <v>1743</v>
      </c>
      <c r="J172" s="132" t="s">
        <v>1743</v>
      </c>
      <c r="K172" s="135" t="s">
        <v>732</v>
      </c>
      <c r="L172" s="134" t="str">
        <f t="shared" si="59"/>
        <v>N/A</v>
      </c>
    </row>
    <row r="173" spans="1:12" ht="25.5" x14ac:dyDescent="0.2">
      <c r="A173" s="2" t="s">
        <v>546</v>
      </c>
      <c r="B173" s="135" t="s">
        <v>217</v>
      </c>
      <c r="C173" s="131">
        <v>0</v>
      </c>
      <c r="D173" s="130" t="str">
        <f t="shared" ref="D173:D181" si="64">IF($B173="N/A","N/A",IF(C173&gt;10,"No",IF(C173&lt;-10,"No","Yes")))</f>
        <v>N/A</v>
      </c>
      <c r="E173" s="131">
        <v>0</v>
      </c>
      <c r="F173" s="130" t="str">
        <f t="shared" ref="F173:F181" si="65">IF($B173="N/A","N/A",IF(E173&gt;10,"No",IF(E173&lt;-10,"No","Yes")))</f>
        <v>N/A</v>
      </c>
      <c r="G173" s="131">
        <v>0</v>
      </c>
      <c r="H173" s="130" t="str">
        <f t="shared" ref="H173:H181" si="66">IF($B173="N/A","N/A",IF(G173&gt;10,"No",IF(G173&lt;-10,"No","Yes")))</f>
        <v>N/A</v>
      </c>
      <c r="I173" s="132" t="s">
        <v>1743</v>
      </c>
      <c r="J173" s="132" t="s">
        <v>1743</v>
      </c>
      <c r="K173" s="135" t="s">
        <v>732</v>
      </c>
      <c r="L173" s="134" t="str">
        <f t="shared" ref="L173:L181" si="67">IF(J173="Div by 0", "N/A", IF(K173="N/A","N/A", IF(J173&gt;VALUE(MID(K173,1,2)), "No", IF(J173&lt;-1*VALUE(MID(K173,1,2)), "No", "Yes"))))</f>
        <v>N/A</v>
      </c>
    </row>
    <row r="174" spans="1:12" ht="25.5" x14ac:dyDescent="0.2">
      <c r="A174" s="2" t="s">
        <v>1286</v>
      </c>
      <c r="B174" s="135" t="s">
        <v>217</v>
      </c>
      <c r="C174" s="131">
        <v>0</v>
      </c>
      <c r="D174" s="130" t="str">
        <f t="shared" si="64"/>
        <v>N/A</v>
      </c>
      <c r="E174" s="131">
        <v>0</v>
      </c>
      <c r="F174" s="130" t="str">
        <f t="shared" si="65"/>
        <v>N/A</v>
      </c>
      <c r="G174" s="131">
        <v>0</v>
      </c>
      <c r="H174" s="130" t="str">
        <f t="shared" si="66"/>
        <v>N/A</v>
      </c>
      <c r="I174" s="132" t="s">
        <v>1743</v>
      </c>
      <c r="J174" s="132" t="s">
        <v>1743</v>
      </c>
      <c r="K174" s="135" t="s">
        <v>732</v>
      </c>
      <c r="L174" s="134" t="str">
        <f t="shared" si="67"/>
        <v>N/A</v>
      </c>
    </row>
    <row r="175" spans="1:12" ht="25.5" x14ac:dyDescent="0.2">
      <c r="A175" s="2" t="s">
        <v>547</v>
      </c>
      <c r="B175" s="135" t="s">
        <v>217</v>
      </c>
      <c r="C175" s="131">
        <v>0</v>
      </c>
      <c r="D175" s="130" t="str">
        <f t="shared" si="64"/>
        <v>N/A</v>
      </c>
      <c r="E175" s="131">
        <v>0</v>
      </c>
      <c r="F175" s="130" t="str">
        <f t="shared" si="65"/>
        <v>N/A</v>
      </c>
      <c r="G175" s="131">
        <v>0</v>
      </c>
      <c r="H175" s="130" t="str">
        <f t="shared" si="66"/>
        <v>N/A</v>
      </c>
      <c r="I175" s="132" t="s">
        <v>1743</v>
      </c>
      <c r="J175" s="132" t="s">
        <v>1743</v>
      </c>
      <c r="K175" s="135" t="s">
        <v>732</v>
      </c>
      <c r="L175" s="134" t="str">
        <f t="shared" si="67"/>
        <v>N/A</v>
      </c>
    </row>
    <row r="176" spans="1:12" ht="25.5" x14ac:dyDescent="0.2">
      <c r="A176" s="2" t="s">
        <v>512</v>
      </c>
      <c r="B176" s="135" t="s">
        <v>217</v>
      </c>
      <c r="C176" s="131">
        <v>0</v>
      </c>
      <c r="D176" s="130" t="str">
        <f t="shared" si="64"/>
        <v>N/A</v>
      </c>
      <c r="E176" s="131">
        <v>0</v>
      </c>
      <c r="F176" s="130" t="str">
        <f t="shared" si="65"/>
        <v>N/A</v>
      </c>
      <c r="G176" s="131">
        <v>0</v>
      </c>
      <c r="H176" s="130" t="str">
        <f t="shared" si="66"/>
        <v>N/A</v>
      </c>
      <c r="I176" s="132" t="s">
        <v>1743</v>
      </c>
      <c r="J176" s="132" t="s">
        <v>1743</v>
      </c>
      <c r="K176" s="135" t="s">
        <v>732</v>
      </c>
      <c r="L176" s="134" t="str">
        <f t="shared" si="67"/>
        <v>N/A</v>
      </c>
    </row>
    <row r="177" spans="1:12" ht="25.5" x14ac:dyDescent="0.2">
      <c r="A177" s="2" t="s">
        <v>513</v>
      </c>
      <c r="B177" s="136" t="s">
        <v>217</v>
      </c>
      <c r="C177" s="137" t="s">
        <v>1743</v>
      </c>
      <c r="D177" s="138" t="str">
        <f t="shared" si="64"/>
        <v>N/A</v>
      </c>
      <c r="E177" s="137" t="s">
        <v>1743</v>
      </c>
      <c r="F177" s="138" t="str">
        <f t="shared" si="65"/>
        <v>N/A</v>
      </c>
      <c r="G177" s="137" t="s">
        <v>1743</v>
      </c>
      <c r="H177" s="138" t="str">
        <f t="shared" si="66"/>
        <v>N/A</v>
      </c>
      <c r="I177" s="132" t="s">
        <v>1743</v>
      </c>
      <c r="J177" s="132" t="s">
        <v>1743</v>
      </c>
      <c r="K177" s="133" t="s">
        <v>732</v>
      </c>
      <c r="L177" s="134" t="str">
        <f t="shared" si="67"/>
        <v>N/A</v>
      </c>
    </row>
    <row r="178" spans="1:12" ht="25.5" x14ac:dyDescent="0.2">
      <c r="A178" s="2" t="s">
        <v>1287</v>
      </c>
      <c r="B178" s="136" t="s">
        <v>217</v>
      </c>
      <c r="C178" s="137" t="s">
        <v>1743</v>
      </c>
      <c r="D178" s="138" t="str">
        <f t="shared" si="64"/>
        <v>N/A</v>
      </c>
      <c r="E178" s="137" t="s">
        <v>1743</v>
      </c>
      <c r="F178" s="138" t="str">
        <f t="shared" si="65"/>
        <v>N/A</v>
      </c>
      <c r="G178" s="137" t="s">
        <v>1743</v>
      </c>
      <c r="H178" s="138" t="str">
        <f t="shared" si="66"/>
        <v>N/A</v>
      </c>
      <c r="I178" s="132" t="s">
        <v>1743</v>
      </c>
      <c r="J178" s="132" t="s">
        <v>1743</v>
      </c>
      <c r="K178" s="133" t="s">
        <v>732</v>
      </c>
      <c r="L178" s="134" t="str">
        <f t="shared" si="67"/>
        <v>N/A</v>
      </c>
    </row>
    <row r="179" spans="1:12" ht="25.5" x14ac:dyDescent="0.2">
      <c r="A179" s="2" t="s">
        <v>514</v>
      </c>
      <c r="B179" s="136" t="s">
        <v>217</v>
      </c>
      <c r="C179" s="137" t="s">
        <v>1743</v>
      </c>
      <c r="D179" s="138" t="str">
        <f t="shared" si="64"/>
        <v>N/A</v>
      </c>
      <c r="E179" s="137" t="s">
        <v>1743</v>
      </c>
      <c r="F179" s="138" t="str">
        <f t="shared" si="65"/>
        <v>N/A</v>
      </c>
      <c r="G179" s="137" t="s">
        <v>1743</v>
      </c>
      <c r="H179" s="138" t="str">
        <f t="shared" si="66"/>
        <v>N/A</v>
      </c>
      <c r="I179" s="132" t="s">
        <v>1743</v>
      </c>
      <c r="J179" s="132" t="s">
        <v>1743</v>
      </c>
      <c r="K179" s="133" t="s">
        <v>732</v>
      </c>
      <c r="L179" s="134" t="str">
        <f t="shared" si="67"/>
        <v>N/A</v>
      </c>
    </row>
    <row r="180" spans="1:12" ht="25.5" x14ac:dyDescent="0.2">
      <c r="A180" s="2" t="s">
        <v>515</v>
      </c>
      <c r="B180" s="135" t="s">
        <v>217</v>
      </c>
      <c r="C180" s="131" t="s">
        <v>1743</v>
      </c>
      <c r="D180" s="130" t="str">
        <f t="shared" si="64"/>
        <v>N/A</v>
      </c>
      <c r="E180" s="131" t="s">
        <v>1743</v>
      </c>
      <c r="F180" s="130" t="str">
        <f t="shared" si="65"/>
        <v>N/A</v>
      </c>
      <c r="G180" s="131" t="s">
        <v>1743</v>
      </c>
      <c r="H180" s="130" t="str">
        <f t="shared" si="66"/>
        <v>N/A</v>
      </c>
      <c r="I180" s="139" t="s">
        <v>1743</v>
      </c>
      <c r="J180" s="139" t="s">
        <v>1743</v>
      </c>
      <c r="K180" s="135" t="s">
        <v>732</v>
      </c>
      <c r="L180" s="134" t="str">
        <f t="shared" si="67"/>
        <v>N/A</v>
      </c>
    </row>
    <row r="181" spans="1:12" ht="25.5" x14ac:dyDescent="0.2">
      <c r="A181" s="2" t="s">
        <v>1685</v>
      </c>
      <c r="B181" s="135" t="s">
        <v>217</v>
      </c>
      <c r="C181" s="140" t="s">
        <v>1743</v>
      </c>
      <c r="D181" s="130" t="str">
        <f t="shared" si="64"/>
        <v>N/A</v>
      </c>
      <c r="E181" s="140" t="s">
        <v>1743</v>
      </c>
      <c r="F181" s="130" t="str">
        <f t="shared" si="65"/>
        <v>N/A</v>
      </c>
      <c r="G181" s="140" t="s">
        <v>1743</v>
      </c>
      <c r="H181" s="130" t="str">
        <f t="shared" si="66"/>
        <v>N/A</v>
      </c>
      <c r="I181" s="139" t="s">
        <v>1743</v>
      </c>
      <c r="J181" s="139" t="s">
        <v>1743</v>
      </c>
      <c r="K181" s="135" t="s">
        <v>732</v>
      </c>
      <c r="L181" s="134" t="str">
        <f t="shared" si="67"/>
        <v>N/A</v>
      </c>
    </row>
    <row r="182" spans="1:12" ht="25.5" x14ac:dyDescent="0.2">
      <c r="A182" s="2" t="s">
        <v>1686</v>
      </c>
      <c r="B182" s="141" t="s">
        <v>217</v>
      </c>
      <c r="C182" s="140" t="s">
        <v>217</v>
      </c>
      <c r="D182" s="134" t="str">
        <f t="shared" ref="D182:D185" si="68">IF($B182="N/A","N/A",IF(C182&lt;0,"No","Yes"))</f>
        <v>N/A</v>
      </c>
      <c r="E182" s="140" t="s">
        <v>1743</v>
      </c>
      <c r="F182" s="134" t="str">
        <f t="shared" ref="F182:F185" si="69">IF($B182="N/A","N/A",IF(E182&lt;0,"No","Yes"))</f>
        <v>N/A</v>
      </c>
      <c r="G182" s="140" t="s">
        <v>1743</v>
      </c>
      <c r="H182" s="134" t="str">
        <f t="shared" ref="H182:H185" si="70">IF($B182="N/A","N/A",IF(G182&lt;0,"No","Yes"))</f>
        <v>N/A</v>
      </c>
      <c r="I182" s="139" t="s">
        <v>217</v>
      </c>
      <c r="J182" s="139" t="s">
        <v>1743</v>
      </c>
      <c r="K182" s="141" t="s">
        <v>732</v>
      </c>
      <c r="L182" s="134" t="str">
        <f t="shared" ref="L182:L213" si="71">IF(J182="Div by 0", "N/A", IF(OR(J182="N/A",K182="N/A"),"N/A", IF(J182&gt;VALUE(MID(K182,1,2)), "No", IF(J182&lt;-1*VALUE(MID(K182,1,2)), "No", "Yes"))))</f>
        <v>N/A</v>
      </c>
    </row>
    <row r="183" spans="1:12" ht="25.5" x14ac:dyDescent="0.2">
      <c r="A183" s="2" t="s">
        <v>1687</v>
      </c>
      <c r="B183" s="141" t="s">
        <v>217</v>
      </c>
      <c r="C183" s="140" t="s">
        <v>217</v>
      </c>
      <c r="D183" s="134" t="str">
        <f t="shared" si="68"/>
        <v>N/A</v>
      </c>
      <c r="E183" s="140" t="s">
        <v>1743</v>
      </c>
      <c r="F183" s="134" t="str">
        <f t="shared" si="69"/>
        <v>N/A</v>
      </c>
      <c r="G183" s="140" t="s">
        <v>1743</v>
      </c>
      <c r="H183" s="134" t="str">
        <f t="shared" si="70"/>
        <v>N/A</v>
      </c>
      <c r="I183" s="139" t="s">
        <v>217</v>
      </c>
      <c r="J183" s="139" t="s">
        <v>1743</v>
      </c>
      <c r="K183" s="141" t="s">
        <v>732</v>
      </c>
      <c r="L183" s="134" t="str">
        <f t="shared" si="71"/>
        <v>N/A</v>
      </c>
    </row>
    <row r="184" spans="1:12" ht="25.5" x14ac:dyDescent="0.2">
      <c r="A184" s="2" t="s">
        <v>1688</v>
      </c>
      <c r="B184" s="141" t="s">
        <v>217</v>
      </c>
      <c r="C184" s="140" t="s">
        <v>217</v>
      </c>
      <c r="D184" s="134" t="str">
        <f t="shared" si="68"/>
        <v>N/A</v>
      </c>
      <c r="E184" s="140" t="s">
        <v>1743</v>
      </c>
      <c r="F184" s="134" t="str">
        <f t="shared" si="69"/>
        <v>N/A</v>
      </c>
      <c r="G184" s="140" t="s">
        <v>1743</v>
      </c>
      <c r="H184" s="134" t="str">
        <f t="shared" si="70"/>
        <v>N/A</v>
      </c>
      <c r="I184" s="139" t="s">
        <v>217</v>
      </c>
      <c r="J184" s="139" t="s">
        <v>1743</v>
      </c>
      <c r="K184" s="141" t="s">
        <v>732</v>
      </c>
      <c r="L184" s="134" t="str">
        <f t="shared" si="71"/>
        <v>N/A</v>
      </c>
    </row>
    <row r="185" spans="1:12" ht="25.5" x14ac:dyDescent="0.2">
      <c r="A185" s="2" t="s">
        <v>1689</v>
      </c>
      <c r="B185" s="141" t="s">
        <v>217</v>
      </c>
      <c r="C185" s="140" t="s">
        <v>217</v>
      </c>
      <c r="D185" s="134" t="str">
        <f t="shared" si="68"/>
        <v>N/A</v>
      </c>
      <c r="E185" s="140" t="s">
        <v>1743</v>
      </c>
      <c r="F185" s="134" t="str">
        <f t="shared" si="69"/>
        <v>N/A</v>
      </c>
      <c r="G185" s="140" t="s">
        <v>1743</v>
      </c>
      <c r="H185" s="134" t="str">
        <f t="shared" si="70"/>
        <v>N/A</v>
      </c>
      <c r="I185" s="139" t="s">
        <v>217</v>
      </c>
      <c r="J185" s="139" t="s">
        <v>1743</v>
      </c>
      <c r="K185" s="141" t="s">
        <v>732</v>
      </c>
      <c r="L185" s="134" t="str">
        <f t="shared" si="71"/>
        <v>N/A</v>
      </c>
    </row>
    <row r="186" spans="1:12" ht="25.5" x14ac:dyDescent="0.2">
      <c r="A186" s="2" t="s">
        <v>1690</v>
      </c>
      <c r="B186" s="136" t="s">
        <v>217</v>
      </c>
      <c r="C186" s="140" t="s">
        <v>217</v>
      </c>
      <c r="D186" s="138" t="str">
        <f t="shared" ref="D186:D213" si="72">IF($B186="N/A","N/A",IF(C186&gt;10,"No",IF(C186&lt;-10,"No","Yes")))</f>
        <v>N/A</v>
      </c>
      <c r="E186" s="140" t="s">
        <v>1743</v>
      </c>
      <c r="F186" s="138" t="str">
        <f t="shared" ref="F186:F213" si="73">IF($B186="N/A","N/A",IF(E186&gt;10,"No",IF(E186&lt;-10,"No","Yes")))</f>
        <v>N/A</v>
      </c>
      <c r="G186" s="140" t="s">
        <v>1743</v>
      </c>
      <c r="H186" s="138" t="str">
        <f t="shared" ref="H186:H213" si="74">IF($B186="N/A","N/A",IF(G186&gt;10,"No",IF(G186&lt;-10,"No","Yes")))</f>
        <v>N/A</v>
      </c>
      <c r="I186" s="139" t="s">
        <v>217</v>
      </c>
      <c r="J186" s="139" t="s">
        <v>1743</v>
      </c>
      <c r="K186" s="133" t="s">
        <v>732</v>
      </c>
      <c r="L186" s="134" t="str">
        <f t="shared" si="71"/>
        <v>N/A</v>
      </c>
    </row>
    <row r="187" spans="1:12" ht="25.5" x14ac:dyDescent="0.2">
      <c r="A187" s="2" t="s">
        <v>1691</v>
      </c>
      <c r="B187" s="136" t="s">
        <v>217</v>
      </c>
      <c r="C187" s="140" t="s">
        <v>217</v>
      </c>
      <c r="D187" s="138" t="str">
        <f t="shared" si="72"/>
        <v>N/A</v>
      </c>
      <c r="E187" s="140" t="s">
        <v>1743</v>
      </c>
      <c r="F187" s="138" t="str">
        <f t="shared" si="73"/>
        <v>N/A</v>
      </c>
      <c r="G187" s="140" t="s">
        <v>1743</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t="s">
        <v>1743</v>
      </c>
      <c r="F188" s="138" t="str">
        <f t="shared" si="73"/>
        <v>N/A</v>
      </c>
      <c r="G188" s="140" t="s">
        <v>1743</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t="s">
        <v>1743</v>
      </c>
      <c r="F189" s="138" t="str">
        <f t="shared" si="73"/>
        <v>N/A</v>
      </c>
      <c r="G189" s="140" t="s">
        <v>1743</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t="s">
        <v>1743</v>
      </c>
      <c r="F190" s="138" t="str">
        <f t="shared" si="73"/>
        <v>N/A</v>
      </c>
      <c r="G190" s="140" t="s">
        <v>1743</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t="s">
        <v>1743</v>
      </c>
      <c r="F191" s="138" t="str">
        <f t="shared" si="73"/>
        <v>N/A</v>
      </c>
      <c r="G191" s="140" t="s">
        <v>1743</v>
      </c>
      <c r="H191" s="138" t="str">
        <f t="shared" si="74"/>
        <v>N/A</v>
      </c>
      <c r="I191" s="139" t="s">
        <v>217</v>
      </c>
      <c r="J191" s="139" t="s">
        <v>1743</v>
      </c>
      <c r="K191" s="133" t="s">
        <v>732</v>
      </c>
      <c r="L191" s="134" t="str">
        <f t="shared" si="71"/>
        <v>N/A</v>
      </c>
    </row>
    <row r="192" spans="1:12" ht="25.5" x14ac:dyDescent="0.2">
      <c r="A192" s="2" t="s">
        <v>1696</v>
      </c>
      <c r="B192" s="136" t="s">
        <v>217</v>
      </c>
      <c r="C192" s="140" t="s">
        <v>217</v>
      </c>
      <c r="D192" s="138" t="str">
        <f t="shared" si="72"/>
        <v>N/A</v>
      </c>
      <c r="E192" s="140" t="s">
        <v>1743</v>
      </c>
      <c r="F192" s="138" t="str">
        <f t="shared" si="73"/>
        <v>N/A</v>
      </c>
      <c r="G192" s="140" t="s">
        <v>1743</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t="s">
        <v>1743</v>
      </c>
      <c r="F193" s="138" t="str">
        <f t="shared" si="73"/>
        <v>N/A</v>
      </c>
      <c r="G193" s="140" t="s">
        <v>1743</v>
      </c>
      <c r="H193" s="138" t="str">
        <f t="shared" si="74"/>
        <v>N/A</v>
      </c>
      <c r="I193" s="139" t="s">
        <v>217</v>
      </c>
      <c r="J193" s="139" t="s">
        <v>1743</v>
      </c>
      <c r="K193" s="133" t="s">
        <v>732</v>
      </c>
      <c r="L193" s="134" t="str">
        <f t="shared" si="71"/>
        <v>N/A</v>
      </c>
    </row>
    <row r="194" spans="1:12" ht="25.5" x14ac:dyDescent="0.2">
      <c r="A194" s="2" t="s">
        <v>1698</v>
      </c>
      <c r="B194" s="136" t="s">
        <v>217</v>
      </c>
      <c r="C194" s="140" t="s">
        <v>217</v>
      </c>
      <c r="D194" s="138" t="str">
        <f t="shared" si="72"/>
        <v>N/A</v>
      </c>
      <c r="E194" s="140" t="s">
        <v>1743</v>
      </c>
      <c r="F194" s="138" t="str">
        <f t="shared" si="73"/>
        <v>N/A</v>
      </c>
      <c r="G194" s="140" t="s">
        <v>1743</v>
      </c>
      <c r="H194" s="138" t="str">
        <f t="shared" si="74"/>
        <v>N/A</v>
      </c>
      <c r="I194" s="139" t="s">
        <v>217</v>
      </c>
      <c r="J194" s="139" t="s">
        <v>1743</v>
      </c>
      <c r="K194" s="133" t="s">
        <v>732</v>
      </c>
      <c r="L194" s="134" t="str">
        <f t="shared" si="71"/>
        <v>N/A</v>
      </c>
    </row>
    <row r="195" spans="1:12" ht="25.5" x14ac:dyDescent="0.2">
      <c r="A195" s="2" t="s">
        <v>1699</v>
      </c>
      <c r="B195" s="136" t="s">
        <v>217</v>
      </c>
      <c r="C195" s="140" t="s">
        <v>217</v>
      </c>
      <c r="D195" s="138" t="str">
        <f t="shared" si="72"/>
        <v>N/A</v>
      </c>
      <c r="E195" s="140" t="s">
        <v>1743</v>
      </c>
      <c r="F195" s="138" t="str">
        <f t="shared" si="73"/>
        <v>N/A</v>
      </c>
      <c r="G195" s="140" t="s">
        <v>1743</v>
      </c>
      <c r="H195" s="138" t="str">
        <f t="shared" si="74"/>
        <v>N/A</v>
      </c>
      <c r="I195" s="139" t="s">
        <v>217</v>
      </c>
      <c r="J195" s="139" t="s">
        <v>1743</v>
      </c>
      <c r="K195" s="133" t="s">
        <v>732</v>
      </c>
      <c r="L195" s="134" t="str">
        <f t="shared" si="71"/>
        <v>N/A</v>
      </c>
    </row>
    <row r="196" spans="1:12" ht="25.5" x14ac:dyDescent="0.2">
      <c r="A196" s="2" t="s">
        <v>1700</v>
      </c>
      <c r="B196" s="136" t="s">
        <v>217</v>
      </c>
      <c r="C196" s="140" t="s">
        <v>217</v>
      </c>
      <c r="D196" s="138" t="str">
        <f t="shared" si="72"/>
        <v>N/A</v>
      </c>
      <c r="E196" s="140" t="s">
        <v>1743</v>
      </c>
      <c r="F196" s="138" t="str">
        <f t="shared" si="73"/>
        <v>N/A</v>
      </c>
      <c r="G196" s="140" t="s">
        <v>1743</v>
      </c>
      <c r="H196" s="138" t="str">
        <f t="shared" si="74"/>
        <v>N/A</v>
      </c>
      <c r="I196" s="139" t="s">
        <v>217</v>
      </c>
      <c r="J196" s="139" t="s">
        <v>1743</v>
      </c>
      <c r="K196" s="133" t="s">
        <v>732</v>
      </c>
      <c r="L196" s="134" t="str">
        <f t="shared" si="71"/>
        <v>N/A</v>
      </c>
    </row>
    <row r="197" spans="1:12" ht="25.5" x14ac:dyDescent="0.2">
      <c r="A197" s="2" t="s">
        <v>1701</v>
      </c>
      <c r="B197" s="136" t="s">
        <v>217</v>
      </c>
      <c r="C197" s="140" t="s">
        <v>217</v>
      </c>
      <c r="D197" s="138" t="str">
        <f t="shared" si="72"/>
        <v>N/A</v>
      </c>
      <c r="E197" s="140" t="s">
        <v>1743</v>
      </c>
      <c r="F197" s="138" t="str">
        <f t="shared" si="73"/>
        <v>N/A</v>
      </c>
      <c r="G197" s="140" t="s">
        <v>1743</v>
      </c>
      <c r="H197" s="138" t="str">
        <f t="shared" si="74"/>
        <v>N/A</v>
      </c>
      <c r="I197" s="139" t="s">
        <v>217</v>
      </c>
      <c r="J197" s="139" t="s">
        <v>1743</v>
      </c>
      <c r="K197" s="133" t="s">
        <v>732</v>
      </c>
      <c r="L197" s="134" t="str">
        <f t="shared" si="71"/>
        <v>N/A</v>
      </c>
    </row>
    <row r="198" spans="1:12" ht="25.5" x14ac:dyDescent="0.2">
      <c r="A198" s="2" t="s">
        <v>1702</v>
      </c>
      <c r="B198" s="136" t="s">
        <v>217</v>
      </c>
      <c r="C198" s="140" t="s">
        <v>217</v>
      </c>
      <c r="D198" s="138" t="str">
        <f t="shared" si="72"/>
        <v>N/A</v>
      </c>
      <c r="E198" s="140" t="s">
        <v>1743</v>
      </c>
      <c r="F198" s="138" t="str">
        <f t="shared" si="73"/>
        <v>N/A</v>
      </c>
      <c r="G198" s="140" t="s">
        <v>1743</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t="s">
        <v>1743</v>
      </c>
      <c r="F199" s="138" t="str">
        <f t="shared" si="73"/>
        <v>N/A</v>
      </c>
      <c r="G199" s="140" t="s">
        <v>1743</v>
      </c>
      <c r="H199" s="138" t="str">
        <f t="shared" si="74"/>
        <v>N/A</v>
      </c>
      <c r="I199" s="139" t="s">
        <v>217</v>
      </c>
      <c r="J199" s="139" t="s">
        <v>1743</v>
      </c>
      <c r="K199" s="133" t="s">
        <v>732</v>
      </c>
      <c r="L199" s="134" t="str">
        <f t="shared" si="71"/>
        <v>N/A</v>
      </c>
    </row>
    <row r="200" spans="1:12" ht="25.5" x14ac:dyDescent="0.2">
      <c r="A200" s="2" t="s">
        <v>1704</v>
      </c>
      <c r="B200" s="136" t="s">
        <v>217</v>
      </c>
      <c r="C200" s="140" t="s">
        <v>217</v>
      </c>
      <c r="D200" s="138" t="str">
        <f t="shared" si="72"/>
        <v>N/A</v>
      </c>
      <c r="E200" s="140" t="s">
        <v>1743</v>
      </c>
      <c r="F200" s="138" t="str">
        <f t="shared" si="73"/>
        <v>N/A</v>
      </c>
      <c r="G200" s="140" t="s">
        <v>1743</v>
      </c>
      <c r="H200" s="138" t="str">
        <f t="shared" si="74"/>
        <v>N/A</v>
      </c>
      <c r="I200" s="139" t="s">
        <v>217</v>
      </c>
      <c r="J200" s="139" t="s">
        <v>1743</v>
      </c>
      <c r="K200" s="133" t="s">
        <v>732</v>
      </c>
      <c r="L200" s="134" t="str">
        <f t="shared" si="71"/>
        <v>N/A</v>
      </c>
    </row>
    <row r="201" spans="1:12" ht="25.5" x14ac:dyDescent="0.2">
      <c r="A201" s="2" t="s">
        <v>1705</v>
      </c>
      <c r="B201" s="136" t="s">
        <v>217</v>
      </c>
      <c r="C201" s="140" t="s">
        <v>217</v>
      </c>
      <c r="D201" s="138" t="str">
        <f t="shared" si="72"/>
        <v>N/A</v>
      </c>
      <c r="E201" s="140" t="s">
        <v>1743</v>
      </c>
      <c r="F201" s="138" t="str">
        <f t="shared" si="73"/>
        <v>N/A</v>
      </c>
      <c r="G201" s="140" t="s">
        <v>1743</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t="s">
        <v>1743</v>
      </c>
      <c r="F202" s="138" t="str">
        <f t="shared" si="73"/>
        <v>N/A</v>
      </c>
      <c r="G202" s="140" t="s">
        <v>1743</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t="s">
        <v>1743</v>
      </c>
      <c r="F203" s="138" t="str">
        <f t="shared" si="73"/>
        <v>N/A</v>
      </c>
      <c r="G203" s="140" t="s">
        <v>1743</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t="s">
        <v>1743</v>
      </c>
      <c r="F204" s="138" t="str">
        <f t="shared" si="73"/>
        <v>N/A</v>
      </c>
      <c r="G204" s="140" t="s">
        <v>1743</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t="s">
        <v>1743</v>
      </c>
      <c r="F205" s="138" t="str">
        <f t="shared" si="73"/>
        <v>N/A</v>
      </c>
      <c r="G205" s="140" t="s">
        <v>1743</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t="s">
        <v>1743</v>
      </c>
      <c r="F206" s="138" t="str">
        <f t="shared" si="73"/>
        <v>N/A</v>
      </c>
      <c r="G206" s="140" t="s">
        <v>1743</v>
      </c>
      <c r="H206" s="138" t="str">
        <f t="shared" si="74"/>
        <v>N/A</v>
      </c>
      <c r="I206" s="139" t="s">
        <v>217</v>
      </c>
      <c r="J206" s="139" t="s">
        <v>1743</v>
      </c>
      <c r="K206" s="133" t="s">
        <v>732</v>
      </c>
      <c r="L206" s="134" t="str">
        <f t="shared" si="71"/>
        <v>N/A</v>
      </c>
    </row>
    <row r="207" spans="1:12" ht="25.5" x14ac:dyDescent="0.2">
      <c r="A207" s="2" t="s">
        <v>1711</v>
      </c>
      <c r="B207" s="136" t="s">
        <v>217</v>
      </c>
      <c r="C207" s="140" t="s">
        <v>217</v>
      </c>
      <c r="D207" s="138" t="str">
        <f t="shared" si="72"/>
        <v>N/A</v>
      </c>
      <c r="E207" s="140" t="s">
        <v>1743</v>
      </c>
      <c r="F207" s="138" t="str">
        <f t="shared" si="73"/>
        <v>N/A</v>
      </c>
      <c r="G207" s="140" t="s">
        <v>1743</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t="s">
        <v>1743</v>
      </c>
      <c r="F208" s="138" t="str">
        <f t="shared" si="73"/>
        <v>N/A</v>
      </c>
      <c r="G208" s="140" t="s">
        <v>1743</v>
      </c>
      <c r="H208" s="138" t="str">
        <f t="shared" si="74"/>
        <v>N/A</v>
      </c>
      <c r="I208" s="139" t="s">
        <v>217</v>
      </c>
      <c r="J208" s="139" t="s">
        <v>1743</v>
      </c>
      <c r="K208" s="133" t="s">
        <v>732</v>
      </c>
      <c r="L208" s="134" t="str">
        <f t="shared" si="71"/>
        <v>N/A</v>
      </c>
    </row>
    <row r="209" spans="1:12" ht="25.5" x14ac:dyDescent="0.2">
      <c r="A209" s="2" t="s">
        <v>1713</v>
      </c>
      <c r="B209" s="136" t="s">
        <v>217</v>
      </c>
      <c r="C209" s="140" t="s">
        <v>217</v>
      </c>
      <c r="D209" s="138" t="str">
        <f t="shared" si="72"/>
        <v>N/A</v>
      </c>
      <c r="E209" s="140" t="s">
        <v>1743</v>
      </c>
      <c r="F209" s="138" t="str">
        <f t="shared" si="73"/>
        <v>N/A</v>
      </c>
      <c r="G209" s="140" t="s">
        <v>1743</v>
      </c>
      <c r="H209" s="138" t="str">
        <f t="shared" si="74"/>
        <v>N/A</v>
      </c>
      <c r="I209" s="139" t="s">
        <v>217</v>
      </c>
      <c r="J209" s="139" t="s">
        <v>1743</v>
      </c>
      <c r="K209" s="133" t="s">
        <v>732</v>
      </c>
      <c r="L209" s="134" t="str">
        <f t="shared" si="71"/>
        <v>N/A</v>
      </c>
    </row>
    <row r="210" spans="1:12" ht="25.5" x14ac:dyDescent="0.2">
      <c r="A210" s="2" t="s">
        <v>1714</v>
      </c>
      <c r="B210" s="136" t="s">
        <v>217</v>
      </c>
      <c r="C210" s="140" t="s">
        <v>217</v>
      </c>
      <c r="D210" s="138" t="str">
        <f t="shared" si="72"/>
        <v>N/A</v>
      </c>
      <c r="E210" s="140" t="s">
        <v>1743</v>
      </c>
      <c r="F210" s="138" t="str">
        <f t="shared" si="73"/>
        <v>N/A</v>
      </c>
      <c r="G210" s="140" t="s">
        <v>1743</v>
      </c>
      <c r="H210" s="138" t="str">
        <f t="shared" si="74"/>
        <v>N/A</v>
      </c>
      <c r="I210" s="139" t="s">
        <v>217</v>
      </c>
      <c r="J210" s="139" t="s">
        <v>1743</v>
      </c>
      <c r="K210" s="133" t="s">
        <v>732</v>
      </c>
      <c r="L210" s="134" t="str">
        <f t="shared" si="71"/>
        <v>N/A</v>
      </c>
    </row>
    <row r="211" spans="1:12" ht="25.5" x14ac:dyDescent="0.2">
      <c r="A211" s="2" t="s">
        <v>1715</v>
      </c>
      <c r="B211" s="136" t="s">
        <v>217</v>
      </c>
      <c r="C211" s="140" t="s">
        <v>217</v>
      </c>
      <c r="D211" s="138" t="str">
        <f t="shared" si="72"/>
        <v>N/A</v>
      </c>
      <c r="E211" s="140" t="s">
        <v>1743</v>
      </c>
      <c r="F211" s="138" t="str">
        <f t="shared" si="73"/>
        <v>N/A</v>
      </c>
      <c r="G211" s="140" t="s">
        <v>1743</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t="s">
        <v>1743</v>
      </c>
      <c r="F212" s="138" t="str">
        <f t="shared" si="73"/>
        <v>N/A</v>
      </c>
      <c r="G212" s="140" t="s">
        <v>1743</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t="s">
        <v>1743</v>
      </c>
      <c r="F213" s="138" t="str">
        <f t="shared" si="73"/>
        <v>N/A</v>
      </c>
      <c r="G213" s="140" t="s">
        <v>1743</v>
      </c>
      <c r="H213" s="138" t="str">
        <f t="shared" si="74"/>
        <v>N/A</v>
      </c>
      <c r="I213" s="139" t="s">
        <v>217</v>
      </c>
      <c r="J213" s="139" t="s">
        <v>1743</v>
      </c>
      <c r="K213" s="133" t="s">
        <v>732</v>
      </c>
      <c r="L213" s="134" t="str">
        <f t="shared" si="71"/>
        <v>N/A</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120976</v>
      </c>
      <c r="D6" s="11" t="str">
        <f t="shared" ref="D6:D39" si="0">IF($B6="N/A","N/A",IF(C6&gt;10,"No",IF(C6&lt;-10,"No","Yes")))</f>
        <v>N/A</v>
      </c>
      <c r="E6" s="1">
        <v>130601</v>
      </c>
      <c r="F6" s="11" t="str">
        <f t="shared" ref="F6:F39" si="1">IF($B6="N/A","N/A",IF(E6&gt;10,"No",IF(E6&lt;-10,"No","Yes")))</f>
        <v>N/A</v>
      </c>
      <c r="G6" s="1">
        <v>136296</v>
      </c>
      <c r="H6" s="11" t="str">
        <f t="shared" ref="H6:H39" si="2">IF($B6="N/A","N/A",IF(G6&gt;10,"No",IF(G6&lt;-10,"No","Yes")))</f>
        <v>N/A</v>
      </c>
      <c r="I6" s="56">
        <v>7.9560000000000004</v>
      </c>
      <c r="J6" s="56">
        <v>4.3609999999999998</v>
      </c>
      <c r="K6" s="47" t="s">
        <v>732</v>
      </c>
      <c r="L6" s="9" t="str">
        <f t="shared" ref="L6:L39" si="3">IF(J6="Div by 0", "N/A", IF(K6="N/A","N/A", IF(J6&gt;VALUE(MID(K6,1,2)), "No", IF(J6&lt;-1*VALUE(MID(K6,1,2)), "No", "Yes"))))</f>
        <v>Yes</v>
      </c>
    </row>
    <row r="7" spans="1:12" x14ac:dyDescent="0.2">
      <c r="A7" s="16" t="s">
        <v>4</v>
      </c>
      <c r="B7" s="34" t="s">
        <v>217</v>
      </c>
      <c r="C7" s="35">
        <v>106208</v>
      </c>
      <c r="D7" s="43" t="str">
        <f t="shared" si="0"/>
        <v>N/A</v>
      </c>
      <c r="E7" s="35">
        <v>116533</v>
      </c>
      <c r="F7" s="43" t="str">
        <f t="shared" si="1"/>
        <v>N/A</v>
      </c>
      <c r="G7" s="35">
        <v>121383</v>
      </c>
      <c r="H7" s="43" t="str">
        <f t="shared" si="2"/>
        <v>N/A</v>
      </c>
      <c r="I7" s="12">
        <v>9.7210000000000001</v>
      </c>
      <c r="J7" s="12">
        <v>4.1619999999999999</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89.058372953000003</v>
      </c>
      <c r="H8" s="43" t="str">
        <f t="shared" si="2"/>
        <v>N/A</v>
      </c>
      <c r="I8" s="12" t="s">
        <v>217</v>
      </c>
      <c r="J8" s="12" t="s">
        <v>217</v>
      </c>
      <c r="K8" s="44" t="s">
        <v>732</v>
      </c>
      <c r="L8" s="9" t="str">
        <f t="shared" si="3"/>
        <v>No</v>
      </c>
    </row>
    <row r="9" spans="1:12" x14ac:dyDescent="0.2">
      <c r="A9" s="16" t="s">
        <v>83</v>
      </c>
      <c r="B9" s="34" t="s">
        <v>217</v>
      </c>
      <c r="C9" s="35">
        <v>92671.89</v>
      </c>
      <c r="D9" s="43" t="str">
        <f t="shared" si="0"/>
        <v>N/A</v>
      </c>
      <c r="E9" s="35">
        <v>101929.81</v>
      </c>
      <c r="F9" s="43" t="str">
        <f t="shared" si="1"/>
        <v>N/A</v>
      </c>
      <c r="G9" s="35">
        <v>107557.75999999999</v>
      </c>
      <c r="H9" s="43" t="str">
        <f t="shared" si="2"/>
        <v>N/A</v>
      </c>
      <c r="I9" s="12">
        <v>9.99</v>
      </c>
      <c r="J9" s="12">
        <v>5.5209999999999999</v>
      </c>
      <c r="K9" s="44" t="s">
        <v>732</v>
      </c>
      <c r="L9" s="9" t="str">
        <f t="shared" si="3"/>
        <v>Yes</v>
      </c>
    </row>
    <row r="10" spans="1:12" x14ac:dyDescent="0.2">
      <c r="A10" s="16" t="s">
        <v>100</v>
      </c>
      <c r="B10" s="34" t="s">
        <v>217</v>
      </c>
      <c r="C10" s="35">
        <v>1092</v>
      </c>
      <c r="D10" s="43" t="str">
        <f t="shared" si="0"/>
        <v>N/A</v>
      </c>
      <c r="E10" s="35">
        <v>1033</v>
      </c>
      <c r="F10" s="43" t="str">
        <f t="shared" si="1"/>
        <v>N/A</v>
      </c>
      <c r="G10" s="35">
        <v>1056</v>
      </c>
      <c r="H10" s="43" t="str">
        <f t="shared" si="2"/>
        <v>N/A</v>
      </c>
      <c r="I10" s="12">
        <v>-5.4</v>
      </c>
      <c r="J10" s="12">
        <v>2.2269999999999999</v>
      </c>
      <c r="K10" s="44" t="s">
        <v>732</v>
      </c>
      <c r="L10" s="9" t="str">
        <f t="shared" si="3"/>
        <v>Yes</v>
      </c>
    </row>
    <row r="11" spans="1:12" x14ac:dyDescent="0.2">
      <c r="A11" s="16" t="s">
        <v>984</v>
      </c>
      <c r="B11" s="34" t="s">
        <v>217</v>
      </c>
      <c r="C11" s="35">
        <v>515</v>
      </c>
      <c r="D11" s="43" t="str">
        <f t="shared" si="0"/>
        <v>N/A</v>
      </c>
      <c r="E11" s="35">
        <v>548</v>
      </c>
      <c r="F11" s="43" t="str">
        <f t="shared" si="1"/>
        <v>N/A</v>
      </c>
      <c r="G11" s="35">
        <v>566</v>
      </c>
      <c r="H11" s="43" t="str">
        <f t="shared" si="2"/>
        <v>N/A</v>
      </c>
      <c r="I11" s="12">
        <v>6.4080000000000004</v>
      </c>
      <c r="J11" s="12">
        <v>3.2850000000000001</v>
      </c>
      <c r="K11" s="44" t="s">
        <v>732</v>
      </c>
      <c r="L11" s="9" t="str">
        <f t="shared" si="3"/>
        <v>Yes</v>
      </c>
    </row>
    <row r="12" spans="1:12" x14ac:dyDescent="0.2">
      <c r="A12" s="16" t="s">
        <v>985</v>
      </c>
      <c r="B12" s="34" t="s">
        <v>217</v>
      </c>
      <c r="C12" s="35">
        <v>189</v>
      </c>
      <c r="D12" s="43" t="str">
        <f t="shared" si="0"/>
        <v>N/A</v>
      </c>
      <c r="E12" s="35">
        <v>86</v>
      </c>
      <c r="F12" s="43" t="str">
        <f t="shared" si="1"/>
        <v>N/A</v>
      </c>
      <c r="G12" s="35">
        <v>83</v>
      </c>
      <c r="H12" s="43" t="str">
        <f t="shared" si="2"/>
        <v>N/A</v>
      </c>
      <c r="I12" s="12">
        <v>-54.5</v>
      </c>
      <c r="J12" s="12">
        <v>-3.49</v>
      </c>
      <c r="K12" s="44" t="s">
        <v>732</v>
      </c>
      <c r="L12" s="9" t="str">
        <f t="shared" si="3"/>
        <v>Yes</v>
      </c>
    </row>
    <row r="13" spans="1:12" x14ac:dyDescent="0.2">
      <c r="A13" s="16" t="s">
        <v>986</v>
      </c>
      <c r="B13" s="34" t="s">
        <v>217</v>
      </c>
      <c r="C13" s="35">
        <v>57</v>
      </c>
      <c r="D13" s="43" t="str">
        <f t="shared" si="0"/>
        <v>N/A</v>
      </c>
      <c r="E13" s="35">
        <v>11</v>
      </c>
      <c r="F13" s="43" t="str">
        <f t="shared" si="1"/>
        <v>N/A</v>
      </c>
      <c r="G13" s="35">
        <v>11</v>
      </c>
      <c r="H13" s="43" t="str">
        <f t="shared" si="2"/>
        <v>N/A</v>
      </c>
      <c r="I13" s="12">
        <v>-86</v>
      </c>
      <c r="J13" s="12">
        <v>-37.5</v>
      </c>
      <c r="K13" s="44" t="s">
        <v>732</v>
      </c>
      <c r="L13" s="9" t="str">
        <f t="shared" si="3"/>
        <v>No</v>
      </c>
    </row>
    <row r="14" spans="1:12" x14ac:dyDescent="0.2">
      <c r="A14" s="16" t="s">
        <v>987</v>
      </c>
      <c r="B14" s="34" t="s">
        <v>217</v>
      </c>
      <c r="C14" s="35">
        <v>331</v>
      </c>
      <c r="D14" s="43" t="str">
        <f t="shared" si="0"/>
        <v>N/A</v>
      </c>
      <c r="E14" s="35">
        <v>391</v>
      </c>
      <c r="F14" s="43" t="str">
        <f t="shared" si="1"/>
        <v>N/A</v>
      </c>
      <c r="G14" s="35">
        <v>402</v>
      </c>
      <c r="H14" s="43" t="str">
        <f t="shared" si="2"/>
        <v>N/A</v>
      </c>
      <c r="I14" s="12">
        <v>18.13</v>
      </c>
      <c r="J14" s="12">
        <v>2.8130000000000002</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10553</v>
      </c>
      <c r="D16" s="43" t="str">
        <f t="shared" si="0"/>
        <v>N/A</v>
      </c>
      <c r="E16" s="35">
        <v>11625</v>
      </c>
      <c r="F16" s="43" t="str">
        <f t="shared" si="1"/>
        <v>N/A</v>
      </c>
      <c r="G16" s="35">
        <v>12642</v>
      </c>
      <c r="H16" s="43" t="str">
        <f t="shared" si="2"/>
        <v>N/A</v>
      </c>
      <c r="I16" s="12">
        <v>10.16</v>
      </c>
      <c r="J16" s="12">
        <v>8.7479999999999993</v>
      </c>
      <c r="K16" s="44" t="s">
        <v>732</v>
      </c>
      <c r="L16" s="9" t="str">
        <f t="shared" si="3"/>
        <v>Yes</v>
      </c>
    </row>
    <row r="17" spans="1:12" x14ac:dyDescent="0.2">
      <c r="A17" s="4" t="s">
        <v>989</v>
      </c>
      <c r="B17" s="34" t="s">
        <v>217</v>
      </c>
      <c r="C17" s="35">
        <v>5766</v>
      </c>
      <c r="D17" s="43" t="str">
        <f t="shared" si="0"/>
        <v>N/A</v>
      </c>
      <c r="E17" s="35">
        <v>6675</v>
      </c>
      <c r="F17" s="43" t="str">
        <f t="shared" si="1"/>
        <v>N/A</v>
      </c>
      <c r="G17" s="35">
        <v>6934</v>
      </c>
      <c r="H17" s="43" t="str">
        <f t="shared" si="2"/>
        <v>N/A</v>
      </c>
      <c r="I17" s="12">
        <v>15.76</v>
      </c>
      <c r="J17" s="12">
        <v>3.88</v>
      </c>
      <c r="K17" s="44" t="s">
        <v>732</v>
      </c>
      <c r="L17" s="9" t="str">
        <f t="shared" si="3"/>
        <v>Yes</v>
      </c>
    </row>
    <row r="18" spans="1:12" x14ac:dyDescent="0.2">
      <c r="A18" s="4" t="s">
        <v>990</v>
      </c>
      <c r="B18" s="34" t="s">
        <v>217</v>
      </c>
      <c r="C18" s="35">
        <v>895</v>
      </c>
      <c r="D18" s="43" t="str">
        <f t="shared" si="0"/>
        <v>N/A</v>
      </c>
      <c r="E18" s="35">
        <v>1055</v>
      </c>
      <c r="F18" s="43" t="str">
        <f t="shared" si="1"/>
        <v>N/A</v>
      </c>
      <c r="G18" s="35">
        <v>1199</v>
      </c>
      <c r="H18" s="43" t="str">
        <f t="shared" si="2"/>
        <v>N/A</v>
      </c>
      <c r="I18" s="12">
        <v>17.88</v>
      </c>
      <c r="J18" s="12">
        <v>13.65</v>
      </c>
      <c r="K18" s="44" t="s">
        <v>732</v>
      </c>
      <c r="L18" s="9" t="str">
        <f t="shared" si="3"/>
        <v>Yes</v>
      </c>
    </row>
    <row r="19" spans="1:12" x14ac:dyDescent="0.2">
      <c r="A19" s="4" t="s">
        <v>991</v>
      </c>
      <c r="B19" s="34" t="s">
        <v>217</v>
      </c>
      <c r="C19" s="35">
        <v>266</v>
      </c>
      <c r="D19" s="43" t="str">
        <f t="shared" si="0"/>
        <v>N/A</v>
      </c>
      <c r="E19" s="35">
        <v>302</v>
      </c>
      <c r="F19" s="43" t="str">
        <f t="shared" si="1"/>
        <v>N/A</v>
      </c>
      <c r="G19" s="35">
        <v>383</v>
      </c>
      <c r="H19" s="43" t="str">
        <f t="shared" si="2"/>
        <v>N/A</v>
      </c>
      <c r="I19" s="12">
        <v>13.53</v>
      </c>
      <c r="J19" s="12">
        <v>26.82</v>
      </c>
      <c r="K19" s="44" t="s">
        <v>732</v>
      </c>
      <c r="L19" s="9" t="str">
        <f t="shared" si="3"/>
        <v>Yes</v>
      </c>
    </row>
    <row r="20" spans="1:12" x14ac:dyDescent="0.2">
      <c r="A20" s="4" t="s">
        <v>992</v>
      </c>
      <c r="B20" s="34" t="s">
        <v>217</v>
      </c>
      <c r="C20" s="35">
        <v>3626</v>
      </c>
      <c r="D20" s="43" t="str">
        <f t="shared" si="0"/>
        <v>N/A</v>
      </c>
      <c r="E20" s="35">
        <v>3593</v>
      </c>
      <c r="F20" s="43" t="str">
        <f t="shared" si="1"/>
        <v>N/A</v>
      </c>
      <c r="G20" s="35">
        <v>4126</v>
      </c>
      <c r="H20" s="43" t="str">
        <f t="shared" si="2"/>
        <v>N/A</v>
      </c>
      <c r="I20" s="12">
        <v>-0.91</v>
      </c>
      <c r="J20" s="12">
        <v>14.83</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89908</v>
      </c>
      <c r="D22" s="43" t="str">
        <f t="shared" si="0"/>
        <v>N/A</v>
      </c>
      <c r="E22" s="35">
        <v>96490</v>
      </c>
      <c r="F22" s="43" t="str">
        <f t="shared" si="1"/>
        <v>N/A</v>
      </c>
      <c r="G22" s="35">
        <v>100202</v>
      </c>
      <c r="H22" s="43" t="str">
        <f t="shared" si="2"/>
        <v>N/A</v>
      </c>
      <c r="I22" s="12">
        <v>7.3209999999999997</v>
      </c>
      <c r="J22" s="12">
        <v>3.847</v>
      </c>
      <c r="K22" s="44" t="s">
        <v>732</v>
      </c>
      <c r="L22" s="9" t="str">
        <f t="shared" si="3"/>
        <v>Yes</v>
      </c>
    </row>
    <row r="23" spans="1:12" x14ac:dyDescent="0.2">
      <c r="A23" s="4" t="s">
        <v>994</v>
      </c>
      <c r="B23" s="34" t="s">
        <v>217</v>
      </c>
      <c r="C23" s="35">
        <v>9712</v>
      </c>
      <c r="D23" s="43" t="str">
        <f t="shared" si="0"/>
        <v>N/A</v>
      </c>
      <c r="E23" s="35">
        <v>10803</v>
      </c>
      <c r="F23" s="43" t="str">
        <f t="shared" si="1"/>
        <v>N/A</v>
      </c>
      <c r="G23" s="35">
        <v>10669</v>
      </c>
      <c r="H23" s="43" t="str">
        <f t="shared" si="2"/>
        <v>N/A</v>
      </c>
      <c r="I23" s="12">
        <v>11.23</v>
      </c>
      <c r="J23" s="12">
        <v>-1.24</v>
      </c>
      <c r="K23" s="44" t="s">
        <v>732</v>
      </c>
      <c r="L23" s="9" t="str">
        <f t="shared" si="3"/>
        <v>Yes</v>
      </c>
    </row>
    <row r="24" spans="1:12" x14ac:dyDescent="0.2">
      <c r="A24" s="4" t="s">
        <v>995</v>
      </c>
      <c r="B24" s="34" t="s">
        <v>217</v>
      </c>
      <c r="C24" s="35">
        <v>427</v>
      </c>
      <c r="D24" s="43" t="str">
        <f t="shared" si="0"/>
        <v>N/A</v>
      </c>
      <c r="E24" s="35">
        <v>787</v>
      </c>
      <c r="F24" s="43" t="str">
        <f t="shared" si="1"/>
        <v>N/A</v>
      </c>
      <c r="G24" s="35">
        <v>600</v>
      </c>
      <c r="H24" s="43" t="str">
        <f t="shared" si="2"/>
        <v>N/A</v>
      </c>
      <c r="I24" s="12">
        <v>84.31</v>
      </c>
      <c r="J24" s="12">
        <v>-23.8</v>
      </c>
      <c r="K24" s="44" t="s">
        <v>732</v>
      </c>
      <c r="L24" s="9" t="str">
        <f t="shared" si="3"/>
        <v>Yes</v>
      </c>
    </row>
    <row r="25" spans="1:12" x14ac:dyDescent="0.2">
      <c r="A25" s="4" t="s">
        <v>996</v>
      </c>
      <c r="B25" s="34" t="s">
        <v>217</v>
      </c>
      <c r="C25" s="35">
        <v>1447</v>
      </c>
      <c r="D25" s="43" t="str">
        <f t="shared" si="0"/>
        <v>N/A</v>
      </c>
      <c r="E25" s="35">
        <v>1425</v>
      </c>
      <c r="F25" s="43" t="str">
        <f t="shared" si="1"/>
        <v>N/A</v>
      </c>
      <c r="G25" s="35">
        <v>1422</v>
      </c>
      <c r="H25" s="43" t="str">
        <f t="shared" si="2"/>
        <v>N/A</v>
      </c>
      <c r="I25" s="12">
        <v>-1.52</v>
      </c>
      <c r="J25" s="12">
        <v>-0.21099999999999999</v>
      </c>
      <c r="K25" s="44" t="s">
        <v>732</v>
      </c>
      <c r="L25" s="9" t="str">
        <f t="shared" si="3"/>
        <v>Yes</v>
      </c>
    </row>
    <row r="26" spans="1:12" x14ac:dyDescent="0.2">
      <c r="A26" s="4" t="s">
        <v>997</v>
      </c>
      <c r="B26" s="34" t="s">
        <v>217</v>
      </c>
      <c r="C26" s="35">
        <v>64571</v>
      </c>
      <c r="D26" s="43" t="str">
        <f t="shared" si="0"/>
        <v>N/A</v>
      </c>
      <c r="E26" s="35">
        <v>69668</v>
      </c>
      <c r="F26" s="43" t="str">
        <f t="shared" si="1"/>
        <v>N/A</v>
      </c>
      <c r="G26" s="35">
        <v>72974</v>
      </c>
      <c r="H26" s="43" t="str">
        <f t="shared" si="2"/>
        <v>N/A</v>
      </c>
      <c r="I26" s="12">
        <v>7.8940000000000001</v>
      </c>
      <c r="J26" s="12">
        <v>4.7450000000000001</v>
      </c>
      <c r="K26" s="44" t="s">
        <v>732</v>
      </c>
      <c r="L26" s="9" t="str">
        <f t="shared" si="3"/>
        <v>Yes</v>
      </c>
    </row>
    <row r="27" spans="1:12" x14ac:dyDescent="0.2">
      <c r="A27" s="4" t="s">
        <v>998</v>
      </c>
      <c r="B27" s="34" t="s">
        <v>217</v>
      </c>
      <c r="C27" s="35">
        <v>11059</v>
      </c>
      <c r="D27" s="43" t="str">
        <f t="shared" si="0"/>
        <v>N/A</v>
      </c>
      <c r="E27" s="35">
        <v>11276</v>
      </c>
      <c r="F27" s="43" t="str">
        <f t="shared" si="1"/>
        <v>N/A</v>
      </c>
      <c r="G27" s="35">
        <v>12098</v>
      </c>
      <c r="H27" s="43" t="str">
        <f t="shared" si="2"/>
        <v>N/A</v>
      </c>
      <c r="I27" s="12">
        <v>1.962</v>
      </c>
      <c r="J27" s="12">
        <v>7.29</v>
      </c>
      <c r="K27" s="44" t="s">
        <v>732</v>
      </c>
      <c r="L27" s="9" t="str">
        <f t="shared" si="3"/>
        <v>Yes</v>
      </c>
    </row>
    <row r="28" spans="1:12" x14ac:dyDescent="0.2">
      <c r="A28" s="57" t="s">
        <v>999</v>
      </c>
      <c r="B28" s="34" t="s">
        <v>217</v>
      </c>
      <c r="C28" s="35">
        <v>2692</v>
      </c>
      <c r="D28" s="43" t="str">
        <f t="shared" si="0"/>
        <v>N/A</v>
      </c>
      <c r="E28" s="35">
        <v>2531</v>
      </c>
      <c r="F28" s="43" t="str">
        <f t="shared" si="1"/>
        <v>N/A</v>
      </c>
      <c r="G28" s="35">
        <v>2439</v>
      </c>
      <c r="H28" s="43" t="str">
        <f t="shared" si="2"/>
        <v>N/A</v>
      </c>
      <c r="I28" s="12">
        <v>-5.98</v>
      </c>
      <c r="J28" s="12">
        <v>-3.63</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19423</v>
      </c>
      <c r="D30" s="43" t="str">
        <f t="shared" si="0"/>
        <v>N/A</v>
      </c>
      <c r="E30" s="35">
        <v>21453</v>
      </c>
      <c r="F30" s="43" t="str">
        <f t="shared" si="1"/>
        <v>N/A</v>
      </c>
      <c r="G30" s="35">
        <v>22396</v>
      </c>
      <c r="H30" s="43" t="str">
        <f t="shared" si="2"/>
        <v>N/A</v>
      </c>
      <c r="I30" s="12">
        <v>10.45</v>
      </c>
      <c r="J30" s="12">
        <v>4.3959999999999999</v>
      </c>
      <c r="K30" s="44" t="s">
        <v>732</v>
      </c>
      <c r="L30" s="9" t="str">
        <f t="shared" si="3"/>
        <v>Yes</v>
      </c>
    </row>
    <row r="31" spans="1:12" x14ac:dyDescent="0.2">
      <c r="A31" s="45" t="s">
        <v>1001</v>
      </c>
      <c r="B31" s="34" t="s">
        <v>217</v>
      </c>
      <c r="C31" s="35">
        <v>3797</v>
      </c>
      <c r="D31" s="43" t="str">
        <f t="shared" si="0"/>
        <v>N/A</v>
      </c>
      <c r="E31" s="35">
        <v>4416</v>
      </c>
      <c r="F31" s="43" t="str">
        <f t="shared" si="1"/>
        <v>N/A</v>
      </c>
      <c r="G31" s="35">
        <v>4402</v>
      </c>
      <c r="H31" s="43" t="str">
        <f t="shared" si="2"/>
        <v>N/A</v>
      </c>
      <c r="I31" s="12">
        <v>16.3</v>
      </c>
      <c r="J31" s="12">
        <v>-0.317</v>
      </c>
      <c r="K31" s="44" t="s">
        <v>732</v>
      </c>
      <c r="L31" s="9" t="str">
        <f t="shared" si="3"/>
        <v>Yes</v>
      </c>
    </row>
    <row r="32" spans="1:12" x14ac:dyDescent="0.2">
      <c r="A32" s="45" t="s">
        <v>1002</v>
      </c>
      <c r="B32" s="34" t="s">
        <v>217</v>
      </c>
      <c r="C32" s="35">
        <v>435</v>
      </c>
      <c r="D32" s="43" t="str">
        <f t="shared" si="0"/>
        <v>N/A</v>
      </c>
      <c r="E32" s="35">
        <v>893</v>
      </c>
      <c r="F32" s="43" t="str">
        <f t="shared" si="1"/>
        <v>N/A</v>
      </c>
      <c r="G32" s="35">
        <v>686</v>
      </c>
      <c r="H32" s="43" t="str">
        <f t="shared" si="2"/>
        <v>N/A</v>
      </c>
      <c r="I32" s="12">
        <v>105.3</v>
      </c>
      <c r="J32" s="12">
        <v>-23.2</v>
      </c>
      <c r="K32" s="44" t="s">
        <v>732</v>
      </c>
      <c r="L32" s="9" t="str">
        <f t="shared" si="3"/>
        <v>Yes</v>
      </c>
    </row>
    <row r="33" spans="1:12" x14ac:dyDescent="0.2">
      <c r="A33" s="45" t="s">
        <v>1003</v>
      </c>
      <c r="B33" s="34" t="s">
        <v>217</v>
      </c>
      <c r="C33" s="35">
        <v>2136</v>
      </c>
      <c r="D33" s="43" t="str">
        <f t="shared" si="0"/>
        <v>N/A</v>
      </c>
      <c r="E33" s="35">
        <v>2497</v>
      </c>
      <c r="F33" s="43" t="str">
        <f t="shared" si="1"/>
        <v>N/A</v>
      </c>
      <c r="G33" s="35">
        <v>2650</v>
      </c>
      <c r="H33" s="43" t="str">
        <f t="shared" si="2"/>
        <v>N/A</v>
      </c>
      <c r="I33" s="12">
        <v>16.899999999999999</v>
      </c>
      <c r="J33" s="12">
        <v>6.1269999999999998</v>
      </c>
      <c r="K33" s="44" t="s">
        <v>732</v>
      </c>
      <c r="L33" s="9" t="str">
        <f t="shared" si="3"/>
        <v>Yes</v>
      </c>
    </row>
    <row r="34" spans="1:12" x14ac:dyDescent="0.2">
      <c r="A34" s="45" t="s">
        <v>1004</v>
      </c>
      <c r="B34" s="34" t="s">
        <v>217</v>
      </c>
      <c r="C34" s="35">
        <v>4296</v>
      </c>
      <c r="D34" s="43" t="str">
        <f t="shared" si="0"/>
        <v>N/A</v>
      </c>
      <c r="E34" s="35">
        <v>4642</v>
      </c>
      <c r="F34" s="43" t="str">
        <f t="shared" si="1"/>
        <v>N/A</v>
      </c>
      <c r="G34" s="35">
        <v>4808</v>
      </c>
      <c r="H34" s="43" t="str">
        <f t="shared" si="2"/>
        <v>N/A</v>
      </c>
      <c r="I34" s="12">
        <v>8.0540000000000003</v>
      </c>
      <c r="J34" s="12">
        <v>3.5760000000000001</v>
      </c>
      <c r="K34" s="44" t="s">
        <v>732</v>
      </c>
      <c r="L34" s="9" t="str">
        <f t="shared" si="3"/>
        <v>Yes</v>
      </c>
    </row>
    <row r="35" spans="1:12" x14ac:dyDescent="0.2">
      <c r="A35" s="45" t="s">
        <v>1005</v>
      </c>
      <c r="B35" s="34" t="s">
        <v>217</v>
      </c>
      <c r="C35" s="35">
        <v>8759</v>
      </c>
      <c r="D35" s="43" t="str">
        <f t="shared" si="0"/>
        <v>N/A</v>
      </c>
      <c r="E35" s="35">
        <v>9005</v>
      </c>
      <c r="F35" s="43" t="str">
        <f t="shared" si="1"/>
        <v>N/A</v>
      </c>
      <c r="G35" s="35">
        <v>9850</v>
      </c>
      <c r="H35" s="43" t="str">
        <f t="shared" si="2"/>
        <v>N/A</v>
      </c>
      <c r="I35" s="12">
        <v>2.8090000000000002</v>
      </c>
      <c r="J35" s="12">
        <v>9.3840000000000003</v>
      </c>
      <c r="K35" s="44" t="s">
        <v>732</v>
      </c>
      <c r="L35" s="9" t="str">
        <f t="shared" si="3"/>
        <v>Yes</v>
      </c>
    </row>
    <row r="36" spans="1:12" x14ac:dyDescent="0.2">
      <c r="A36" s="45" t="s">
        <v>1006</v>
      </c>
      <c r="B36" s="34" t="s">
        <v>217</v>
      </c>
      <c r="C36" s="35">
        <v>0</v>
      </c>
      <c r="D36" s="43" t="str">
        <f t="shared" si="0"/>
        <v>N/A</v>
      </c>
      <c r="E36" s="35">
        <v>0</v>
      </c>
      <c r="F36" s="43" t="str">
        <f t="shared" si="1"/>
        <v>N/A</v>
      </c>
      <c r="G36" s="35">
        <v>0</v>
      </c>
      <c r="H36" s="43" t="str">
        <f t="shared" si="2"/>
        <v>N/A</v>
      </c>
      <c r="I36" s="12" t="s">
        <v>1743</v>
      </c>
      <c r="J36" s="12" t="s">
        <v>1743</v>
      </c>
      <c r="K36" s="44" t="s">
        <v>732</v>
      </c>
      <c r="L36" s="9" t="str">
        <f t="shared" si="3"/>
        <v>N/A</v>
      </c>
    </row>
    <row r="37" spans="1:12" x14ac:dyDescent="0.2">
      <c r="A37" s="45" t="s">
        <v>122</v>
      </c>
      <c r="B37" s="34" t="s">
        <v>217</v>
      </c>
      <c r="C37" s="35">
        <v>404</v>
      </c>
      <c r="D37" s="43" t="str">
        <f t="shared" si="0"/>
        <v>N/A</v>
      </c>
      <c r="E37" s="35">
        <v>277</v>
      </c>
      <c r="F37" s="43" t="str">
        <f t="shared" si="1"/>
        <v>N/A</v>
      </c>
      <c r="G37" s="35">
        <v>275</v>
      </c>
      <c r="H37" s="43" t="str">
        <f t="shared" si="2"/>
        <v>N/A</v>
      </c>
      <c r="I37" s="12">
        <v>-31.4</v>
      </c>
      <c r="J37" s="12">
        <v>-0.72199999999999998</v>
      </c>
      <c r="K37" s="44" t="s">
        <v>732</v>
      </c>
      <c r="L37" s="9" t="str">
        <f t="shared" si="3"/>
        <v>Yes</v>
      </c>
    </row>
    <row r="38" spans="1:12" x14ac:dyDescent="0.2">
      <c r="A38" s="45" t="s">
        <v>84</v>
      </c>
      <c r="B38" s="34" t="s">
        <v>217</v>
      </c>
      <c r="C38" s="46">
        <v>512033532</v>
      </c>
      <c r="D38" s="43" t="str">
        <f t="shared" si="0"/>
        <v>N/A</v>
      </c>
      <c r="E38" s="46">
        <v>556483418</v>
      </c>
      <c r="F38" s="43" t="str">
        <f t="shared" si="1"/>
        <v>N/A</v>
      </c>
      <c r="G38" s="46">
        <v>553736710</v>
      </c>
      <c r="H38" s="43" t="str">
        <f t="shared" si="2"/>
        <v>N/A</v>
      </c>
      <c r="I38" s="12">
        <v>8.6809999999999992</v>
      </c>
      <c r="J38" s="12">
        <v>-0.49399999999999999</v>
      </c>
      <c r="K38" s="44" t="s">
        <v>732</v>
      </c>
      <c r="L38" s="9" t="str">
        <f t="shared" si="3"/>
        <v>Yes</v>
      </c>
    </row>
    <row r="39" spans="1:12" x14ac:dyDescent="0.2">
      <c r="A39" s="45" t="s">
        <v>1288</v>
      </c>
      <c r="B39" s="34" t="s">
        <v>217</v>
      </c>
      <c r="C39" s="46">
        <v>4232.5215910999996</v>
      </c>
      <c r="D39" s="43" t="str">
        <f t="shared" si="0"/>
        <v>N/A</v>
      </c>
      <c r="E39" s="46">
        <v>4260.9430095999996</v>
      </c>
      <c r="F39" s="43" t="str">
        <f t="shared" si="1"/>
        <v>N/A</v>
      </c>
      <c r="G39" s="46">
        <v>4062.7509977999998</v>
      </c>
      <c r="H39" s="43" t="str">
        <f t="shared" si="2"/>
        <v>N/A</v>
      </c>
      <c r="I39" s="12">
        <v>0.67149999999999999</v>
      </c>
      <c r="J39" s="12">
        <v>-4.6500000000000004</v>
      </c>
      <c r="K39" s="44" t="s">
        <v>732</v>
      </c>
      <c r="L39" s="9" t="str">
        <f t="shared" si="3"/>
        <v>Yes</v>
      </c>
    </row>
    <row r="40" spans="1:12" x14ac:dyDescent="0.2">
      <c r="A40" s="45" t="s">
        <v>1289</v>
      </c>
      <c r="B40" s="34" t="s">
        <v>217</v>
      </c>
      <c r="C40" s="46">
        <v>4821.0448554000004</v>
      </c>
      <c r="D40" s="43" t="str">
        <f>IF($B40="N/A","N/A",IF(C40&gt;10,"No",IF(C40&lt;-10,"No","Yes")))</f>
        <v>N/A</v>
      </c>
      <c r="E40" s="46">
        <v>4775.3290312999998</v>
      </c>
      <c r="F40" s="43" t="str">
        <f>IF($B40="N/A","N/A",IF(E40&gt;10,"No",IF(E40&lt;-10,"No","Yes")))</f>
        <v>N/A</v>
      </c>
      <c r="G40" s="46">
        <v>4561.8967235999999</v>
      </c>
      <c r="H40" s="43" t="str">
        <f>IF($B40="N/A","N/A",IF(G40&gt;10,"No",IF(G40&lt;-10,"No","Yes")))</f>
        <v>N/A</v>
      </c>
      <c r="I40" s="12">
        <v>-0.94799999999999995</v>
      </c>
      <c r="J40" s="12">
        <v>-4.47</v>
      </c>
      <c r="K40" s="44" t="s">
        <v>732</v>
      </c>
      <c r="L40" s="9" t="str">
        <f>IF(J40="Div by 0", "N/A", IF(K40="N/A","N/A", IF(J40&gt;VALUE(MID(K40,1,2)), "No", IF(J40&lt;-1*VALUE(MID(K40,1,2)), "No", "Yes"))))</f>
        <v>Yes</v>
      </c>
    </row>
    <row r="41" spans="1:12" x14ac:dyDescent="0.2">
      <c r="A41" s="45" t="s">
        <v>107</v>
      </c>
      <c r="B41" s="34" t="s">
        <v>217</v>
      </c>
      <c r="C41" s="46">
        <v>0</v>
      </c>
      <c r="D41" s="43" t="str">
        <f t="shared" ref="D41:D44" si="4">IF($B41="N/A","N/A",IF(C41&gt;10,"No",IF(C41&lt;-10,"No","Yes")))</f>
        <v>N/A</v>
      </c>
      <c r="E41" s="46">
        <v>0</v>
      </c>
      <c r="F41" s="43" t="str">
        <f t="shared" ref="F41:F44" si="5">IF($B41="N/A","N/A",IF(E41&gt;10,"No",IF(E41&lt;-10,"No","Yes")))</f>
        <v>N/A</v>
      </c>
      <c r="G41" s="46">
        <v>0</v>
      </c>
      <c r="H41" s="43" t="str">
        <f t="shared" ref="H41:H44" si="6">IF($B41="N/A","N/A",IF(G41&gt;10,"No",IF(G41&lt;-10,"No","Yes")))</f>
        <v>N/A</v>
      </c>
      <c r="I41" s="12" t="s">
        <v>1743</v>
      </c>
      <c r="J41" s="12" t="s">
        <v>1743</v>
      </c>
      <c r="K41" s="44" t="s">
        <v>732</v>
      </c>
      <c r="L41" s="9" t="str">
        <f t="shared" ref="L41:L43" si="7">IF(J41="Div by 0", "N/A", IF(K41="N/A","N/A", IF(J41&gt;VALUE(MID(K41,1,2)), "No", IF(J41&lt;-1*VALUE(MID(K41,1,2)), "No", "Yes"))))</f>
        <v>N/A</v>
      </c>
    </row>
    <row r="42" spans="1:12" x14ac:dyDescent="0.2">
      <c r="A42" s="45" t="s">
        <v>162</v>
      </c>
      <c r="B42" s="47" t="s">
        <v>221</v>
      </c>
      <c r="C42" s="1">
        <v>0</v>
      </c>
      <c r="D42" s="43" t="str">
        <f>IF($B42="N/A","N/A",IF(C42&gt;0,"No",IF(C42&lt;0,"No","Yes")))</f>
        <v>Yes</v>
      </c>
      <c r="E42" s="1">
        <v>0</v>
      </c>
      <c r="F42" s="43" t="str">
        <f>IF($B42="N/A","N/A",IF(E42&gt;0,"No",IF(E42&lt;0,"No","Yes")))</f>
        <v>Yes</v>
      </c>
      <c r="G42" s="1">
        <v>0</v>
      </c>
      <c r="H42" s="43" t="str">
        <f>IF($B42="N/A","N/A",IF(G42&gt;0,"No",IF(G42&lt;0,"No","Yes")))</f>
        <v>Yes</v>
      </c>
      <c r="I42" s="12" t="s">
        <v>1743</v>
      </c>
      <c r="J42" s="12" t="s">
        <v>1743</v>
      </c>
      <c r="K42" s="44" t="s">
        <v>732</v>
      </c>
      <c r="L42" s="9" t="str">
        <f t="shared" si="7"/>
        <v>N/A</v>
      </c>
    </row>
    <row r="43" spans="1:12" x14ac:dyDescent="0.2">
      <c r="A43" s="45" t="s">
        <v>160</v>
      </c>
      <c r="B43" s="34" t="s">
        <v>217</v>
      </c>
      <c r="C43" s="46">
        <v>0</v>
      </c>
      <c r="D43" s="43" t="str">
        <f t="shared" si="4"/>
        <v>N/A</v>
      </c>
      <c r="E43" s="46">
        <v>0</v>
      </c>
      <c r="F43" s="43" t="str">
        <f t="shared" si="5"/>
        <v>N/A</v>
      </c>
      <c r="G43" s="46">
        <v>0</v>
      </c>
      <c r="H43" s="43" t="str">
        <f t="shared" si="6"/>
        <v>N/A</v>
      </c>
      <c r="I43" s="12" t="s">
        <v>1743</v>
      </c>
      <c r="J43" s="12" t="s">
        <v>1743</v>
      </c>
      <c r="K43" s="44" t="s">
        <v>732</v>
      </c>
      <c r="L43" s="9" t="str">
        <f t="shared" si="7"/>
        <v>N/A</v>
      </c>
    </row>
    <row r="44" spans="1:12" x14ac:dyDescent="0.2">
      <c r="A44" s="45" t="s">
        <v>1290</v>
      </c>
      <c r="B44" s="34" t="s">
        <v>217</v>
      </c>
      <c r="C44" s="46" t="s">
        <v>1743</v>
      </c>
      <c r="D44" s="43" t="str">
        <f t="shared" si="4"/>
        <v>N/A</v>
      </c>
      <c r="E44" s="46" t="s">
        <v>1743</v>
      </c>
      <c r="F44" s="43" t="str">
        <f t="shared" si="5"/>
        <v>N/A</v>
      </c>
      <c r="G44" s="46" t="s">
        <v>1743</v>
      </c>
      <c r="H44" s="43" t="str">
        <f t="shared" si="6"/>
        <v>N/A</v>
      </c>
      <c r="I44" s="12" t="s">
        <v>1743</v>
      </c>
      <c r="J44" s="12" t="s">
        <v>1743</v>
      </c>
      <c r="K44" s="44" t="s">
        <v>732</v>
      </c>
      <c r="L44" s="9" t="str">
        <f>IF(J44="Div by 0", "N/A", IF(OR(J44="N/A",K44="N/A"),"N/A", IF(J44&gt;VALUE(MID(K44,1,2)), "No", IF(J44&lt;-1*VALUE(MID(K44,1,2)), "No", "Yes"))))</f>
        <v>N/A</v>
      </c>
    </row>
    <row r="45" spans="1:12" x14ac:dyDescent="0.2">
      <c r="A45" s="45" t="s">
        <v>1291</v>
      </c>
      <c r="B45" s="34" t="s">
        <v>217</v>
      </c>
      <c r="C45" s="46">
        <v>11965.773810000001</v>
      </c>
      <c r="D45" s="43" t="str">
        <f t="shared" ref="D45:D71" si="8">IF($B45="N/A","N/A",IF(C45&gt;10,"No",IF(C45&lt;-10,"No","Yes")))</f>
        <v>N/A</v>
      </c>
      <c r="E45" s="46">
        <v>12986.033882</v>
      </c>
      <c r="F45" s="43" t="str">
        <f t="shared" ref="F45:F71" si="9">IF($B45="N/A","N/A",IF(E45&gt;10,"No",IF(E45&lt;-10,"No","Yes")))</f>
        <v>N/A</v>
      </c>
      <c r="G45" s="46">
        <v>13613.736741999999</v>
      </c>
      <c r="H45" s="43" t="str">
        <f t="shared" ref="H45:H71" si="10">IF($B45="N/A","N/A",IF(G45&gt;10,"No",IF(G45&lt;-10,"No","Yes")))</f>
        <v>N/A</v>
      </c>
      <c r="I45" s="12">
        <v>8.5259999999999998</v>
      </c>
      <c r="J45" s="12">
        <v>4.8339999999999996</v>
      </c>
      <c r="K45" s="44" t="s">
        <v>732</v>
      </c>
      <c r="L45" s="9" t="str">
        <f t="shared" ref="L45:L71" si="11">IF(J45="Div by 0", "N/A", IF(K45="N/A","N/A", IF(J45&gt;VALUE(MID(K45,1,2)), "No", IF(J45&lt;-1*VALUE(MID(K45,1,2)), "No", "Yes"))))</f>
        <v>Yes</v>
      </c>
    </row>
    <row r="46" spans="1:12" x14ac:dyDescent="0.2">
      <c r="A46" s="45" t="s">
        <v>1292</v>
      </c>
      <c r="B46" s="34" t="s">
        <v>217</v>
      </c>
      <c r="C46" s="46">
        <v>10961.768932000001</v>
      </c>
      <c r="D46" s="43" t="str">
        <f t="shared" si="8"/>
        <v>N/A</v>
      </c>
      <c r="E46" s="46">
        <v>10059.870438</v>
      </c>
      <c r="F46" s="43" t="str">
        <f t="shared" si="9"/>
        <v>N/A</v>
      </c>
      <c r="G46" s="46">
        <v>11797.056537</v>
      </c>
      <c r="H46" s="43" t="str">
        <f t="shared" si="10"/>
        <v>N/A</v>
      </c>
      <c r="I46" s="12">
        <v>-8.23</v>
      </c>
      <c r="J46" s="12">
        <v>17.27</v>
      </c>
      <c r="K46" s="44" t="s">
        <v>732</v>
      </c>
      <c r="L46" s="9" t="str">
        <f t="shared" si="11"/>
        <v>Yes</v>
      </c>
    </row>
    <row r="47" spans="1:12" x14ac:dyDescent="0.2">
      <c r="A47" s="45" t="s">
        <v>1293</v>
      </c>
      <c r="B47" s="34" t="s">
        <v>217</v>
      </c>
      <c r="C47" s="46">
        <v>10519.661376</v>
      </c>
      <c r="D47" s="43" t="str">
        <f t="shared" si="8"/>
        <v>N/A</v>
      </c>
      <c r="E47" s="46">
        <v>21132.197673999999</v>
      </c>
      <c r="F47" s="43" t="str">
        <f t="shared" si="9"/>
        <v>N/A</v>
      </c>
      <c r="G47" s="46">
        <v>18091.590360999999</v>
      </c>
      <c r="H47" s="43" t="str">
        <f t="shared" si="10"/>
        <v>N/A</v>
      </c>
      <c r="I47" s="12">
        <v>100.9</v>
      </c>
      <c r="J47" s="12">
        <v>-14.4</v>
      </c>
      <c r="K47" s="44" t="s">
        <v>732</v>
      </c>
      <c r="L47" s="9" t="str">
        <f t="shared" si="11"/>
        <v>Yes</v>
      </c>
    </row>
    <row r="48" spans="1:12" x14ac:dyDescent="0.2">
      <c r="A48" s="45" t="s">
        <v>1294</v>
      </c>
      <c r="B48" s="34" t="s">
        <v>217</v>
      </c>
      <c r="C48" s="46">
        <v>591.21052631999999</v>
      </c>
      <c r="D48" s="43" t="str">
        <f t="shared" si="8"/>
        <v>N/A</v>
      </c>
      <c r="E48" s="46">
        <v>4379.5</v>
      </c>
      <c r="F48" s="43" t="str">
        <f t="shared" si="9"/>
        <v>N/A</v>
      </c>
      <c r="G48" s="46">
        <v>220</v>
      </c>
      <c r="H48" s="43" t="str">
        <f t="shared" si="10"/>
        <v>N/A</v>
      </c>
      <c r="I48" s="12">
        <v>640.79999999999995</v>
      </c>
      <c r="J48" s="12">
        <v>-95</v>
      </c>
      <c r="K48" s="44" t="s">
        <v>732</v>
      </c>
      <c r="L48" s="9" t="str">
        <f t="shared" si="11"/>
        <v>No</v>
      </c>
    </row>
    <row r="49" spans="1:12" x14ac:dyDescent="0.2">
      <c r="A49" s="45" t="s">
        <v>1295</v>
      </c>
      <c r="B49" s="34" t="s">
        <v>217</v>
      </c>
      <c r="C49" s="46">
        <v>16312.383685999999</v>
      </c>
      <c r="D49" s="43" t="str">
        <f t="shared" si="8"/>
        <v>N/A</v>
      </c>
      <c r="E49" s="46">
        <v>15471.506394</v>
      </c>
      <c r="F49" s="43" t="str">
        <f t="shared" si="9"/>
        <v>N/A</v>
      </c>
      <c r="G49" s="46">
        <v>15413.606965000001</v>
      </c>
      <c r="H49" s="43" t="str">
        <f t="shared" si="10"/>
        <v>N/A</v>
      </c>
      <c r="I49" s="12">
        <v>-5.15</v>
      </c>
      <c r="J49" s="12">
        <v>-0.374</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17798.846109999999</v>
      </c>
      <c r="D51" s="43" t="str">
        <f t="shared" si="8"/>
        <v>N/A</v>
      </c>
      <c r="E51" s="46">
        <v>17814.147957000001</v>
      </c>
      <c r="F51" s="43" t="str">
        <f t="shared" si="9"/>
        <v>N/A</v>
      </c>
      <c r="G51" s="46">
        <v>16640.599747</v>
      </c>
      <c r="H51" s="43" t="str">
        <f t="shared" si="10"/>
        <v>N/A</v>
      </c>
      <c r="I51" s="12">
        <v>8.5999999999999993E-2</v>
      </c>
      <c r="J51" s="12">
        <v>-6.59</v>
      </c>
      <c r="K51" s="44" t="s">
        <v>732</v>
      </c>
      <c r="L51" s="9" t="str">
        <f t="shared" si="11"/>
        <v>Yes</v>
      </c>
    </row>
    <row r="52" spans="1:12" x14ac:dyDescent="0.2">
      <c r="A52" s="45" t="s">
        <v>1298</v>
      </c>
      <c r="B52" s="34" t="s">
        <v>217</v>
      </c>
      <c r="C52" s="46">
        <v>19553.562087999999</v>
      </c>
      <c r="D52" s="43" t="str">
        <f t="shared" si="8"/>
        <v>N/A</v>
      </c>
      <c r="E52" s="46">
        <v>18645.213782999999</v>
      </c>
      <c r="F52" s="43" t="str">
        <f t="shared" si="9"/>
        <v>N/A</v>
      </c>
      <c r="G52" s="46">
        <v>18107.778627</v>
      </c>
      <c r="H52" s="43" t="str">
        <f t="shared" si="10"/>
        <v>N/A</v>
      </c>
      <c r="I52" s="12">
        <v>-4.6500000000000004</v>
      </c>
      <c r="J52" s="12">
        <v>-2.88</v>
      </c>
      <c r="K52" s="44" t="s">
        <v>732</v>
      </c>
      <c r="L52" s="9" t="str">
        <f t="shared" si="11"/>
        <v>Yes</v>
      </c>
    </row>
    <row r="53" spans="1:12" x14ac:dyDescent="0.2">
      <c r="A53" s="45" t="s">
        <v>1299</v>
      </c>
      <c r="B53" s="34" t="s">
        <v>217</v>
      </c>
      <c r="C53" s="46">
        <v>16228.823463999999</v>
      </c>
      <c r="D53" s="43" t="str">
        <f t="shared" si="8"/>
        <v>N/A</v>
      </c>
      <c r="E53" s="46">
        <v>14659.538388999999</v>
      </c>
      <c r="F53" s="43" t="str">
        <f t="shared" si="9"/>
        <v>N/A</v>
      </c>
      <c r="G53" s="46">
        <v>13284.911593000001</v>
      </c>
      <c r="H53" s="43" t="str">
        <f t="shared" si="10"/>
        <v>N/A</v>
      </c>
      <c r="I53" s="12">
        <v>-9.67</v>
      </c>
      <c r="J53" s="12">
        <v>-9.3800000000000008</v>
      </c>
      <c r="K53" s="44" t="s">
        <v>732</v>
      </c>
      <c r="L53" s="9" t="str">
        <f t="shared" si="11"/>
        <v>Yes</v>
      </c>
    </row>
    <row r="54" spans="1:12" x14ac:dyDescent="0.2">
      <c r="A54" s="45" t="s">
        <v>1300</v>
      </c>
      <c r="B54" s="34" t="s">
        <v>217</v>
      </c>
      <c r="C54" s="46">
        <v>4944.3496241000003</v>
      </c>
      <c r="D54" s="43" t="str">
        <f t="shared" si="8"/>
        <v>N/A</v>
      </c>
      <c r="E54" s="46">
        <v>6638.9337747999998</v>
      </c>
      <c r="F54" s="43" t="str">
        <f t="shared" si="9"/>
        <v>N/A</v>
      </c>
      <c r="G54" s="46">
        <v>6210.2976501000003</v>
      </c>
      <c r="H54" s="43" t="str">
        <f t="shared" si="10"/>
        <v>N/A</v>
      </c>
      <c r="I54" s="12">
        <v>34.270000000000003</v>
      </c>
      <c r="J54" s="12">
        <v>-6.46</v>
      </c>
      <c r="K54" s="44" t="s">
        <v>732</v>
      </c>
      <c r="L54" s="9" t="str">
        <f t="shared" si="11"/>
        <v>Yes</v>
      </c>
    </row>
    <row r="55" spans="1:12" x14ac:dyDescent="0.2">
      <c r="A55" s="45" t="s">
        <v>1301</v>
      </c>
      <c r="B55" s="34" t="s">
        <v>217</v>
      </c>
      <c r="C55" s="46">
        <v>16339.048537999999</v>
      </c>
      <c r="D55" s="43" t="str">
        <f t="shared" si="8"/>
        <v>N/A</v>
      </c>
      <c r="E55" s="46">
        <v>18135.790981999999</v>
      </c>
      <c r="F55" s="43" t="str">
        <f t="shared" si="9"/>
        <v>N/A</v>
      </c>
      <c r="G55" s="46">
        <v>16118.267571</v>
      </c>
      <c r="H55" s="43" t="str">
        <f t="shared" si="10"/>
        <v>N/A</v>
      </c>
      <c r="I55" s="12">
        <v>11</v>
      </c>
      <c r="J55" s="12">
        <v>-11.1</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2788.9168037999998</v>
      </c>
      <c r="D57" s="43" t="str">
        <f t="shared" si="8"/>
        <v>N/A</v>
      </c>
      <c r="E57" s="46">
        <v>2781.7197015000002</v>
      </c>
      <c r="F57" s="43" t="str">
        <f t="shared" si="9"/>
        <v>N/A</v>
      </c>
      <c r="G57" s="46">
        <v>2623.7613120999999</v>
      </c>
      <c r="H57" s="43" t="str">
        <f t="shared" si="10"/>
        <v>N/A</v>
      </c>
      <c r="I57" s="12">
        <v>-0.25800000000000001</v>
      </c>
      <c r="J57" s="12">
        <v>-5.68</v>
      </c>
      <c r="K57" s="44" t="s">
        <v>732</v>
      </c>
      <c r="L57" s="9" t="str">
        <f t="shared" si="11"/>
        <v>Yes</v>
      </c>
    </row>
    <row r="58" spans="1:12" x14ac:dyDescent="0.2">
      <c r="A58" s="45" t="s">
        <v>1304</v>
      </c>
      <c r="B58" s="34" t="s">
        <v>217</v>
      </c>
      <c r="C58" s="46">
        <v>2429.8800452999999</v>
      </c>
      <c r="D58" s="43" t="str">
        <f t="shared" si="8"/>
        <v>N/A</v>
      </c>
      <c r="E58" s="46">
        <v>2532.5870592000001</v>
      </c>
      <c r="F58" s="43" t="str">
        <f t="shared" si="9"/>
        <v>N/A</v>
      </c>
      <c r="G58" s="46">
        <v>2393.6577935999999</v>
      </c>
      <c r="H58" s="43" t="str">
        <f t="shared" si="10"/>
        <v>N/A</v>
      </c>
      <c r="I58" s="12">
        <v>4.2270000000000003</v>
      </c>
      <c r="J58" s="12">
        <v>-5.49</v>
      </c>
      <c r="K58" s="44" t="s">
        <v>732</v>
      </c>
      <c r="L58" s="9" t="str">
        <f t="shared" si="11"/>
        <v>Yes</v>
      </c>
    </row>
    <row r="59" spans="1:12" x14ac:dyDescent="0.2">
      <c r="A59" s="45" t="s">
        <v>1305</v>
      </c>
      <c r="B59" s="34" t="s">
        <v>217</v>
      </c>
      <c r="C59" s="46">
        <v>1782.7236534000001</v>
      </c>
      <c r="D59" s="43" t="str">
        <f t="shared" si="8"/>
        <v>N/A</v>
      </c>
      <c r="E59" s="46">
        <v>1776.1829733</v>
      </c>
      <c r="F59" s="43" t="str">
        <f t="shared" si="9"/>
        <v>N/A</v>
      </c>
      <c r="G59" s="46">
        <v>1652.9233333</v>
      </c>
      <c r="H59" s="43" t="str">
        <f t="shared" si="10"/>
        <v>N/A</v>
      </c>
      <c r="I59" s="12">
        <v>-0.36699999999999999</v>
      </c>
      <c r="J59" s="12">
        <v>-6.94</v>
      </c>
      <c r="K59" s="44" t="s">
        <v>732</v>
      </c>
      <c r="L59" s="9" t="str">
        <f t="shared" si="11"/>
        <v>Yes</v>
      </c>
    </row>
    <row r="60" spans="1:12" x14ac:dyDescent="0.2">
      <c r="A60" s="45" t="s">
        <v>1306</v>
      </c>
      <c r="B60" s="34" t="s">
        <v>217</v>
      </c>
      <c r="C60" s="46">
        <v>3461.227367</v>
      </c>
      <c r="D60" s="43" t="str">
        <f t="shared" si="8"/>
        <v>N/A</v>
      </c>
      <c r="E60" s="46">
        <v>3861.1670174999999</v>
      </c>
      <c r="F60" s="43" t="str">
        <f t="shared" si="9"/>
        <v>N/A</v>
      </c>
      <c r="G60" s="46">
        <v>3713.2187060000001</v>
      </c>
      <c r="H60" s="43" t="str">
        <f t="shared" si="10"/>
        <v>N/A</v>
      </c>
      <c r="I60" s="12">
        <v>11.55</v>
      </c>
      <c r="J60" s="12">
        <v>-3.83</v>
      </c>
      <c r="K60" s="44" t="s">
        <v>732</v>
      </c>
      <c r="L60" s="9" t="str">
        <f t="shared" si="11"/>
        <v>Yes</v>
      </c>
    </row>
    <row r="61" spans="1:12" x14ac:dyDescent="0.2">
      <c r="A61" s="3" t="s">
        <v>1307</v>
      </c>
      <c r="B61" s="34" t="s">
        <v>217</v>
      </c>
      <c r="C61" s="46">
        <v>1888.7937463999999</v>
      </c>
      <c r="D61" s="43" t="str">
        <f t="shared" si="8"/>
        <v>N/A</v>
      </c>
      <c r="E61" s="46">
        <v>1913.5838405</v>
      </c>
      <c r="F61" s="43" t="str">
        <f t="shared" si="9"/>
        <v>N/A</v>
      </c>
      <c r="G61" s="46">
        <v>1837.3701728999999</v>
      </c>
      <c r="H61" s="43" t="str">
        <f t="shared" si="10"/>
        <v>N/A</v>
      </c>
      <c r="I61" s="12">
        <v>1.3120000000000001</v>
      </c>
      <c r="J61" s="12">
        <v>-3.98</v>
      </c>
      <c r="K61" s="44" t="s">
        <v>732</v>
      </c>
      <c r="L61" s="9" t="str">
        <f t="shared" si="11"/>
        <v>Yes</v>
      </c>
    </row>
    <row r="62" spans="1:12" x14ac:dyDescent="0.2">
      <c r="A62" s="3" t="s">
        <v>1308</v>
      </c>
      <c r="B62" s="34" t="s">
        <v>217</v>
      </c>
      <c r="C62" s="46">
        <v>5632.8097477000001</v>
      </c>
      <c r="D62" s="43" t="str">
        <f t="shared" si="8"/>
        <v>N/A</v>
      </c>
      <c r="E62" s="46">
        <v>5892.0237673000001</v>
      </c>
      <c r="F62" s="43" t="str">
        <f t="shared" si="9"/>
        <v>N/A</v>
      </c>
      <c r="G62" s="46">
        <v>5526.1901140999998</v>
      </c>
      <c r="H62" s="43" t="str">
        <f t="shared" si="10"/>
        <v>N/A</v>
      </c>
      <c r="I62" s="12">
        <v>4.6020000000000003</v>
      </c>
      <c r="J62" s="12">
        <v>-6.21</v>
      </c>
      <c r="K62" s="44" t="s">
        <v>732</v>
      </c>
      <c r="L62" s="9" t="str">
        <f t="shared" si="11"/>
        <v>Yes</v>
      </c>
    </row>
    <row r="63" spans="1:12" x14ac:dyDescent="0.2">
      <c r="A63" s="3" t="s">
        <v>1309</v>
      </c>
      <c r="B63" s="34" t="s">
        <v>217</v>
      </c>
      <c r="C63" s="46">
        <v>13790.034917999999</v>
      </c>
      <c r="D63" s="43" t="str">
        <f t="shared" si="8"/>
        <v>N/A</v>
      </c>
      <c r="E63" s="46">
        <v>13589.315685</v>
      </c>
      <c r="F63" s="43" t="str">
        <f t="shared" si="9"/>
        <v>N/A</v>
      </c>
      <c r="G63" s="46">
        <v>12365.783518</v>
      </c>
      <c r="H63" s="43" t="str">
        <f t="shared" si="10"/>
        <v>N/A</v>
      </c>
      <c r="I63" s="12">
        <v>-1.46</v>
      </c>
      <c r="J63" s="12">
        <v>-9</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3109.1876640999999</v>
      </c>
      <c r="D65" s="43" t="str">
        <f t="shared" si="8"/>
        <v>N/A</v>
      </c>
      <c r="E65" s="46">
        <v>3149.7338834000002</v>
      </c>
      <c r="F65" s="43" t="str">
        <f t="shared" si="9"/>
        <v>N/A</v>
      </c>
      <c r="G65" s="46">
        <v>2950.7059743</v>
      </c>
      <c r="H65" s="43" t="str">
        <f t="shared" si="10"/>
        <v>N/A</v>
      </c>
      <c r="I65" s="12">
        <v>1.304</v>
      </c>
      <c r="J65" s="12">
        <v>-6.32</v>
      </c>
      <c r="K65" s="44" t="s">
        <v>732</v>
      </c>
      <c r="L65" s="9" t="str">
        <f t="shared" si="11"/>
        <v>Yes</v>
      </c>
    </row>
    <row r="66" spans="1:12" x14ac:dyDescent="0.2">
      <c r="A66" s="3" t="s">
        <v>1312</v>
      </c>
      <c r="B66" s="34" t="s">
        <v>217</v>
      </c>
      <c r="C66" s="46">
        <v>3764.1314195</v>
      </c>
      <c r="D66" s="43" t="str">
        <f t="shared" si="8"/>
        <v>N/A</v>
      </c>
      <c r="E66" s="46">
        <v>3806.5740489</v>
      </c>
      <c r="F66" s="43" t="str">
        <f t="shared" si="9"/>
        <v>N/A</v>
      </c>
      <c r="G66" s="46">
        <v>3512.2078600999998</v>
      </c>
      <c r="H66" s="43" t="str">
        <f t="shared" si="10"/>
        <v>N/A</v>
      </c>
      <c r="I66" s="12">
        <v>1.1279999999999999</v>
      </c>
      <c r="J66" s="12">
        <v>-7.73</v>
      </c>
      <c r="K66" s="44" t="s">
        <v>732</v>
      </c>
      <c r="L66" s="9" t="str">
        <f t="shared" si="11"/>
        <v>Yes</v>
      </c>
    </row>
    <row r="67" spans="1:12" x14ac:dyDescent="0.2">
      <c r="A67" s="3" t="s">
        <v>1313</v>
      </c>
      <c r="B67" s="34" t="s">
        <v>217</v>
      </c>
      <c r="C67" s="46">
        <v>1180.9678160999999</v>
      </c>
      <c r="D67" s="43" t="str">
        <f t="shared" si="8"/>
        <v>N/A</v>
      </c>
      <c r="E67" s="46">
        <v>1677.9563270000001</v>
      </c>
      <c r="F67" s="43" t="str">
        <f t="shared" si="9"/>
        <v>N/A</v>
      </c>
      <c r="G67" s="46">
        <v>1650.4460641000001</v>
      </c>
      <c r="H67" s="43" t="str">
        <f t="shared" si="10"/>
        <v>N/A</v>
      </c>
      <c r="I67" s="12">
        <v>42.08</v>
      </c>
      <c r="J67" s="12">
        <v>-1.64</v>
      </c>
      <c r="K67" s="44" t="s">
        <v>732</v>
      </c>
      <c r="L67" s="9" t="str">
        <f t="shared" si="11"/>
        <v>Yes</v>
      </c>
    </row>
    <row r="68" spans="1:12" x14ac:dyDescent="0.2">
      <c r="A68" s="2" t="s">
        <v>1314</v>
      </c>
      <c r="B68" s="34" t="s">
        <v>217</v>
      </c>
      <c r="C68" s="46">
        <v>3406.4456928999998</v>
      </c>
      <c r="D68" s="43" t="str">
        <f t="shared" si="8"/>
        <v>N/A</v>
      </c>
      <c r="E68" s="46">
        <v>3480.1125350000002</v>
      </c>
      <c r="F68" s="43" t="str">
        <f t="shared" si="9"/>
        <v>N/A</v>
      </c>
      <c r="G68" s="46">
        <v>3298.2015093999998</v>
      </c>
      <c r="H68" s="43" t="str">
        <f t="shared" si="10"/>
        <v>N/A</v>
      </c>
      <c r="I68" s="12">
        <v>2.1629999999999998</v>
      </c>
      <c r="J68" s="12">
        <v>-5.23</v>
      </c>
      <c r="K68" s="44" t="s">
        <v>732</v>
      </c>
      <c r="L68" s="9" t="str">
        <f t="shared" si="11"/>
        <v>Yes</v>
      </c>
    </row>
    <row r="69" spans="1:12" x14ac:dyDescent="0.2">
      <c r="A69" s="2" t="s">
        <v>1315</v>
      </c>
      <c r="B69" s="34" t="s">
        <v>217</v>
      </c>
      <c r="C69" s="46">
        <v>2953.4099162000002</v>
      </c>
      <c r="D69" s="43" t="str">
        <f t="shared" si="8"/>
        <v>N/A</v>
      </c>
      <c r="E69" s="46">
        <v>3023.8082723000002</v>
      </c>
      <c r="F69" s="43" t="str">
        <f t="shared" si="9"/>
        <v>N/A</v>
      </c>
      <c r="G69" s="46">
        <v>2856.2327371000001</v>
      </c>
      <c r="H69" s="43" t="str">
        <f t="shared" si="10"/>
        <v>N/A</v>
      </c>
      <c r="I69" s="12">
        <v>2.3839999999999999</v>
      </c>
      <c r="J69" s="12">
        <v>-5.54</v>
      </c>
      <c r="K69" s="44" t="s">
        <v>732</v>
      </c>
      <c r="L69" s="9" t="str">
        <f t="shared" si="11"/>
        <v>Yes</v>
      </c>
    </row>
    <row r="70" spans="1:12" x14ac:dyDescent="0.2">
      <c r="A70" s="45" t="s">
        <v>1316</v>
      </c>
      <c r="B70" s="34" t="s">
        <v>217</v>
      </c>
      <c r="C70" s="46">
        <v>2924.9465691999999</v>
      </c>
      <c r="D70" s="43" t="str">
        <f t="shared" si="8"/>
        <v>N/A</v>
      </c>
      <c r="E70" s="46">
        <v>2946.8779567000001</v>
      </c>
      <c r="F70" s="43" t="str">
        <f t="shared" si="9"/>
        <v>N/A</v>
      </c>
      <c r="G70" s="46">
        <v>2742.9507613999999</v>
      </c>
      <c r="H70" s="43" t="str">
        <f t="shared" si="10"/>
        <v>N/A</v>
      </c>
      <c r="I70" s="12">
        <v>0.74980000000000002</v>
      </c>
      <c r="J70" s="12">
        <v>-6.92</v>
      </c>
      <c r="K70" s="44" t="s">
        <v>732</v>
      </c>
      <c r="L70" s="9" t="str">
        <f t="shared" si="11"/>
        <v>Yes</v>
      </c>
    </row>
    <row r="71" spans="1:12" x14ac:dyDescent="0.2">
      <c r="A71" s="45" t="s">
        <v>1317</v>
      </c>
      <c r="B71" s="34" t="s">
        <v>217</v>
      </c>
      <c r="C71" s="46" t="s">
        <v>1743</v>
      </c>
      <c r="D71" s="43" t="str">
        <f t="shared" si="8"/>
        <v>N/A</v>
      </c>
      <c r="E71" s="46" t="s">
        <v>1743</v>
      </c>
      <c r="F71" s="43" t="str">
        <f t="shared" si="9"/>
        <v>N/A</v>
      </c>
      <c r="G71" s="46" t="s">
        <v>1743</v>
      </c>
      <c r="H71" s="43" t="str">
        <f t="shared" si="10"/>
        <v>N/A</v>
      </c>
      <c r="I71" s="12" t="s">
        <v>1743</v>
      </c>
      <c r="J71" s="12" t="s">
        <v>1743</v>
      </c>
      <c r="K71" s="44" t="s">
        <v>732</v>
      </c>
      <c r="L71" s="9" t="str">
        <f t="shared" si="11"/>
        <v>N/A</v>
      </c>
    </row>
    <row r="72" spans="1:12" x14ac:dyDescent="0.2">
      <c r="A72" s="45" t="s">
        <v>1625</v>
      </c>
      <c r="B72" s="34" t="s">
        <v>217</v>
      </c>
      <c r="C72" s="46">
        <v>52861123</v>
      </c>
      <c r="D72" s="43" t="str">
        <f t="shared" ref="D72:D135" si="12">IF($B72="N/A","N/A",IF(C72&gt;10,"No",IF(C72&lt;-10,"No","Yes")))</f>
        <v>N/A</v>
      </c>
      <c r="E72" s="46">
        <v>56068074</v>
      </c>
      <c r="F72" s="43" t="str">
        <f t="shared" ref="F72:F135" si="13">IF($B72="N/A","N/A",IF(E72&gt;10,"No",IF(E72&lt;-10,"No","Yes")))</f>
        <v>N/A</v>
      </c>
      <c r="G72" s="46">
        <v>51818784</v>
      </c>
      <c r="H72" s="43" t="str">
        <f t="shared" ref="H72:H135" si="14">IF($B72="N/A","N/A",IF(G72&gt;10,"No",IF(G72&lt;-10,"No","Yes")))</f>
        <v>N/A</v>
      </c>
      <c r="I72" s="12">
        <v>6.0670000000000002</v>
      </c>
      <c r="J72" s="12">
        <v>-7.58</v>
      </c>
      <c r="K72" s="44" t="s">
        <v>732</v>
      </c>
      <c r="L72" s="9" t="str">
        <f t="shared" ref="L72:L132" si="15">IF(J72="Div by 0", "N/A", IF(K72="N/A","N/A", IF(J72&gt;VALUE(MID(K72,1,2)), "No", IF(J72&lt;-1*VALUE(MID(K72,1,2)), "No", "Yes"))))</f>
        <v>Yes</v>
      </c>
    </row>
    <row r="73" spans="1:12" x14ac:dyDescent="0.2">
      <c r="A73" s="45" t="s">
        <v>1626</v>
      </c>
      <c r="B73" s="34" t="s">
        <v>217</v>
      </c>
      <c r="C73" s="35">
        <v>11424</v>
      </c>
      <c r="D73" s="43" t="str">
        <f t="shared" si="12"/>
        <v>N/A</v>
      </c>
      <c r="E73" s="35">
        <v>12090</v>
      </c>
      <c r="F73" s="43" t="str">
        <f t="shared" si="13"/>
        <v>N/A</v>
      </c>
      <c r="G73" s="35">
        <v>12217</v>
      </c>
      <c r="H73" s="43" t="str">
        <f t="shared" si="14"/>
        <v>N/A</v>
      </c>
      <c r="I73" s="12">
        <v>5.83</v>
      </c>
      <c r="J73" s="12">
        <v>1.05</v>
      </c>
      <c r="K73" s="44" t="s">
        <v>732</v>
      </c>
      <c r="L73" s="9" t="str">
        <f t="shared" si="15"/>
        <v>Yes</v>
      </c>
    </row>
    <row r="74" spans="1:12" x14ac:dyDescent="0.2">
      <c r="A74" s="45" t="s">
        <v>1318</v>
      </c>
      <c r="B74" s="34" t="s">
        <v>217</v>
      </c>
      <c r="C74" s="46">
        <v>4627.1991422000001</v>
      </c>
      <c r="D74" s="43" t="str">
        <f t="shared" si="12"/>
        <v>N/A</v>
      </c>
      <c r="E74" s="46">
        <v>4637.5578163999999</v>
      </c>
      <c r="F74" s="43" t="str">
        <f t="shared" si="13"/>
        <v>N/A</v>
      </c>
      <c r="G74" s="46">
        <v>4241.5309814000002</v>
      </c>
      <c r="H74" s="43" t="str">
        <f t="shared" si="14"/>
        <v>N/A</v>
      </c>
      <c r="I74" s="12">
        <v>0.22389999999999999</v>
      </c>
      <c r="J74" s="12">
        <v>-8.5399999999999991</v>
      </c>
      <c r="K74" s="44" t="s">
        <v>732</v>
      </c>
      <c r="L74" s="9" t="str">
        <f t="shared" si="15"/>
        <v>Yes</v>
      </c>
    </row>
    <row r="75" spans="1:12" ht="25.5" x14ac:dyDescent="0.2">
      <c r="A75" s="45" t="s">
        <v>1319</v>
      </c>
      <c r="B75" s="34" t="s">
        <v>217</v>
      </c>
      <c r="C75" s="35">
        <v>5.5410539215999997</v>
      </c>
      <c r="D75" s="43" t="str">
        <f t="shared" si="12"/>
        <v>N/A</v>
      </c>
      <c r="E75" s="35">
        <v>5.3968569065000001</v>
      </c>
      <c r="F75" s="43" t="str">
        <f t="shared" si="13"/>
        <v>N/A</v>
      </c>
      <c r="G75" s="35">
        <v>5.6352623393999997</v>
      </c>
      <c r="H75" s="43" t="str">
        <f t="shared" si="14"/>
        <v>N/A</v>
      </c>
      <c r="I75" s="12">
        <v>-2.6</v>
      </c>
      <c r="J75" s="12">
        <v>4.4169999999999998</v>
      </c>
      <c r="K75" s="44" t="s">
        <v>732</v>
      </c>
      <c r="L75" s="9" t="str">
        <f t="shared" si="15"/>
        <v>Yes</v>
      </c>
    </row>
    <row r="76" spans="1:12" ht="25.5" x14ac:dyDescent="0.2">
      <c r="A76" s="45" t="s">
        <v>548</v>
      </c>
      <c r="B76" s="34" t="s">
        <v>217</v>
      </c>
      <c r="C76" s="46">
        <v>0</v>
      </c>
      <c r="D76" s="43" t="str">
        <f t="shared" si="12"/>
        <v>N/A</v>
      </c>
      <c r="E76" s="46">
        <v>0</v>
      </c>
      <c r="F76" s="43" t="str">
        <f t="shared" si="13"/>
        <v>N/A</v>
      </c>
      <c r="G76" s="46">
        <v>0</v>
      </c>
      <c r="H76" s="43" t="str">
        <f t="shared" si="14"/>
        <v>N/A</v>
      </c>
      <c r="I76" s="12" t="s">
        <v>1743</v>
      </c>
      <c r="J76" s="12" t="s">
        <v>1743</v>
      </c>
      <c r="K76" s="44" t="s">
        <v>732</v>
      </c>
      <c r="L76" s="9" t="str">
        <f t="shared" si="15"/>
        <v>N/A</v>
      </c>
    </row>
    <row r="77" spans="1:12" x14ac:dyDescent="0.2">
      <c r="A77" s="45" t="s">
        <v>549</v>
      </c>
      <c r="B77" s="34" t="s">
        <v>217</v>
      </c>
      <c r="C77" s="35">
        <v>0</v>
      </c>
      <c r="D77" s="43" t="str">
        <f t="shared" si="12"/>
        <v>N/A</v>
      </c>
      <c r="E77" s="35">
        <v>0</v>
      </c>
      <c r="F77" s="43" t="str">
        <f t="shared" si="13"/>
        <v>N/A</v>
      </c>
      <c r="G77" s="35">
        <v>0</v>
      </c>
      <c r="H77" s="43" t="str">
        <f t="shared" si="14"/>
        <v>N/A</v>
      </c>
      <c r="I77" s="12" t="s">
        <v>1743</v>
      </c>
      <c r="J77" s="12" t="s">
        <v>1743</v>
      </c>
      <c r="K77" s="44" t="s">
        <v>732</v>
      </c>
      <c r="L77" s="9" t="str">
        <f t="shared" si="15"/>
        <v>N/A</v>
      </c>
    </row>
    <row r="78" spans="1:12" x14ac:dyDescent="0.2">
      <c r="A78" s="45" t="s">
        <v>1320</v>
      </c>
      <c r="B78" s="34" t="s">
        <v>217</v>
      </c>
      <c r="C78" s="46" t="s">
        <v>1743</v>
      </c>
      <c r="D78" s="43" t="str">
        <f t="shared" si="12"/>
        <v>N/A</v>
      </c>
      <c r="E78" s="46" t="s">
        <v>1743</v>
      </c>
      <c r="F78" s="43" t="str">
        <f t="shared" si="13"/>
        <v>N/A</v>
      </c>
      <c r="G78" s="46" t="s">
        <v>1743</v>
      </c>
      <c r="H78" s="43" t="str">
        <f t="shared" si="14"/>
        <v>N/A</v>
      </c>
      <c r="I78" s="12" t="s">
        <v>1743</v>
      </c>
      <c r="J78" s="12" t="s">
        <v>1743</v>
      </c>
      <c r="K78" s="44" t="s">
        <v>732</v>
      </c>
      <c r="L78" s="9" t="str">
        <f t="shared" si="15"/>
        <v>N/A</v>
      </c>
    </row>
    <row r="79" spans="1:12" ht="25.5" x14ac:dyDescent="0.2">
      <c r="A79" s="45" t="s">
        <v>550</v>
      </c>
      <c r="B79" s="34" t="s">
        <v>217</v>
      </c>
      <c r="C79" s="46">
        <v>2966700</v>
      </c>
      <c r="D79" s="43" t="str">
        <f t="shared" si="12"/>
        <v>N/A</v>
      </c>
      <c r="E79" s="46">
        <v>3763361</v>
      </c>
      <c r="F79" s="43" t="str">
        <f t="shared" si="13"/>
        <v>N/A</v>
      </c>
      <c r="G79" s="46">
        <v>3606239</v>
      </c>
      <c r="H79" s="43" t="str">
        <f t="shared" si="14"/>
        <v>N/A</v>
      </c>
      <c r="I79" s="12">
        <v>26.85</v>
      </c>
      <c r="J79" s="12">
        <v>-4.18</v>
      </c>
      <c r="K79" s="44" t="s">
        <v>732</v>
      </c>
      <c r="L79" s="9" t="str">
        <f t="shared" si="15"/>
        <v>Yes</v>
      </c>
    </row>
    <row r="80" spans="1:12" x14ac:dyDescent="0.2">
      <c r="A80" s="45" t="s">
        <v>551</v>
      </c>
      <c r="B80" s="34" t="s">
        <v>217</v>
      </c>
      <c r="C80" s="35">
        <v>283</v>
      </c>
      <c r="D80" s="43" t="str">
        <f t="shared" si="12"/>
        <v>N/A</v>
      </c>
      <c r="E80" s="35">
        <v>334</v>
      </c>
      <c r="F80" s="43" t="str">
        <f t="shared" si="13"/>
        <v>N/A</v>
      </c>
      <c r="G80" s="35">
        <v>363</v>
      </c>
      <c r="H80" s="43" t="str">
        <f t="shared" si="14"/>
        <v>N/A</v>
      </c>
      <c r="I80" s="12">
        <v>18.02</v>
      </c>
      <c r="J80" s="12">
        <v>8.6829999999999998</v>
      </c>
      <c r="K80" s="44" t="s">
        <v>732</v>
      </c>
      <c r="L80" s="9" t="str">
        <f t="shared" si="15"/>
        <v>Yes</v>
      </c>
    </row>
    <row r="81" spans="1:12" ht="25.5" x14ac:dyDescent="0.2">
      <c r="A81" s="45" t="s">
        <v>1321</v>
      </c>
      <c r="B81" s="34" t="s">
        <v>217</v>
      </c>
      <c r="C81" s="46">
        <v>10483.038869</v>
      </c>
      <c r="D81" s="43" t="str">
        <f t="shared" si="12"/>
        <v>N/A</v>
      </c>
      <c r="E81" s="46">
        <v>11267.547903999999</v>
      </c>
      <c r="F81" s="43" t="str">
        <f t="shared" si="13"/>
        <v>N/A</v>
      </c>
      <c r="G81" s="46">
        <v>9934.5426996999995</v>
      </c>
      <c r="H81" s="43" t="str">
        <f t="shared" si="14"/>
        <v>N/A</v>
      </c>
      <c r="I81" s="12">
        <v>7.484</v>
      </c>
      <c r="J81" s="12">
        <v>-11.8</v>
      </c>
      <c r="K81" s="44" t="s">
        <v>732</v>
      </c>
      <c r="L81" s="9" t="str">
        <f t="shared" si="15"/>
        <v>Yes</v>
      </c>
    </row>
    <row r="82" spans="1:12" ht="25.5" x14ac:dyDescent="0.2">
      <c r="A82" s="45" t="s">
        <v>552</v>
      </c>
      <c r="B82" s="34" t="s">
        <v>217</v>
      </c>
      <c r="C82" s="46">
        <v>3179102</v>
      </c>
      <c r="D82" s="43" t="str">
        <f t="shared" si="12"/>
        <v>N/A</v>
      </c>
      <c r="E82" s="46">
        <v>3149059</v>
      </c>
      <c r="F82" s="43" t="str">
        <f t="shared" si="13"/>
        <v>N/A</v>
      </c>
      <c r="G82" s="46">
        <v>2995672</v>
      </c>
      <c r="H82" s="43" t="str">
        <f t="shared" si="14"/>
        <v>N/A</v>
      </c>
      <c r="I82" s="12">
        <v>-0.94499999999999995</v>
      </c>
      <c r="J82" s="12">
        <v>-4.87</v>
      </c>
      <c r="K82" s="44" t="s">
        <v>732</v>
      </c>
      <c r="L82" s="9" t="str">
        <f t="shared" si="15"/>
        <v>Yes</v>
      </c>
    </row>
    <row r="83" spans="1:12" x14ac:dyDescent="0.2">
      <c r="A83" s="45" t="s">
        <v>553</v>
      </c>
      <c r="B83" s="34" t="s">
        <v>217</v>
      </c>
      <c r="C83" s="35">
        <v>42</v>
      </c>
      <c r="D83" s="43" t="str">
        <f t="shared" si="12"/>
        <v>N/A</v>
      </c>
      <c r="E83" s="35">
        <v>44</v>
      </c>
      <c r="F83" s="43" t="str">
        <f t="shared" si="13"/>
        <v>N/A</v>
      </c>
      <c r="G83" s="35">
        <v>43</v>
      </c>
      <c r="H83" s="43" t="str">
        <f t="shared" si="14"/>
        <v>N/A</v>
      </c>
      <c r="I83" s="12">
        <v>4.7619999999999996</v>
      </c>
      <c r="J83" s="12">
        <v>-2.27</v>
      </c>
      <c r="K83" s="44" t="s">
        <v>732</v>
      </c>
      <c r="L83" s="9" t="str">
        <f t="shared" si="15"/>
        <v>Yes</v>
      </c>
    </row>
    <row r="84" spans="1:12" x14ac:dyDescent="0.2">
      <c r="A84" s="45" t="s">
        <v>1322</v>
      </c>
      <c r="B84" s="34" t="s">
        <v>217</v>
      </c>
      <c r="C84" s="46">
        <v>75692.904762000006</v>
      </c>
      <c r="D84" s="43" t="str">
        <f t="shared" si="12"/>
        <v>N/A</v>
      </c>
      <c r="E84" s="46">
        <v>71569.522727000003</v>
      </c>
      <c r="F84" s="43" t="str">
        <f t="shared" si="13"/>
        <v>N/A</v>
      </c>
      <c r="G84" s="46">
        <v>69666.790697999997</v>
      </c>
      <c r="H84" s="43" t="str">
        <f t="shared" si="14"/>
        <v>N/A</v>
      </c>
      <c r="I84" s="12">
        <v>-5.45</v>
      </c>
      <c r="J84" s="12">
        <v>-2.66</v>
      </c>
      <c r="K84" s="44" t="s">
        <v>732</v>
      </c>
      <c r="L84" s="9" t="str">
        <f t="shared" si="15"/>
        <v>Yes</v>
      </c>
    </row>
    <row r="85" spans="1:12" x14ac:dyDescent="0.2">
      <c r="A85" s="45" t="s">
        <v>554</v>
      </c>
      <c r="B85" s="34" t="s">
        <v>217</v>
      </c>
      <c r="C85" s="46">
        <v>14617453</v>
      </c>
      <c r="D85" s="43" t="str">
        <f t="shared" si="12"/>
        <v>N/A</v>
      </c>
      <c r="E85" s="46">
        <v>15083555</v>
      </c>
      <c r="F85" s="43" t="str">
        <f t="shared" si="13"/>
        <v>N/A</v>
      </c>
      <c r="G85" s="46">
        <v>15272117</v>
      </c>
      <c r="H85" s="43" t="str">
        <f t="shared" si="14"/>
        <v>N/A</v>
      </c>
      <c r="I85" s="12">
        <v>3.1890000000000001</v>
      </c>
      <c r="J85" s="12">
        <v>1.25</v>
      </c>
      <c r="K85" s="44" t="s">
        <v>732</v>
      </c>
      <c r="L85" s="9" t="str">
        <f t="shared" si="15"/>
        <v>Yes</v>
      </c>
    </row>
    <row r="86" spans="1:12" x14ac:dyDescent="0.2">
      <c r="A86" s="45" t="s">
        <v>555</v>
      </c>
      <c r="B86" s="34" t="s">
        <v>217</v>
      </c>
      <c r="C86" s="35">
        <v>405</v>
      </c>
      <c r="D86" s="43" t="str">
        <f t="shared" si="12"/>
        <v>N/A</v>
      </c>
      <c r="E86" s="35">
        <v>435</v>
      </c>
      <c r="F86" s="43" t="str">
        <f t="shared" si="13"/>
        <v>N/A</v>
      </c>
      <c r="G86" s="35">
        <v>434</v>
      </c>
      <c r="H86" s="43" t="str">
        <f t="shared" si="14"/>
        <v>N/A</v>
      </c>
      <c r="I86" s="12">
        <v>7.407</v>
      </c>
      <c r="J86" s="12">
        <v>-0.23</v>
      </c>
      <c r="K86" s="44" t="s">
        <v>732</v>
      </c>
      <c r="L86" s="9" t="str">
        <f t="shared" si="15"/>
        <v>Yes</v>
      </c>
    </row>
    <row r="87" spans="1:12" x14ac:dyDescent="0.2">
      <c r="A87" s="45" t="s">
        <v>1323</v>
      </c>
      <c r="B87" s="34" t="s">
        <v>217</v>
      </c>
      <c r="C87" s="46">
        <v>36092.476542999997</v>
      </c>
      <c r="D87" s="43" t="str">
        <f t="shared" si="12"/>
        <v>N/A</v>
      </c>
      <c r="E87" s="46">
        <v>34674.839079999998</v>
      </c>
      <c r="F87" s="43" t="str">
        <f t="shared" si="13"/>
        <v>N/A</v>
      </c>
      <c r="G87" s="46">
        <v>35189.209676999999</v>
      </c>
      <c r="H87" s="43" t="str">
        <f t="shared" si="14"/>
        <v>N/A</v>
      </c>
      <c r="I87" s="12">
        <v>-3.93</v>
      </c>
      <c r="J87" s="12">
        <v>1.4830000000000001</v>
      </c>
      <c r="K87" s="44" t="s">
        <v>732</v>
      </c>
      <c r="L87" s="9" t="str">
        <f t="shared" si="15"/>
        <v>Yes</v>
      </c>
    </row>
    <row r="88" spans="1:12" ht="25.5" x14ac:dyDescent="0.2">
      <c r="A88" s="45" t="s">
        <v>556</v>
      </c>
      <c r="B88" s="34" t="s">
        <v>217</v>
      </c>
      <c r="C88" s="46">
        <v>35929899</v>
      </c>
      <c r="D88" s="43" t="str">
        <f t="shared" si="12"/>
        <v>N/A</v>
      </c>
      <c r="E88" s="46">
        <v>42769578</v>
      </c>
      <c r="F88" s="43" t="str">
        <f t="shared" si="13"/>
        <v>N/A</v>
      </c>
      <c r="G88" s="46">
        <v>46608025</v>
      </c>
      <c r="H88" s="43" t="str">
        <f t="shared" si="14"/>
        <v>N/A</v>
      </c>
      <c r="I88" s="12">
        <v>19.04</v>
      </c>
      <c r="J88" s="12">
        <v>8.9749999999999996</v>
      </c>
      <c r="K88" s="44" t="s">
        <v>732</v>
      </c>
      <c r="L88" s="9" t="str">
        <f t="shared" si="15"/>
        <v>Yes</v>
      </c>
    </row>
    <row r="89" spans="1:12" x14ac:dyDescent="0.2">
      <c r="A89" s="45" t="s">
        <v>557</v>
      </c>
      <c r="B89" s="34" t="s">
        <v>217</v>
      </c>
      <c r="C89" s="35">
        <v>78711</v>
      </c>
      <c r="D89" s="43" t="str">
        <f t="shared" si="12"/>
        <v>N/A</v>
      </c>
      <c r="E89" s="35">
        <v>93006</v>
      </c>
      <c r="F89" s="43" t="str">
        <f t="shared" si="13"/>
        <v>N/A</v>
      </c>
      <c r="G89" s="35">
        <v>98055</v>
      </c>
      <c r="H89" s="43" t="str">
        <f t="shared" si="14"/>
        <v>N/A</v>
      </c>
      <c r="I89" s="12">
        <v>18.16</v>
      </c>
      <c r="J89" s="12">
        <v>5.4290000000000003</v>
      </c>
      <c r="K89" s="44" t="s">
        <v>732</v>
      </c>
      <c r="L89" s="9" t="str">
        <f t="shared" si="15"/>
        <v>Yes</v>
      </c>
    </row>
    <row r="90" spans="1:12" x14ac:dyDescent="0.2">
      <c r="A90" s="45" t="s">
        <v>1324</v>
      </c>
      <c r="B90" s="34" t="s">
        <v>217</v>
      </c>
      <c r="C90" s="46">
        <v>456.47875138000001</v>
      </c>
      <c r="D90" s="43" t="str">
        <f t="shared" si="12"/>
        <v>N/A</v>
      </c>
      <c r="E90" s="46">
        <v>459.85826721000001</v>
      </c>
      <c r="F90" s="43" t="str">
        <f t="shared" si="13"/>
        <v>N/A</v>
      </c>
      <c r="G90" s="46">
        <v>475.32532762</v>
      </c>
      <c r="H90" s="43" t="str">
        <f t="shared" si="14"/>
        <v>N/A</v>
      </c>
      <c r="I90" s="12">
        <v>0.74029999999999996</v>
      </c>
      <c r="J90" s="12">
        <v>3.363</v>
      </c>
      <c r="K90" s="44" t="s">
        <v>732</v>
      </c>
      <c r="L90" s="9" t="str">
        <f t="shared" si="15"/>
        <v>Yes</v>
      </c>
    </row>
    <row r="91" spans="1:12" x14ac:dyDescent="0.2">
      <c r="A91" s="45" t="s">
        <v>558</v>
      </c>
      <c r="B91" s="34" t="s">
        <v>217</v>
      </c>
      <c r="C91" s="46">
        <v>18484275</v>
      </c>
      <c r="D91" s="43" t="str">
        <f t="shared" si="12"/>
        <v>N/A</v>
      </c>
      <c r="E91" s="46">
        <v>21315579</v>
      </c>
      <c r="F91" s="43" t="str">
        <f t="shared" si="13"/>
        <v>N/A</v>
      </c>
      <c r="G91" s="46">
        <v>21699954</v>
      </c>
      <c r="H91" s="43" t="str">
        <f t="shared" si="14"/>
        <v>N/A</v>
      </c>
      <c r="I91" s="12">
        <v>15.32</v>
      </c>
      <c r="J91" s="12">
        <v>1.8029999999999999</v>
      </c>
      <c r="K91" s="44" t="s">
        <v>732</v>
      </c>
      <c r="L91" s="9" t="str">
        <f t="shared" si="15"/>
        <v>Yes</v>
      </c>
    </row>
    <row r="92" spans="1:12" x14ac:dyDescent="0.2">
      <c r="A92" s="45" t="s">
        <v>559</v>
      </c>
      <c r="B92" s="34" t="s">
        <v>217</v>
      </c>
      <c r="C92" s="35">
        <v>46565</v>
      </c>
      <c r="D92" s="43" t="str">
        <f t="shared" si="12"/>
        <v>N/A</v>
      </c>
      <c r="E92" s="35">
        <v>53996</v>
      </c>
      <c r="F92" s="43" t="str">
        <f t="shared" si="13"/>
        <v>N/A</v>
      </c>
      <c r="G92" s="35">
        <v>56232</v>
      </c>
      <c r="H92" s="43" t="str">
        <f t="shared" si="14"/>
        <v>N/A</v>
      </c>
      <c r="I92" s="12">
        <v>15.96</v>
      </c>
      <c r="J92" s="12">
        <v>4.141</v>
      </c>
      <c r="K92" s="44" t="s">
        <v>732</v>
      </c>
      <c r="L92" s="9" t="str">
        <f t="shared" si="15"/>
        <v>Yes</v>
      </c>
    </row>
    <row r="93" spans="1:12" x14ac:dyDescent="0.2">
      <c r="A93" s="45" t="s">
        <v>1325</v>
      </c>
      <c r="B93" s="34" t="s">
        <v>217</v>
      </c>
      <c r="C93" s="46">
        <v>396.95640502999998</v>
      </c>
      <c r="D93" s="43" t="str">
        <f t="shared" si="12"/>
        <v>N/A</v>
      </c>
      <c r="E93" s="46">
        <v>394.76218609</v>
      </c>
      <c r="F93" s="43" t="str">
        <f t="shared" si="13"/>
        <v>N/A</v>
      </c>
      <c r="G93" s="46">
        <v>385.90044813999998</v>
      </c>
      <c r="H93" s="43" t="str">
        <f t="shared" si="14"/>
        <v>N/A</v>
      </c>
      <c r="I93" s="12">
        <v>-0.55300000000000005</v>
      </c>
      <c r="J93" s="12">
        <v>-2.2400000000000002</v>
      </c>
      <c r="K93" s="44" t="s">
        <v>732</v>
      </c>
      <c r="L93" s="9" t="str">
        <f t="shared" si="15"/>
        <v>Yes</v>
      </c>
    </row>
    <row r="94" spans="1:12" ht="25.5" x14ac:dyDescent="0.2">
      <c r="A94" s="45" t="s">
        <v>560</v>
      </c>
      <c r="B94" s="34" t="s">
        <v>217</v>
      </c>
      <c r="C94" s="46">
        <v>1564015</v>
      </c>
      <c r="D94" s="43" t="str">
        <f t="shared" si="12"/>
        <v>N/A</v>
      </c>
      <c r="E94" s="46">
        <v>1918610</v>
      </c>
      <c r="F94" s="43" t="str">
        <f t="shared" si="13"/>
        <v>N/A</v>
      </c>
      <c r="G94" s="46">
        <v>1954955</v>
      </c>
      <c r="H94" s="43" t="str">
        <f t="shared" si="14"/>
        <v>N/A</v>
      </c>
      <c r="I94" s="12">
        <v>22.67</v>
      </c>
      <c r="J94" s="12">
        <v>1.8939999999999999</v>
      </c>
      <c r="K94" s="44" t="s">
        <v>732</v>
      </c>
      <c r="L94" s="9" t="str">
        <f t="shared" si="15"/>
        <v>Yes</v>
      </c>
    </row>
    <row r="95" spans="1:12" x14ac:dyDescent="0.2">
      <c r="A95" s="45" t="s">
        <v>561</v>
      </c>
      <c r="B95" s="34" t="s">
        <v>217</v>
      </c>
      <c r="C95" s="35">
        <v>12931</v>
      </c>
      <c r="D95" s="43" t="str">
        <f t="shared" si="12"/>
        <v>N/A</v>
      </c>
      <c r="E95" s="35">
        <v>15819</v>
      </c>
      <c r="F95" s="43" t="str">
        <f t="shared" si="13"/>
        <v>N/A</v>
      </c>
      <c r="G95" s="35">
        <v>15954</v>
      </c>
      <c r="H95" s="43" t="str">
        <f t="shared" si="14"/>
        <v>N/A</v>
      </c>
      <c r="I95" s="12">
        <v>22.33</v>
      </c>
      <c r="J95" s="12">
        <v>0.85340000000000005</v>
      </c>
      <c r="K95" s="44" t="s">
        <v>732</v>
      </c>
      <c r="L95" s="9" t="str">
        <f t="shared" si="15"/>
        <v>Yes</v>
      </c>
    </row>
    <row r="96" spans="1:12" ht="25.5" x14ac:dyDescent="0.2">
      <c r="A96" s="45" t="s">
        <v>1326</v>
      </c>
      <c r="B96" s="34" t="s">
        <v>217</v>
      </c>
      <c r="C96" s="46">
        <v>120.95081587</v>
      </c>
      <c r="D96" s="43" t="str">
        <f t="shared" si="12"/>
        <v>N/A</v>
      </c>
      <c r="E96" s="46">
        <v>121.28516341</v>
      </c>
      <c r="F96" s="43" t="str">
        <f t="shared" si="13"/>
        <v>N/A</v>
      </c>
      <c r="G96" s="46">
        <v>122.53698132</v>
      </c>
      <c r="H96" s="43" t="str">
        <f t="shared" si="14"/>
        <v>N/A</v>
      </c>
      <c r="I96" s="12">
        <v>0.27639999999999998</v>
      </c>
      <c r="J96" s="12">
        <v>1.032</v>
      </c>
      <c r="K96" s="44" t="s">
        <v>732</v>
      </c>
      <c r="L96" s="9" t="str">
        <f t="shared" si="15"/>
        <v>Yes</v>
      </c>
    </row>
    <row r="97" spans="1:12" ht="25.5" x14ac:dyDescent="0.2">
      <c r="A97" s="45" t="s">
        <v>562</v>
      </c>
      <c r="B97" s="34" t="s">
        <v>217</v>
      </c>
      <c r="C97" s="46">
        <v>36874219</v>
      </c>
      <c r="D97" s="43" t="str">
        <f t="shared" si="12"/>
        <v>N/A</v>
      </c>
      <c r="E97" s="46">
        <v>37212868</v>
      </c>
      <c r="F97" s="43" t="str">
        <f t="shared" si="13"/>
        <v>N/A</v>
      </c>
      <c r="G97" s="46">
        <v>36264763</v>
      </c>
      <c r="H97" s="43" t="str">
        <f t="shared" si="14"/>
        <v>N/A</v>
      </c>
      <c r="I97" s="12">
        <v>0.91839999999999999</v>
      </c>
      <c r="J97" s="12">
        <v>-2.5499999999999998</v>
      </c>
      <c r="K97" s="44" t="s">
        <v>732</v>
      </c>
      <c r="L97" s="9" t="str">
        <f t="shared" si="15"/>
        <v>Yes</v>
      </c>
    </row>
    <row r="98" spans="1:12" x14ac:dyDescent="0.2">
      <c r="A98" s="45" t="s">
        <v>563</v>
      </c>
      <c r="B98" s="34" t="s">
        <v>217</v>
      </c>
      <c r="C98" s="35">
        <v>55176</v>
      </c>
      <c r="D98" s="43" t="str">
        <f t="shared" si="12"/>
        <v>N/A</v>
      </c>
      <c r="E98" s="35">
        <v>57514</v>
      </c>
      <c r="F98" s="43" t="str">
        <f t="shared" si="13"/>
        <v>N/A</v>
      </c>
      <c r="G98" s="35">
        <v>51575</v>
      </c>
      <c r="H98" s="43" t="str">
        <f t="shared" si="14"/>
        <v>N/A</v>
      </c>
      <c r="I98" s="12">
        <v>4.2370000000000001</v>
      </c>
      <c r="J98" s="12">
        <v>-10.3</v>
      </c>
      <c r="K98" s="44" t="s">
        <v>732</v>
      </c>
      <c r="L98" s="9" t="str">
        <f t="shared" si="15"/>
        <v>Yes</v>
      </c>
    </row>
    <row r="99" spans="1:12" x14ac:dyDescent="0.2">
      <c r="A99" s="45" t="s">
        <v>1327</v>
      </c>
      <c r="B99" s="34" t="s">
        <v>217</v>
      </c>
      <c r="C99" s="46">
        <v>668.30177976000004</v>
      </c>
      <c r="D99" s="43" t="str">
        <f t="shared" si="12"/>
        <v>N/A</v>
      </c>
      <c r="E99" s="46">
        <v>647.02277705999995</v>
      </c>
      <c r="F99" s="43" t="str">
        <f t="shared" si="13"/>
        <v>N/A</v>
      </c>
      <c r="G99" s="46">
        <v>703.14615607999997</v>
      </c>
      <c r="H99" s="43" t="str">
        <f t="shared" si="14"/>
        <v>N/A</v>
      </c>
      <c r="I99" s="12">
        <v>-3.18</v>
      </c>
      <c r="J99" s="12">
        <v>8.6739999999999995</v>
      </c>
      <c r="K99" s="44" t="s">
        <v>732</v>
      </c>
      <c r="L99" s="9" t="str">
        <f t="shared" si="15"/>
        <v>Yes</v>
      </c>
    </row>
    <row r="100" spans="1:12" x14ac:dyDescent="0.2">
      <c r="A100" s="45" t="s">
        <v>564</v>
      </c>
      <c r="B100" s="34" t="s">
        <v>217</v>
      </c>
      <c r="C100" s="46">
        <v>49225382</v>
      </c>
      <c r="D100" s="43" t="str">
        <f t="shared" si="12"/>
        <v>N/A</v>
      </c>
      <c r="E100" s="46">
        <v>53089474</v>
      </c>
      <c r="F100" s="43" t="str">
        <f t="shared" si="13"/>
        <v>N/A</v>
      </c>
      <c r="G100" s="46">
        <v>55703279</v>
      </c>
      <c r="H100" s="43" t="str">
        <f t="shared" si="14"/>
        <v>N/A</v>
      </c>
      <c r="I100" s="12">
        <v>7.85</v>
      </c>
      <c r="J100" s="12">
        <v>4.923</v>
      </c>
      <c r="K100" s="44" t="s">
        <v>732</v>
      </c>
      <c r="L100" s="9" t="str">
        <f t="shared" si="15"/>
        <v>Yes</v>
      </c>
    </row>
    <row r="101" spans="1:12" x14ac:dyDescent="0.2">
      <c r="A101" s="45" t="s">
        <v>565</v>
      </c>
      <c r="B101" s="34" t="s">
        <v>217</v>
      </c>
      <c r="C101" s="35">
        <v>31855</v>
      </c>
      <c r="D101" s="43" t="str">
        <f t="shared" si="12"/>
        <v>N/A</v>
      </c>
      <c r="E101" s="35">
        <v>34572</v>
      </c>
      <c r="F101" s="43" t="str">
        <f t="shared" si="13"/>
        <v>N/A</v>
      </c>
      <c r="G101" s="35">
        <v>36639</v>
      </c>
      <c r="H101" s="43" t="str">
        <f t="shared" si="14"/>
        <v>N/A</v>
      </c>
      <c r="I101" s="12">
        <v>8.5289999999999999</v>
      </c>
      <c r="J101" s="12">
        <v>5.9790000000000001</v>
      </c>
      <c r="K101" s="44" t="s">
        <v>732</v>
      </c>
      <c r="L101" s="9" t="str">
        <f t="shared" si="15"/>
        <v>Yes</v>
      </c>
    </row>
    <row r="102" spans="1:12" x14ac:dyDescent="0.2">
      <c r="A102" s="45" t="s">
        <v>1328</v>
      </c>
      <c r="B102" s="34" t="s">
        <v>217</v>
      </c>
      <c r="C102" s="46">
        <v>1545.2953069</v>
      </c>
      <c r="D102" s="43" t="str">
        <f t="shared" si="12"/>
        <v>N/A</v>
      </c>
      <c r="E102" s="46">
        <v>1535.6205600000001</v>
      </c>
      <c r="F102" s="43" t="str">
        <f t="shared" si="13"/>
        <v>N/A</v>
      </c>
      <c r="G102" s="46">
        <v>1520.3274925999999</v>
      </c>
      <c r="H102" s="43" t="str">
        <f t="shared" si="14"/>
        <v>N/A</v>
      </c>
      <c r="I102" s="12">
        <v>-0.626</v>
      </c>
      <c r="J102" s="12">
        <v>-0.996</v>
      </c>
      <c r="K102" s="44" t="s">
        <v>732</v>
      </c>
      <c r="L102" s="9" t="str">
        <f t="shared" si="15"/>
        <v>Yes</v>
      </c>
    </row>
    <row r="103" spans="1:12" ht="25.5" x14ac:dyDescent="0.2">
      <c r="A103" s="45" t="s">
        <v>566</v>
      </c>
      <c r="B103" s="34" t="s">
        <v>217</v>
      </c>
      <c r="C103" s="46">
        <v>6441027</v>
      </c>
      <c r="D103" s="43" t="str">
        <f t="shared" si="12"/>
        <v>N/A</v>
      </c>
      <c r="E103" s="46">
        <v>7375261</v>
      </c>
      <c r="F103" s="43" t="str">
        <f t="shared" si="13"/>
        <v>N/A</v>
      </c>
      <c r="G103" s="46">
        <v>7896286</v>
      </c>
      <c r="H103" s="43" t="str">
        <f t="shared" si="14"/>
        <v>N/A</v>
      </c>
      <c r="I103" s="12">
        <v>14.5</v>
      </c>
      <c r="J103" s="12">
        <v>7.0640000000000001</v>
      </c>
      <c r="K103" s="44" t="s">
        <v>732</v>
      </c>
      <c r="L103" s="9" t="str">
        <f t="shared" si="15"/>
        <v>Yes</v>
      </c>
    </row>
    <row r="104" spans="1:12" x14ac:dyDescent="0.2">
      <c r="A104" s="45" t="s">
        <v>567</v>
      </c>
      <c r="B104" s="34" t="s">
        <v>217</v>
      </c>
      <c r="C104" s="35">
        <v>2586</v>
      </c>
      <c r="D104" s="43" t="str">
        <f t="shared" si="12"/>
        <v>N/A</v>
      </c>
      <c r="E104" s="35">
        <v>2994</v>
      </c>
      <c r="F104" s="43" t="str">
        <f t="shared" si="13"/>
        <v>N/A</v>
      </c>
      <c r="G104" s="35">
        <v>2553</v>
      </c>
      <c r="H104" s="43" t="str">
        <f t="shared" si="14"/>
        <v>N/A</v>
      </c>
      <c r="I104" s="12">
        <v>15.78</v>
      </c>
      <c r="J104" s="12">
        <v>-14.7</v>
      </c>
      <c r="K104" s="44" t="s">
        <v>732</v>
      </c>
      <c r="L104" s="9" t="str">
        <f t="shared" si="15"/>
        <v>Yes</v>
      </c>
    </row>
    <row r="105" spans="1:12" ht="25.5" x14ac:dyDescent="0.2">
      <c r="A105" s="45" t="s">
        <v>1329</v>
      </c>
      <c r="B105" s="34" t="s">
        <v>217</v>
      </c>
      <c r="C105" s="46">
        <v>2490.7296984</v>
      </c>
      <c r="D105" s="43" t="str">
        <f t="shared" si="12"/>
        <v>N/A</v>
      </c>
      <c r="E105" s="46">
        <v>2463.3470274000001</v>
      </c>
      <c r="F105" s="43" t="str">
        <f t="shared" si="13"/>
        <v>N/A</v>
      </c>
      <c r="G105" s="46">
        <v>3092.9439874999998</v>
      </c>
      <c r="H105" s="43" t="str">
        <f t="shared" si="14"/>
        <v>N/A</v>
      </c>
      <c r="I105" s="12">
        <v>-1.1000000000000001</v>
      </c>
      <c r="J105" s="12">
        <v>25.56</v>
      </c>
      <c r="K105" s="44" t="s">
        <v>732</v>
      </c>
      <c r="L105" s="9" t="str">
        <f t="shared" si="15"/>
        <v>Yes</v>
      </c>
    </row>
    <row r="106" spans="1:12" ht="25.5" x14ac:dyDescent="0.2">
      <c r="A106" s="45" t="s">
        <v>568</v>
      </c>
      <c r="B106" s="34" t="s">
        <v>217</v>
      </c>
      <c r="C106" s="46">
        <v>25363952</v>
      </c>
      <c r="D106" s="43" t="str">
        <f t="shared" si="12"/>
        <v>N/A</v>
      </c>
      <c r="E106" s="46">
        <v>28523628</v>
      </c>
      <c r="F106" s="43" t="str">
        <f t="shared" si="13"/>
        <v>N/A</v>
      </c>
      <c r="G106" s="46">
        <v>20907929</v>
      </c>
      <c r="H106" s="43" t="str">
        <f t="shared" si="14"/>
        <v>N/A</v>
      </c>
      <c r="I106" s="12">
        <v>12.46</v>
      </c>
      <c r="J106" s="12">
        <v>-26.7</v>
      </c>
      <c r="K106" s="44" t="s">
        <v>732</v>
      </c>
      <c r="L106" s="9" t="str">
        <f t="shared" si="15"/>
        <v>Yes</v>
      </c>
    </row>
    <row r="107" spans="1:12" x14ac:dyDescent="0.2">
      <c r="A107" s="45" t="s">
        <v>569</v>
      </c>
      <c r="B107" s="34" t="s">
        <v>217</v>
      </c>
      <c r="C107" s="35">
        <v>62146</v>
      </c>
      <c r="D107" s="43" t="str">
        <f t="shared" si="12"/>
        <v>N/A</v>
      </c>
      <c r="E107" s="35">
        <v>69661</v>
      </c>
      <c r="F107" s="43" t="str">
        <f t="shared" si="13"/>
        <v>N/A</v>
      </c>
      <c r="G107" s="35">
        <v>71856</v>
      </c>
      <c r="H107" s="43" t="str">
        <f t="shared" si="14"/>
        <v>N/A</v>
      </c>
      <c r="I107" s="12">
        <v>12.09</v>
      </c>
      <c r="J107" s="12">
        <v>3.1509999999999998</v>
      </c>
      <c r="K107" s="44" t="s">
        <v>732</v>
      </c>
      <c r="L107" s="9" t="str">
        <f t="shared" si="15"/>
        <v>Yes</v>
      </c>
    </row>
    <row r="108" spans="1:12" x14ac:dyDescent="0.2">
      <c r="A108" s="45" t="s">
        <v>1330</v>
      </c>
      <c r="B108" s="34" t="s">
        <v>217</v>
      </c>
      <c r="C108" s="46">
        <v>408.13490811999998</v>
      </c>
      <c r="D108" s="43" t="str">
        <f t="shared" si="12"/>
        <v>N/A</v>
      </c>
      <c r="E108" s="46">
        <v>409.46337261999997</v>
      </c>
      <c r="F108" s="43" t="str">
        <f t="shared" si="13"/>
        <v>N/A</v>
      </c>
      <c r="G108" s="46">
        <v>290.96984246</v>
      </c>
      <c r="H108" s="43" t="str">
        <f t="shared" si="14"/>
        <v>N/A</v>
      </c>
      <c r="I108" s="12">
        <v>0.32550000000000001</v>
      </c>
      <c r="J108" s="12">
        <v>-28.9</v>
      </c>
      <c r="K108" s="44" t="s">
        <v>732</v>
      </c>
      <c r="L108" s="9" t="str">
        <f t="shared" si="15"/>
        <v>Yes</v>
      </c>
    </row>
    <row r="109" spans="1:12" x14ac:dyDescent="0.2">
      <c r="A109" s="45" t="s">
        <v>570</v>
      </c>
      <c r="B109" s="34" t="s">
        <v>217</v>
      </c>
      <c r="C109" s="46">
        <v>74094893</v>
      </c>
      <c r="D109" s="43" t="str">
        <f t="shared" si="12"/>
        <v>N/A</v>
      </c>
      <c r="E109" s="46">
        <v>82895969</v>
      </c>
      <c r="F109" s="43" t="str">
        <f t="shared" si="13"/>
        <v>N/A</v>
      </c>
      <c r="G109" s="46">
        <v>84442286</v>
      </c>
      <c r="H109" s="43" t="str">
        <f t="shared" si="14"/>
        <v>N/A</v>
      </c>
      <c r="I109" s="12">
        <v>11.88</v>
      </c>
      <c r="J109" s="12">
        <v>1.865</v>
      </c>
      <c r="K109" s="44" t="s">
        <v>732</v>
      </c>
      <c r="L109" s="9" t="str">
        <f t="shared" si="15"/>
        <v>Yes</v>
      </c>
    </row>
    <row r="110" spans="1:12" x14ac:dyDescent="0.2">
      <c r="A110" s="45" t="s">
        <v>571</v>
      </c>
      <c r="B110" s="34" t="s">
        <v>217</v>
      </c>
      <c r="C110" s="35">
        <v>77559</v>
      </c>
      <c r="D110" s="43" t="str">
        <f t="shared" si="12"/>
        <v>N/A</v>
      </c>
      <c r="E110" s="35">
        <v>85227</v>
      </c>
      <c r="F110" s="43" t="str">
        <f t="shared" si="13"/>
        <v>N/A</v>
      </c>
      <c r="G110" s="35">
        <v>88089</v>
      </c>
      <c r="H110" s="43" t="str">
        <f t="shared" si="14"/>
        <v>N/A</v>
      </c>
      <c r="I110" s="12">
        <v>9.8870000000000005</v>
      </c>
      <c r="J110" s="12">
        <v>3.3580000000000001</v>
      </c>
      <c r="K110" s="44" t="s">
        <v>732</v>
      </c>
      <c r="L110" s="9" t="str">
        <f t="shared" si="15"/>
        <v>Yes</v>
      </c>
    </row>
    <row r="111" spans="1:12" x14ac:dyDescent="0.2">
      <c r="A111" s="45" t="s">
        <v>1331</v>
      </c>
      <c r="B111" s="34" t="s">
        <v>217</v>
      </c>
      <c r="C111" s="46">
        <v>955.33584755000004</v>
      </c>
      <c r="D111" s="43" t="str">
        <f t="shared" si="12"/>
        <v>N/A</v>
      </c>
      <c r="E111" s="46">
        <v>972.64914873999999</v>
      </c>
      <c r="F111" s="43" t="str">
        <f t="shared" si="13"/>
        <v>N/A</v>
      </c>
      <c r="G111" s="46">
        <v>958.60193667999999</v>
      </c>
      <c r="H111" s="43" t="str">
        <f t="shared" si="14"/>
        <v>N/A</v>
      </c>
      <c r="I111" s="12">
        <v>1.8120000000000001</v>
      </c>
      <c r="J111" s="12">
        <v>-1.44</v>
      </c>
      <c r="K111" s="44" t="s">
        <v>732</v>
      </c>
      <c r="L111" s="9" t="str">
        <f t="shared" si="15"/>
        <v>Yes</v>
      </c>
    </row>
    <row r="112" spans="1:12" ht="25.5" x14ac:dyDescent="0.2">
      <c r="A112" s="45" t="s">
        <v>572</v>
      </c>
      <c r="B112" s="34" t="s">
        <v>217</v>
      </c>
      <c r="C112" s="46">
        <v>65930181</v>
      </c>
      <c r="D112" s="43" t="str">
        <f t="shared" si="12"/>
        <v>N/A</v>
      </c>
      <c r="E112" s="46">
        <v>72146721</v>
      </c>
      <c r="F112" s="43" t="str">
        <f t="shared" si="13"/>
        <v>N/A</v>
      </c>
      <c r="G112" s="46">
        <v>75707462</v>
      </c>
      <c r="H112" s="43" t="str">
        <f t="shared" si="14"/>
        <v>N/A</v>
      </c>
      <c r="I112" s="12">
        <v>9.4290000000000003</v>
      </c>
      <c r="J112" s="12">
        <v>4.9349999999999996</v>
      </c>
      <c r="K112" s="44" t="s">
        <v>732</v>
      </c>
      <c r="L112" s="9" t="str">
        <f t="shared" si="15"/>
        <v>Yes</v>
      </c>
    </row>
    <row r="113" spans="1:12" x14ac:dyDescent="0.2">
      <c r="A113" s="45" t="s">
        <v>573</v>
      </c>
      <c r="B113" s="34" t="s">
        <v>217</v>
      </c>
      <c r="C113" s="35">
        <v>4322</v>
      </c>
      <c r="D113" s="43" t="str">
        <f t="shared" si="12"/>
        <v>N/A</v>
      </c>
      <c r="E113" s="35">
        <v>4514</v>
      </c>
      <c r="F113" s="43" t="str">
        <f t="shared" si="13"/>
        <v>N/A</v>
      </c>
      <c r="G113" s="35">
        <v>4832</v>
      </c>
      <c r="H113" s="43" t="str">
        <f t="shared" si="14"/>
        <v>N/A</v>
      </c>
      <c r="I113" s="12">
        <v>4.4420000000000002</v>
      </c>
      <c r="J113" s="12">
        <v>7.0449999999999999</v>
      </c>
      <c r="K113" s="44" t="s">
        <v>732</v>
      </c>
      <c r="L113" s="9" t="str">
        <f t="shared" si="15"/>
        <v>Yes</v>
      </c>
    </row>
    <row r="114" spans="1:12" ht="25.5" x14ac:dyDescent="0.2">
      <c r="A114" s="45" t="s">
        <v>1332</v>
      </c>
      <c r="B114" s="34" t="s">
        <v>217</v>
      </c>
      <c r="C114" s="46">
        <v>15254.553679000001</v>
      </c>
      <c r="D114" s="43" t="str">
        <f t="shared" si="12"/>
        <v>N/A</v>
      </c>
      <c r="E114" s="46">
        <v>15982.880150999999</v>
      </c>
      <c r="F114" s="43" t="str">
        <f t="shared" si="13"/>
        <v>N/A</v>
      </c>
      <c r="G114" s="46">
        <v>15667.935017</v>
      </c>
      <c r="H114" s="43" t="str">
        <f t="shared" si="14"/>
        <v>N/A</v>
      </c>
      <c r="I114" s="12">
        <v>4.774</v>
      </c>
      <c r="J114" s="12">
        <v>-1.97</v>
      </c>
      <c r="K114" s="44" t="s">
        <v>732</v>
      </c>
      <c r="L114" s="9" t="str">
        <f t="shared" si="15"/>
        <v>Yes</v>
      </c>
    </row>
    <row r="115" spans="1:12" ht="25.5" x14ac:dyDescent="0.2">
      <c r="A115" s="45" t="s">
        <v>574</v>
      </c>
      <c r="B115" s="34" t="s">
        <v>217</v>
      </c>
      <c r="C115" s="46">
        <v>2018210</v>
      </c>
      <c r="D115" s="43" t="str">
        <f t="shared" si="12"/>
        <v>N/A</v>
      </c>
      <c r="E115" s="46">
        <v>2504705</v>
      </c>
      <c r="F115" s="43" t="str">
        <f t="shared" si="13"/>
        <v>N/A</v>
      </c>
      <c r="G115" s="46">
        <v>2539883</v>
      </c>
      <c r="H115" s="43" t="str">
        <f t="shared" si="14"/>
        <v>N/A</v>
      </c>
      <c r="I115" s="12">
        <v>24.11</v>
      </c>
      <c r="J115" s="12">
        <v>1.4039999999999999</v>
      </c>
      <c r="K115" s="44" t="s">
        <v>732</v>
      </c>
      <c r="L115" s="9" t="str">
        <f t="shared" si="15"/>
        <v>Yes</v>
      </c>
    </row>
    <row r="116" spans="1:12" x14ac:dyDescent="0.2">
      <c r="A116" s="3" t="s">
        <v>575</v>
      </c>
      <c r="B116" s="34" t="s">
        <v>217</v>
      </c>
      <c r="C116" s="35">
        <v>4232</v>
      </c>
      <c r="D116" s="43" t="str">
        <f t="shared" si="12"/>
        <v>N/A</v>
      </c>
      <c r="E116" s="35">
        <v>5385</v>
      </c>
      <c r="F116" s="43" t="str">
        <f t="shared" si="13"/>
        <v>N/A</v>
      </c>
      <c r="G116" s="35">
        <v>5865</v>
      </c>
      <c r="H116" s="43" t="str">
        <f t="shared" si="14"/>
        <v>N/A</v>
      </c>
      <c r="I116" s="12">
        <v>27.24</v>
      </c>
      <c r="J116" s="12">
        <v>8.9139999999999997</v>
      </c>
      <c r="K116" s="44" t="s">
        <v>732</v>
      </c>
      <c r="L116" s="9" t="str">
        <f t="shared" si="15"/>
        <v>Yes</v>
      </c>
    </row>
    <row r="117" spans="1:12" ht="25.5" x14ac:dyDescent="0.2">
      <c r="A117" s="3" t="s">
        <v>1333</v>
      </c>
      <c r="B117" s="34" t="s">
        <v>217</v>
      </c>
      <c r="C117" s="46">
        <v>476.89272211999997</v>
      </c>
      <c r="D117" s="43" t="str">
        <f t="shared" si="12"/>
        <v>N/A</v>
      </c>
      <c r="E117" s="46">
        <v>465.12627669</v>
      </c>
      <c r="F117" s="43" t="str">
        <f t="shared" si="13"/>
        <v>N/A</v>
      </c>
      <c r="G117" s="46">
        <v>433.05763001000003</v>
      </c>
      <c r="H117" s="43" t="str">
        <f t="shared" si="14"/>
        <v>N/A</v>
      </c>
      <c r="I117" s="12">
        <v>-2.4700000000000002</v>
      </c>
      <c r="J117" s="12">
        <v>-6.89</v>
      </c>
      <c r="K117" s="44" t="s">
        <v>732</v>
      </c>
      <c r="L117" s="9" t="str">
        <f t="shared" si="15"/>
        <v>Yes</v>
      </c>
    </row>
    <row r="118" spans="1:12" ht="25.5" x14ac:dyDescent="0.2">
      <c r="A118" s="4" t="s">
        <v>576</v>
      </c>
      <c r="B118" s="34" t="s">
        <v>217</v>
      </c>
      <c r="C118" s="46">
        <v>1108511</v>
      </c>
      <c r="D118" s="43" t="str">
        <f t="shared" si="12"/>
        <v>N/A</v>
      </c>
      <c r="E118" s="46">
        <v>1668660</v>
      </c>
      <c r="F118" s="43" t="str">
        <f t="shared" si="13"/>
        <v>N/A</v>
      </c>
      <c r="G118" s="46">
        <v>1905907</v>
      </c>
      <c r="H118" s="43" t="str">
        <f t="shared" si="14"/>
        <v>N/A</v>
      </c>
      <c r="I118" s="12">
        <v>50.53</v>
      </c>
      <c r="J118" s="12">
        <v>14.22</v>
      </c>
      <c r="K118" s="44" t="s">
        <v>732</v>
      </c>
      <c r="L118" s="9" t="str">
        <f t="shared" si="15"/>
        <v>Yes</v>
      </c>
    </row>
    <row r="119" spans="1:12" x14ac:dyDescent="0.2">
      <c r="A119" s="4" t="s">
        <v>577</v>
      </c>
      <c r="B119" s="34" t="s">
        <v>217</v>
      </c>
      <c r="C119" s="35">
        <v>43</v>
      </c>
      <c r="D119" s="43" t="str">
        <f t="shared" si="12"/>
        <v>N/A</v>
      </c>
      <c r="E119" s="35">
        <v>53</v>
      </c>
      <c r="F119" s="43" t="str">
        <f t="shared" si="13"/>
        <v>N/A</v>
      </c>
      <c r="G119" s="35">
        <v>54</v>
      </c>
      <c r="H119" s="43" t="str">
        <f t="shared" si="14"/>
        <v>N/A</v>
      </c>
      <c r="I119" s="12">
        <v>23.26</v>
      </c>
      <c r="J119" s="12">
        <v>1.887</v>
      </c>
      <c r="K119" s="44" t="s">
        <v>732</v>
      </c>
      <c r="L119" s="9" t="str">
        <f t="shared" si="15"/>
        <v>Yes</v>
      </c>
    </row>
    <row r="120" spans="1:12" ht="25.5" x14ac:dyDescent="0.2">
      <c r="A120" s="4" t="s">
        <v>1334</v>
      </c>
      <c r="B120" s="34" t="s">
        <v>217</v>
      </c>
      <c r="C120" s="46">
        <v>25779.325581000001</v>
      </c>
      <c r="D120" s="43" t="str">
        <f t="shared" si="12"/>
        <v>N/A</v>
      </c>
      <c r="E120" s="46">
        <v>31484.150943000001</v>
      </c>
      <c r="F120" s="43" t="str">
        <f t="shared" si="13"/>
        <v>N/A</v>
      </c>
      <c r="G120" s="46">
        <v>35294.574073999996</v>
      </c>
      <c r="H120" s="43" t="str">
        <f t="shared" si="14"/>
        <v>N/A</v>
      </c>
      <c r="I120" s="12">
        <v>22.13</v>
      </c>
      <c r="J120" s="12">
        <v>12.1</v>
      </c>
      <c r="K120" s="44" t="s">
        <v>732</v>
      </c>
      <c r="L120" s="9" t="str">
        <f t="shared" si="15"/>
        <v>Yes</v>
      </c>
    </row>
    <row r="121" spans="1:12" ht="25.5" x14ac:dyDescent="0.2">
      <c r="A121" s="4" t="s">
        <v>578</v>
      </c>
      <c r="B121" s="34" t="s">
        <v>217</v>
      </c>
      <c r="C121" s="46">
        <v>0</v>
      </c>
      <c r="D121" s="43" t="str">
        <f t="shared" si="12"/>
        <v>N/A</v>
      </c>
      <c r="E121" s="46">
        <v>0</v>
      </c>
      <c r="F121" s="43" t="str">
        <f t="shared" si="13"/>
        <v>N/A</v>
      </c>
      <c r="G121" s="46">
        <v>0</v>
      </c>
      <c r="H121" s="43" t="str">
        <f t="shared" si="14"/>
        <v>N/A</v>
      </c>
      <c r="I121" s="12" t="s">
        <v>1743</v>
      </c>
      <c r="J121" s="12" t="s">
        <v>1743</v>
      </c>
      <c r="K121" s="44" t="s">
        <v>732</v>
      </c>
      <c r="L121" s="9" t="str">
        <f t="shared" si="15"/>
        <v>N/A</v>
      </c>
    </row>
    <row r="122" spans="1:12" ht="25.5" x14ac:dyDescent="0.2">
      <c r="A122" s="4" t="s">
        <v>579</v>
      </c>
      <c r="B122" s="34" t="s">
        <v>217</v>
      </c>
      <c r="C122" s="35">
        <v>0</v>
      </c>
      <c r="D122" s="43" t="str">
        <f t="shared" si="12"/>
        <v>N/A</v>
      </c>
      <c r="E122" s="35">
        <v>0</v>
      </c>
      <c r="F122" s="43" t="str">
        <f t="shared" si="13"/>
        <v>N/A</v>
      </c>
      <c r="G122" s="35">
        <v>0</v>
      </c>
      <c r="H122" s="43" t="str">
        <f t="shared" si="14"/>
        <v>N/A</v>
      </c>
      <c r="I122" s="12" t="s">
        <v>1743</v>
      </c>
      <c r="J122" s="12" t="s">
        <v>1743</v>
      </c>
      <c r="K122" s="44" t="s">
        <v>732</v>
      </c>
      <c r="L122" s="9" t="str">
        <f t="shared" si="15"/>
        <v>N/A</v>
      </c>
    </row>
    <row r="123" spans="1:12" ht="25.5" x14ac:dyDescent="0.2">
      <c r="A123" s="4" t="s">
        <v>1335</v>
      </c>
      <c r="B123" s="34" t="s">
        <v>217</v>
      </c>
      <c r="C123" s="46" t="s">
        <v>1743</v>
      </c>
      <c r="D123" s="43" t="str">
        <f t="shared" si="12"/>
        <v>N/A</v>
      </c>
      <c r="E123" s="46" t="s">
        <v>1743</v>
      </c>
      <c r="F123" s="43" t="str">
        <f t="shared" si="13"/>
        <v>N/A</v>
      </c>
      <c r="G123" s="46" t="s">
        <v>1743</v>
      </c>
      <c r="H123" s="43" t="str">
        <f t="shared" si="14"/>
        <v>N/A</v>
      </c>
      <c r="I123" s="12" t="s">
        <v>1743</v>
      </c>
      <c r="J123" s="12" t="s">
        <v>1743</v>
      </c>
      <c r="K123" s="44" t="s">
        <v>732</v>
      </c>
      <c r="L123" s="9" t="str">
        <f t="shared" si="15"/>
        <v>N/A</v>
      </c>
    </row>
    <row r="124" spans="1:12" ht="25.5" x14ac:dyDescent="0.2">
      <c r="A124" s="4" t="s">
        <v>580</v>
      </c>
      <c r="B124" s="34" t="s">
        <v>217</v>
      </c>
      <c r="C124" s="46">
        <v>8407826</v>
      </c>
      <c r="D124" s="43" t="str">
        <f t="shared" si="12"/>
        <v>N/A</v>
      </c>
      <c r="E124" s="46">
        <v>9289694</v>
      </c>
      <c r="F124" s="43" t="str">
        <f t="shared" si="13"/>
        <v>N/A</v>
      </c>
      <c r="G124" s="46">
        <v>9875408</v>
      </c>
      <c r="H124" s="43" t="str">
        <f t="shared" si="14"/>
        <v>N/A</v>
      </c>
      <c r="I124" s="12">
        <v>10.49</v>
      </c>
      <c r="J124" s="12">
        <v>6.3049999999999997</v>
      </c>
      <c r="K124" s="44" t="s">
        <v>732</v>
      </c>
      <c r="L124" s="9" t="str">
        <f t="shared" si="15"/>
        <v>Yes</v>
      </c>
    </row>
    <row r="125" spans="1:12" x14ac:dyDescent="0.2">
      <c r="A125" s="2" t="s">
        <v>581</v>
      </c>
      <c r="B125" s="34" t="s">
        <v>217</v>
      </c>
      <c r="C125" s="35">
        <v>2637</v>
      </c>
      <c r="D125" s="43" t="str">
        <f t="shared" si="12"/>
        <v>N/A</v>
      </c>
      <c r="E125" s="35">
        <v>2812</v>
      </c>
      <c r="F125" s="43" t="str">
        <f t="shared" si="13"/>
        <v>N/A</v>
      </c>
      <c r="G125" s="35">
        <v>2945</v>
      </c>
      <c r="H125" s="43" t="str">
        <f t="shared" si="14"/>
        <v>N/A</v>
      </c>
      <c r="I125" s="12">
        <v>6.6360000000000001</v>
      </c>
      <c r="J125" s="12">
        <v>4.7300000000000004</v>
      </c>
      <c r="K125" s="44" t="s">
        <v>732</v>
      </c>
      <c r="L125" s="9" t="str">
        <f t="shared" si="15"/>
        <v>Yes</v>
      </c>
    </row>
    <row r="126" spans="1:12" ht="25.5" x14ac:dyDescent="0.2">
      <c r="A126" s="2" t="s">
        <v>1336</v>
      </c>
      <c r="B126" s="34" t="s">
        <v>217</v>
      </c>
      <c r="C126" s="46">
        <v>3188.4057640999999</v>
      </c>
      <c r="D126" s="43" t="str">
        <f t="shared" si="12"/>
        <v>N/A</v>
      </c>
      <c r="E126" s="46">
        <v>3303.5896158999999</v>
      </c>
      <c r="F126" s="43" t="str">
        <f t="shared" si="13"/>
        <v>N/A</v>
      </c>
      <c r="G126" s="46">
        <v>3353.2794567000001</v>
      </c>
      <c r="H126" s="43" t="str">
        <f t="shared" si="14"/>
        <v>N/A</v>
      </c>
      <c r="I126" s="12">
        <v>3.613</v>
      </c>
      <c r="J126" s="12">
        <v>1.504</v>
      </c>
      <c r="K126" s="44" t="s">
        <v>732</v>
      </c>
      <c r="L126" s="9" t="str">
        <f t="shared" si="15"/>
        <v>Yes</v>
      </c>
    </row>
    <row r="127" spans="1:12" ht="25.5" x14ac:dyDescent="0.2">
      <c r="A127" s="2" t="s">
        <v>582</v>
      </c>
      <c r="B127" s="34" t="s">
        <v>217</v>
      </c>
      <c r="C127" s="46">
        <v>1458955</v>
      </c>
      <c r="D127" s="43" t="str">
        <f t="shared" si="12"/>
        <v>N/A</v>
      </c>
      <c r="E127" s="46">
        <v>2066946</v>
      </c>
      <c r="F127" s="43" t="str">
        <f t="shared" si="13"/>
        <v>N/A</v>
      </c>
      <c r="G127" s="46">
        <v>2205076</v>
      </c>
      <c r="H127" s="43" t="str">
        <f t="shared" si="14"/>
        <v>N/A</v>
      </c>
      <c r="I127" s="12">
        <v>41.67</v>
      </c>
      <c r="J127" s="12">
        <v>6.6829999999999998</v>
      </c>
      <c r="K127" s="44" t="s">
        <v>732</v>
      </c>
      <c r="L127" s="9" t="str">
        <f t="shared" si="15"/>
        <v>Yes</v>
      </c>
    </row>
    <row r="128" spans="1:12" x14ac:dyDescent="0.2">
      <c r="A128" s="2" t="s">
        <v>583</v>
      </c>
      <c r="B128" s="34" t="s">
        <v>217</v>
      </c>
      <c r="C128" s="35">
        <v>1780</v>
      </c>
      <c r="D128" s="43" t="str">
        <f t="shared" si="12"/>
        <v>N/A</v>
      </c>
      <c r="E128" s="35">
        <v>2247</v>
      </c>
      <c r="F128" s="43" t="str">
        <f t="shared" si="13"/>
        <v>N/A</v>
      </c>
      <c r="G128" s="35">
        <v>2525</v>
      </c>
      <c r="H128" s="43" t="str">
        <f t="shared" si="14"/>
        <v>N/A</v>
      </c>
      <c r="I128" s="12">
        <v>26.24</v>
      </c>
      <c r="J128" s="12">
        <v>12.37</v>
      </c>
      <c r="K128" s="44" t="s">
        <v>732</v>
      </c>
      <c r="L128" s="9" t="str">
        <f t="shared" si="15"/>
        <v>Yes</v>
      </c>
    </row>
    <row r="129" spans="1:12" ht="25.5" x14ac:dyDescent="0.2">
      <c r="A129" s="2" t="s">
        <v>1337</v>
      </c>
      <c r="B129" s="34" t="s">
        <v>217</v>
      </c>
      <c r="C129" s="46">
        <v>819.63764045000005</v>
      </c>
      <c r="D129" s="43" t="str">
        <f t="shared" si="12"/>
        <v>N/A</v>
      </c>
      <c r="E129" s="46">
        <v>919.86915887999999</v>
      </c>
      <c r="F129" s="43" t="str">
        <f t="shared" si="13"/>
        <v>N/A</v>
      </c>
      <c r="G129" s="46">
        <v>873.29742573999999</v>
      </c>
      <c r="H129" s="43" t="str">
        <f t="shared" si="14"/>
        <v>N/A</v>
      </c>
      <c r="I129" s="12">
        <v>12.23</v>
      </c>
      <c r="J129" s="12">
        <v>-5.0599999999999996</v>
      </c>
      <c r="K129" s="44" t="s">
        <v>732</v>
      </c>
      <c r="L129" s="9" t="str">
        <f t="shared" si="15"/>
        <v>Yes</v>
      </c>
    </row>
    <row r="130" spans="1:12" ht="25.5" x14ac:dyDescent="0.2">
      <c r="A130" s="2" t="s">
        <v>584</v>
      </c>
      <c r="B130" s="34" t="s">
        <v>217</v>
      </c>
      <c r="C130" s="46">
        <v>0</v>
      </c>
      <c r="D130" s="43" t="str">
        <f t="shared" si="12"/>
        <v>N/A</v>
      </c>
      <c r="E130" s="46">
        <v>0</v>
      </c>
      <c r="F130" s="43" t="str">
        <f t="shared" si="13"/>
        <v>N/A</v>
      </c>
      <c r="G130" s="46">
        <v>0</v>
      </c>
      <c r="H130" s="43" t="str">
        <f t="shared" si="14"/>
        <v>N/A</v>
      </c>
      <c r="I130" s="12" t="s">
        <v>1743</v>
      </c>
      <c r="J130" s="12" t="s">
        <v>1743</v>
      </c>
      <c r="K130" s="44" t="s">
        <v>732</v>
      </c>
      <c r="L130" s="9" t="str">
        <f t="shared" si="15"/>
        <v>N/A</v>
      </c>
    </row>
    <row r="131" spans="1:12" x14ac:dyDescent="0.2">
      <c r="A131" s="2" t="s">
        <v>585</v>
      </c>
      <c r="B131" s="34" t="s">
        <v>217</v>
      </c>
      <c r="C131" s="35">
        <v>0</v>
      </c>
      <c r="D131" s="43" t="str">
        <f t="shared" si="12"/>
        <v>N/A</v>
      </c>
      <c r="E131" s="35">
        <v>0</v>
      </c>
      <c r="F131" s="43" t="str">
        <f t="shared" si="13"/>
        <v>N/A</v>
      </c>
      <c r="G131" s="35">
        <v>0</v>
      </c>
      <c r="H131" s="43" t="str">
        <f t="shared" si="14"/>
        <v>N/A</v>
      </c>
      <c r="I131" s="12" t="s">
        <v>1743</v>
      </c>
      <c r="J131" s="12" t="s">
        <v>1743</v>
      </c>
      <c r="K131" s="44" t="s">
        <v>732</v>
      </c>
      <c r="L131" s="9" t="str">
        <f t="shared" si="15"/>
        <v>N/A</v>
      </c>
    </row>
    <row r="132" spans="1:12" x14ac:dyDescent="0.2">
      <c r="A132" s="2" t="s">
        <v>1338</v>
      </c>
      <c r="B132" s="34" t="s">
        <v>217</v>
      </c>
      <c r="C132" s="46" t="s">
        <v>1743</v>
      </c>
      <c r="D132" s="43" t="str">
        <f t="shared" si="12"/>
        <v>N/A</v>
      </c>
      <c r="E132" s="46" t="s">
        <v>1743</v>
      </c>
      <c r="F132" s="43" t="str">
        <f t="shared" si="13"/>
        <v>N/A</v>
      </c>
      <c r="G132" s="46" t="s">
        <v>1743</v>
      </c>
      <c r="H132" s="43" t="str">
        <f t="shared" si="14"/>
        <v>N/A</v>
      </c>
      <c r="I132" s="12" t="s">
        <v>1743</v>
      </c>
      <c r="J132" s="12" t="s">
        <v>1743</v>
      </c>
      <c r="K132" s="44" t="s">
        <v>732</v>
      </c>
      <c r="L132" s="9" t="str">
        <f t="shared" si="15"/>
        <v>N/A</v>
      </c>
    </row>
    <row r="133" spans="1:12" ht="25.5" x14ac:dyDescent="0.2">
      <c r="A133" s="2" t="s">
        <v>586</v>
      </c>
      <c r="B133" s="34" t="s">
        <v>217</v>
      </c>
      <c r="C133" s="46">
        <v>260715</v>
      </c>
      <c r="D133" s="43" t="str">
        <f t="shared" si="12"/>
        <v>N/A</v>
      </c>
      <c r="E133" s="46">
        <v>207459</v>
      </c>
      <c r="F133" s="43" t="str">
        <f t="shared" si="13"/>
        <v>N/A</v>
      </c>
      <c r="G133" s="46">
        <v>144683</v>
      </c>
      <c r="H133" s="43" t="str">
        <f t="shared" si="14"/>
        <v>N/A</v>
      </c>
      <c r="I133" s="12">
        <v>-20.399999999999999</v>
      </c>
      <c r="J133" s="12">
        <v>-30.3</v>
      </c>
      <c r="K133" s="44" t="s">
        <v>732</v>
      </c>
      <c r="L133" s="9" t="str">
        <f>IF(J133="Div by 0", "N/A", IF(OR(J133="N/A",K133="N/A"),"N/A", IF(J133&gt;VALUE(MID(K133,1,2)), "No", IF(J133&lt;-1*VALUE(MID(K133,1,2)), "No", "Yes"))))</f>
        <v>No</v>
      </c>
    </row>
    <row r="134" spans="1:12" x14ac:dyDescent="0.2">
      <c r="A134" s="2" t="s">
        <v>587</v>
      </c>
      <c r="B134" s="34" t="s">
        <v>217</v>
      </c>
      <c r="C134" s="35">
        <v>932</v>
      </c>
      <c r="D134" s="43" t="str">
        <f t="shared" si="12"/>
        <v>N/A</v>
      </c>
      <c r="E134" s="35">
        <v>891</v>
      </c>
      <c r="F134" s="43" t="str">
        <f t="shared" si="13"/>
        <v>N/A</v>
      </c>
      <c r="G134" s="35">
        <v>719</v>
      </c>
      <c r="H134" s="43" t="str">
        <f t="shared" si="14"/>
        <v>N/A</v>
      </c>
      <c r="I134" s="12">
        <v>-4.4000000000000004</v>
      </c>
      <c r="J134" s="12">
        <v>-19.3</v>
      </c>
      <c r="K134" s="44" t="s">
        <v>732</v>
      </c>
      <c r="L134" s="9" t="str">
        <f t="shared" ref="L134:L138" si="16">IF(J134="Div by 0", "N/A", IF(OR(J134="N/A",K134="N/A"),"N/A", IF(J134&gt;VALUE(MID(K134,1,2)), "No", IF(J134&lt;-1*VALUE(MID(K134,1,2)), "No", "Yes"))))</f>
        <v>Yes</v>
      </c>
    </row>
    <row r="135" spans="1:12" ht="25.5" x14ac:dyDescent="0.2">
      <c r="A135" s="2" t="s">
        <v>1339</v>
      </c>
      <c r="B135" s="34" t="s">
        <v>217</v>
      </c>
      <c r="C135" s="46">
        <v>279.73712446000002</v>
      </c>
      <c r="D135" s="43" t="str">
        <f t="shared" si="12"/>
        <v>N/A</v>
      </c>
      <c r="E135" s="46">
        <v>232.83838384000001</v>
      </c>
      <c r="F135" s="43" t="str">
        <f t="shared" si="13"/>
        <v>N/A</v>
      </c>
      <c r="G135" s="46">
        <v>201.22809458</v>
      </c>
      <c r="H135" s="43" t="str">
        <f t="shared" si="14"/>
        <v>N/A</v>
      </c>
      <c r="I135" s="12">
        <v>-16.8</v>
      </c>
      <c r="J135" s="12">
        <v>-13.6</v>
      </c>
      <c r="K135" s="44" t="s">
        <v>732</v>
      </c>
      <c r="L135" s="9" t="str">
        <f t="shared" si="16"/>
        <v>Yes</v>
      </c>
    </row>
    <row r="136" spans="1:12" ht="25.5" x14ac:dyDescent="0.2">
      <c r="A136" s="2" t="s">
        <v>588</v>
      </c>
      <c r="B136" s="34" t="s">
        <v>217</v>
      </c>
      <c r="C136" s="46">
        <v>6950689</v>
      </c>
      <c r="D136" s="43" t="str">
        <f t="shared" ref="D136:D150" si="17">IF($B136="N/A","N/A",IF(C136&gt;10,"No",IF(C136&lt;-10,"No","Yes")))</f>
        <v>N/A</v>
      </c>
      <c r="E136" s="46">
        <v>8128276</v>
      </c>
      <c r="F136" s="43" t="str">
        <f t="shared" ref="F136:F150" si="18">IF($B136="N/A","N/A",IF(E136&gt;10,"No",IF(E136&lt;-10,"No","Yes")))</f>
        <v>N/A</v>
      </c>
      <c r="G136" s="46">
        <v>8348254</v>
      </c>
      <c r="H136" s="43" t="str">
        <f t="shared" ref="H136:H150" si="19">IF($B136="N/A","N/A",IF(G136&gt;10,"No",IF(G136&lt;-10,"No","Yes")))</f>
        <v>N/A</v>
      </c>
      <c r="I136" s="12">
        <v>16.940000000000001</v>
      </c>
      <c r="J136" s="12">
        <v>2.706</v>
      </c>
      <c r="K136" s="44" t="s">
        <v>732</v>
      </c>
      <c r="L136" s="9" t="str">
        <f t="shared" si="16"/>
        <v>Yes</v>
      </c>
    </row>
    <row r="137" spans="1:12" x14ac:dyDescent="0.2">
      <c r="A137" s="2" t="s">
        <v>589</v>
      </c>
      <c r="B137" s="34" t="s">
        <v>217</v>
      </c>
      <c r="C137" s="35">
        <v>141</v>
      </c>
      <c r="D137" s="43" t="str">
        <f t="shared" si="17"/>
        <v>N/A</v>
      </c>
      <c r="E137" s="35">
        <v>155</v>
      </c>
      <c r="F137" s="43" t="str">
        <f t="shared" si="18"/>
        <v>N/A</v>
      </c>
      <c r="G137" s="35">
        <v>159</v>
      </c>
      <c r="H137" s="43" t="str">
        <f t="shared" si="19"/>
        <v>N/A</v>
      </c>
      <c r="I137" s="12">
        <v>9.9290000000000003</v>
      </c>
      <c r="J137" s="12">
        <v>2.581</v>
      </c>
      <c r="K137" s="44" t="s">
        <v>732</v>
      </c>
      <c r="L137" s="9" t="str">
        <f t="shared" si="16"/>
        <v>Yes</v>
      </c>
    </row>
    <row r="138" spans="1:12" ht="25.5" x14ac:dyDescent="0.2">
      <c r="A138" s="2" t="s">
        <v>1340</v>
      </c>
      <c r="B138" s="34" t="s">
        <v>217</v>
      </c>
      <c r="C138" s="46">
        <v>49295.666666999998</v>
      </c>
      <c r="D138" s="43" t="str">
        <f t="shared" si="17"/>
        <v>N/A</v>
      </c>
      <c r="E138" s="46">
        <v>52440.490322999998</v>
      </c>
      <c r="F138" s="43" t="str">
        <f t="shared" si="18"/>
        <v>N/A</v>
      </c>
      <c r="G138" s="46">
        <v>52504.742138000001</v>
      </c>
      <c r="H138" s="43" t="str">
        <f t="shared" si="19"/>
        <v>N/A</v>
      </c>
      <c r="I138" s="12">
        <v>6.38</v>
      </c>
      <c r="J138" s="12">
        <v>0.1225</v>
      </c>
      <c r="K138" s="44" t="s">
        <v>732</v>
      </c>
      <c r="L138" s="9" t="str">
        <f t="shared" si="16"/>
        <v>Yes</v>
      </c>
    </row>
    <row r="139" spans="1:12" ht="25.5" x14ac:dyDescent="0.2">
      <c r="A139" s="2" t="s">
        <v>590</v>
      </c>
      <c r="B139" s="34" t="s">
        <v>217</v>
      </c>
      <c r="C139" s="46">
        <v>14118604</v>
      </c>
      <c r="D139" s="43" t="str">
        <f t="shared" si="17"/>
        <v>N/A</v>
      </c>
      <c r="E139" s="46">
        <v>16539390</v>
      </c>
      <c r="F139" s="43" t="str">
        <f t="shared" si="18"/>
        <v>N/A</v>
      </c>
      <c r="G139" s="46">
        <v>17200896</v>
      </c>
      <c r="H139" s="43" t="str">
        <f t="shared" si="19"/>
        <v>N/A</v>
      </c>
      <c r="I139" s="12">
        <v>17.149999999999999</v>
      </c>
      <c r="J139" s="12">
        <v>4</v>
      </c>
      <c r="K139" s="44" t="s">
        <v>732</v>
      </c>
      <c r="L139" s="9" t="str">
        <f t="shared" ref="L139:L150" si="20">IF(J139="Div by 0", "N/A", IF(K139="N/A","N/A", IF(J139&gt;VALUE(MID(K139,1,2)), "No", IF(J139&lt;-1*VALUE(MID(K139,1,2)), "No", "Yes"))))</f>
        <v>Yes</v>
      </c>
    </row>
    <row r="140" spans="1:12" ht="25.5" x14ac:dyDescent="0.2">
      <c r="A140" s="2" t="s">
        <v>591</v>
      </c>
      <c r="B140" s="34" t="s">
        <v>217</v>
      </c>
      <c r="C140" s="35">
        <v>30763</v>
      </c>
      <c r="D140" s="43" t="str">
        <f t="shared" si="17"/>
        <v>N/A</v>
      </c>
      <c r="E140" s="35">
        <v>35639</v>
      </c>
      <c r="F140" s="43" t="str">
        <f t="shared" si="18"/>
        <v>N/A</v>
      </c>
      <c r="G140" s="35">
        <v>37573</v>
      </c>
      <c r="H140" s="43" t="str">
        <f t="shared" si="19"/>
        <v>N/A</v>
      </c>
      <c r="I140" s="12">
        <v>15.85</v>
      </c>
      <c r="J140" s="12">
        <v>5.4269999999999996</v>
      </c>
      <c r="K140" s="44" t="s">
        <v>732</v>
      </c>
      <c r="L140" s="9" t="str">
        <f t="shared" si="20"/>
        <v>Yes</v>
      </c>
    </row>
    <row r="141" spans="1:12" ht="25.5" x14ac:dyDescent="0.2">
      <c r="A141" s="2" t="s">
        <v>1341</v>
      </c>
      <c r="B141" s="34" t="s">
        <v>217</v>
      </c>
      <c r="C141" s="46">
        <v>458.94756688000001</v>
      </c>
      <c r="D141" s="43" t="str">
        <f t="shared" si="17"/>
        <v>N/A</v>
      </c>
      <c r="E141" s="46">
        <v>464.08120317999999</v>
      </c>
      <c r="F141" s="43" t="str">
        <f t="shared" si="18"/>
        <v>N/A</v>
      </c>
      <c r="G141" s="46">
        <v>457.79937720999999</v>
      </c>
      <c r="H141" s="43" t="str">
        <f t="shared" si="19"/>
        <v>N/A</v>
      </c>
      <c r="I141" s="12">
        <v>1.119</v>
      </c>
      <c r="J141" s="12">
        <v>-1.35</v>
      </c>
      <c r="K141" s="44" t="s">
        <v>732</v>
      </c>
      <c r="L141" s="9" t="str">
        <f t="shared" si="20"/>
        <v>Yes</v>
      </c>
    </row>
    <row r="142" spans="1:12" ht="25.5" x14ac:dyDescent="0.2">
      <c r="A142" s="2" t="s">
        <v>592</v>
      </c>
      <c r="B142" s="34" t="s">
        <v>217</v>
      </c>
      <c r="C142" s="46">
        <v>5216320</v>
      </c>
      <c r="D142" s="43" t="str">
        <f t="shared" si="17"/>
        <v>N/A</v>
      </c>
      <c r="E142" s="46">
        <v>4633388</v>
      </c>
      <c r="F142" s="43" t="str">
        <f t="shared" si="18"/>
        <v>N/A</v>
      </c>
      <c r="G142" s="46">
        <v>3815850</v>
      </c>
      <c r="H142" s="43" t="str">
        <f t="shared" si="19"/>
        <v>N/A</v>
      </c>
      <c r="I142" s="12">
        <v>-11.2</v>
      </c>
      <c r="J142" s="12">
        <v>-17.600000000000001</v>
      </c>
      <c r="K142" s="44" t="s">
        <v>732</v>
      </c>
      <c r="L142" s="9" t="str">
        <f t="shared" si="20"/>
        <v>Yes</v>
      </c>
    </row>
    <row r="143" spans="1:12" x14ac:dyDescent="0.2">
      <c r="A143" s="3" t="s">
        <v>593</v>
      </c>
      <c r="B143" s="34" t="s">
        <v>217</v>
      </c>
      <c r="C143" s="35">
        <v>249</v>
      </c>
      <c r="D143" s="43" t="str">
        <f t="shared" si="17"/>
        <v>N/A</v>
      </c>
      <c r="E143" s="35">
        <v>273</v>
      </c>
      <c r="F143" s="43" t="str">
        <f t="shared" si="18"/>
        <v>N/A</v>
      </c>
      <c r="G143" s="35">
        <v>230</v>
      </c>
      <c r="H143" s="43" t="str">
        <f t="shared" si="19"/>
        <v>N/A</v>
      </c>
      <c r="I143" s="12">
        <v>9.6389999999999993</v>
      </c>
      <c r="J143" s="12">
        <v>-15.8</v>
      </c>
      <c r="K143" s="44" t="s">
        <v>732</v>
      </c>
      <c r="L143" s="9" t="str">
        <f t="shared" si="20"/>
        <v>Yes</v>
      </c>
    </row>
    <row r="144" spans="1:12" ht="25.5" x14ac:dyDescent="0.2">
      <c r="A144" s="3" t="s">
        <v>1342</v>
      </c>
      <c r="B144" s="34" t="s">
        <v>217</v>
      </c>
      <c r="C144" s="46">
        <v>20949.076304999999</v>
      </c>
      <c r="D144" s="43" t="str">
        <f t="shared" si="17"/>
        <v>N/A</v>
      </c>
      <c r="E144" s="46">
        <v>16972.117215999999</v>
      </c>
      <c r="F144" s="43" t="str">
        <f t="shared" si="18"/>
        <v>N/A</v>
      </c>
      <c r="G144" s="46">
        <v>16590.652173999999</v>
      </c>
      <c r="H144" s="43" t="str">
        <f t="shared" si="19"/>
        <v>N/A</v>
      </c>
      <c r="I144" s="12">
        <v>-19</v>
      </c>
      <c r="J144" s="12">
        <v>-2.25</v>
      </c>
      <c r="K144" s="44" t="s">
        <v>732</v>
      </c>
      <c r="L144" s="9" t="str">
        <f t="shared" si="20"/>
        <v>Yes</v>
      </c>
    </row>
    <row r="145" spans="1:12" ht="25.5" x14ac:dyDescent="0.2">
      <c r="A145" s="2" t="s">
        <v>594</v>
      </c>
      <c r="B145" s="34" t="s">
        <v>217</v>
      </c>
      <c r="C145" s="46">
        <v>83447347</v>
      </c>
      <c r="D145" s="43" t="str">
        <f t="shared" si="17"/>
        <v>N/A</v>
      </c>
      <c r="E145" s="46">
        <v>84506896</v>
      </c>
      <c r="F145" s="43" t="str">
        <f t="shared" si="18"/>
        <v>N/A</v>
      </c>
      <c r="G145" s="46">
        <v>81172724</v>
      </c>
      <c r="H145" s="43" t="str">
        <f t="shared" si="19"/>
        <v>N/A</v>
      </c>
      <c r="I145" s="12">
        <v>1.27</v>
      </c>
      <c r="J145" s="12">
        <v>-3.95</v>
      </c>
      <c r="K145" s="44" t="s">
        <v>732</v>
      </c>
      <c r="L145" s="9" t="str">
        <f t="shared" si="20"/>
        <v>Yes</v>
      </c>
    </row>
    <row r="146" spans="1:12" x14ac:dyDescent="0.2">
      <c r="A146" s="2" t="s">
        <v>595</v>
      </c>
      <c r="B146" s="34" t="s">
        <v>217</v>
      </c>
      <c r="C146" s="35">
        <v>26956</v>
      </c>
      <c r="D146" s="43" t="str">
        <f t="shared" si="17"/>
        <v>N/A</v>
      </c>
      <c r="E146" s="35">
        <v>31068</v>
      </c>
      <c r="F146" s="43" t="str">
        <f t="shared" si="18"/>
        <v>N/A</v>
      </c>
      <c r="G146" s="35">
        <v>27847</v>
      </c>
      <c r="H146" s="43" t="str">
        <f t="shared" si="19"/>
        <v>N/A</v>
      </c>
      <c r="I146" s="12">
        <v>15.25</v>
      </c>
      <c r="J146" s="12">
        <v>-10.4</v>
      </c>
      <c r="K146" s="44" t="s">
        <v>732</v>
      </c>
      <c r="L146" s="9" t="str">
        <f t="shared" si="20"/>
        <v>Yes</v>
      </c>
    </row>
    <row r="147" spans="1:12" ht="25.5" x14ac:dyDescent="0.2">
      <c r="A147" s="2" t="s">
        <v>1343</v>
      </c>
      <c r="B147" s="34" t="s">
        <v>217</v>
      </c>
      <c r="C147" s="46">
        <v>3095.6873052000001</v>
      </c>
      <c r="D147" s="43" t="str">
        <f t="shared" si="17"/>
        <v>N/A</v>
      </c>
      <c r="E147" s="46">
        <v>2720.0623148999998</v>
      </c>
      <c r="F147" s="43" t="str">
        <f t="shared" si="18"/>
        <v>N/A</v>
      </c>
      <c r="G147" s="46">
        <v>2914.9539986</v>
      </c>
      <c r="H147" s="43" t="str">
        <f t="shared" si="19"/>
        <v>N/A</v>
      </c>
      <c r="I147" s="12">
        <v>-12.1</v>
      </c>
      <c r="J147" s="12">
        <v>7.165</v>
      </c>
      <c r="K147" s="44" t="s">
        <v>732</v>
      </c>
      <c r="L147" s="9" t="str">
        <f t="shared" si="20"/>
        <v>Yes</v>
      </c>
    </row>
    <row r="148" spans="1:12" ht="25.5" x14ac:dyDescent="0.2">
      <c r="A148" s="2" t="s">
        <v>596</v>
      </c>
      <c r="B148" s="34" t="s">
        <v>217</v>
      </c>
      <c r="C148" s="46">
        <v>193430</v>
      </c>
      <c r="D148" s="43" t="str">
        <f t="shared" si="17"/>
        <v>N/A</v>
      </c>
      <c r="E148" s="46">
        <v>180823</v>
      </c>
      <c r="F148" s="43" t="str">
        <f t="shared" si="18"/>
        <v>N/A</v>
      </c>
      <c r="G148" s="46">
        <v>197100</v>
      </c>
      <c r="H148" s="43" t="str">
        <f t="shared" si="19"/>
        <v>N/A</v>
      </c>
      <c r="I148" s="12">
        <v>-6.52</v>
      </c>
      <c r="J148" s="12">
        <v>9.0020000000000007</v>
      </c>
      <c r="K148" s="44" t="s">
        <v>732</v>
      </c>
      <c r="L148" s="9" t="str">
        <f t="shared" si="20"/>
        <v>Yes</v>
      </c>
    </row>
    <row r="149" spans="1:12" x14ac:dyDescent="0.2">
      <c r="A149" s="2" t="s">
        <v>597</v>
      </c>
      <c r="B149" s="34" t="s">
        <v>217</v>
      </c>
      <c r="C149" s="35">
        <v>49</v>
      </c>
      <c r="D149" s="43" t="str">
        <f t="shared" si="17"/>
        <v>N/A</v>
      </c>
      <c r="E149" s="35">
        <v>36</v>
      </c>
      <c r="F149" s="43" t="str">
        <f t="shared" si="18"/>
        <v>N/A</v>
      </c>
      <c r="G149" s="35">
        <v>37</v>
      </c>
      <c r="H149" s="43" t="str">
        <f t="shared" si="19"/>
        <v>N/A</v>
      </c>
      <c r="I149" s="12">
        <v>-26.5</v>
      </c>
      <c r="J149" s="12">
        <v>2.778</v>
      </c>
      <c r="K149" s="44" t="s">
        <v>732</v>
      </c>
      <c r="L149" s="9" t="str">
        <f t="shared" si="20"/>
        <v>Yes</v>
      </c>
    </row>
    <row r="150" spans="1:12" ht="25.5" x14ac:dyDescent="0.2">
      <c r="A150" s="4" t="s">
        <v>1344</v>
      </c>
      <c r="B150" s="34" t="s">
        <v>217</v>
      </c>
      <c r="C150" s="46">
        <v>3947.5510204000002</v>
      </c>
      <c r="D150" s="43" t="str">
        <f t="shared" si="17"/>
        <v>N/A</v>
      </c>
      <c r="E150" s="46">
        <v>5022.8611111</v>
      </c>
      <c r="F150" s="43" t="str">
        <f t="shared" si="18"/>
        <v>N/A</v>
      </c>
      <c r="G150" s="46">
        <v>5327.0270270000001</v>
      </c>
      <c r="H150" s="43" t="str">
        <f t="shared" si="19"/>
        <v>N/A</v>
      </c>
      <c r="I150" s="12">
        <v>27.24</v>
      </c>
      <c r="J150" s="12">
        <v>6.056</v>
      </c>
      <c r="K150" s="44" t="s">
        <v>732</v>
      </c>
      <c r="L150" s="9" t="str">
        <f t="shared" si="20"/>
        <v>Yes</v>
      </c>
    </row>
    <row r="151" spans="1:12" ht="25.5" x14ac:dyDescent="0.2">
      <c r="A151" s="4" t="s">
        <v>1345</v>
      </c>
      <c r="B151" s="34" t="s">
        <v>217</v>
      </c>
      <c r="C151" s="46">
        <v>436.95545397000001</v>
      </c>
      <c r="D151" s="43" t="str">
        <f t="shared" ref="D151:D170" si="21">IF($B151="N/A","N/A",IF(C151&gt;10,"No",IF(C151&lt;-10,"No","Yes")))</f>
        <v>N/A</v>
      </c>
      <c r="E151" s="46">
        <v>429.30815231000003</v>
      </c>
      <c r="F151" s="43" t="str">
        <f t="shared" ref="F151:F170" si="22">IF($B151="N/A","N/A",IF(E151&gt;10,"No",IF(E151&lt;-10,"No","Yes")))</f>
        <v>N/A</v>
      </c>
      <c r="G151" s="46">
        <v>380.19299172000001</v>
      </c>
      <c r="H151" s="43" t="str">
        <f t="shared" ref="H151:H170" si="23">IF($B151="N/A","N/A",IF(G151&gt;10,"No",IF(G151&lt;-10,"No","Yes")))</f>
        <v>N/A</v>
      </c>
      <c r="I151" s="12">
        <v>-1.75</v>
      </c>
      <c r="J151" s="12">
        <v>-11.4</v>
      </c>
      <c r="K151" s="44" t="s">
        <v>732</v>
      </c>
      <c r="L151" s="9" t="str">
        <f t="shared" ref="L151:L170" si="24">IF(J151="Div by 0", "N/A", IF(K151="N/A","N/A", IF(J151&gt;VALUE(MID(K151,1,2)), "No", IF(J151&lt;-1*VALUE(MID(K151,1,2)), "No", "Yes"))))</f>
        <v>Yes</v>
      </c>
    </row>
    <row r="152" spans="1:12" ht="25.5" x14ac:dyDescent="0.2">
      <c r="A152" s="4" t="s">
        <v>1346</v>
      </c>
      <c r="B152" s="34" t="s">
        <v>217</v>
      </c>
      <c r="C152" s="46">
        <v>1213.3186813</v>
      </c>
      <c r="D152" s="43" t="str">
        <f t="shared" si="21"/>
        <v>N/A</v>
      </c>
      <c r="E152" s="46">
        <v>979.96708616000001</v>
      </c>
      <c r="F152" s="43" t="str">
        <f t="shared" si="22"/>
        <v>N/A</v>
      </c>
      <c r="G152" s="46">
        <v>1225.9810606000001</v>
      </c>
      <c r="H152" s="43" t="str">
        <f t="shared" si="23"/>
        <v>N/A</v>
      </c>
      <c r="I152" s="12">
        <v>-19.2</v>
      </c>
      <c r="J152" s="12">
        <v>25.1</v>
      </c>
      <c r="K152" s="44" t="s">
        <v>732</v>
      </c>
      <c r="L152" s="9" t="str">
        <f t="shared" si="24"/>
        <v>Yes</v>
      </c>
    </row>
    <row r="153" spans="1:12" ht="25.5" x14ac:dyDescent="0.2">
      <c r="A153" s="4" t="s">
        <v>1347</v>
      </c>
      <c r="B153" s="34" t="s">
        <v>217</v>
      </c>
      <c r="C153" s="46">
        <v>1839.2754666999999</v>
      </c>
      <c r="D153" s="43" t="str">
        <f t="shared" si="21"/>
        <v>N/A</v>
      </c>
      <c r="E153" s="46">
        <v>1702.1852042999999</v>
      </c>
      <c r="F153" s="43" t="str">
        <f t="shared" si="22"/>
        <v>N/A</v>
      </c>
      <c r="G153" s="46">
        <v>1454.4144914000001</v>
      </c>
      <c r="H153" s="43" t="str">
        <f t="shared" si="23"/>
        <v>N/A</v>
      </c>
      <c r="I153" s="12">
        <v>-7.45</v>
      </c>
      <c r="J153" s="12">
        <v>-14.6</v>
      </c>
      <c r="K153" s="44" t="s">
        <v>732</v>
      </c>
      <c r="L153" s="9" t="str">
        <f t="shared" si="24"/>
        <v>Yes</v>
      </c>
    </row>
    <row r="154" spans="1:12" ht="25.5" x14ac:dyDescent="0.2">
      <c r="A154" s="4" t="s">
        <v>1348</v>
      </c>
      <c r="B154" s="34" t="s">
        <v>217</v>
      </c>
      <c r="C154" s="46">
        <v>240.98747609</v>
      </c>
      <c r="D154" s="43" t="str">
        <f t="shared" si="21"/>
        <v>N/A</v>
      </c>
      <c r="E154" s="46">
        <v>257.03904032000003</v>
      </c>
      <c r="F154" s="43" t="str">
        <f t="shared" si="22"/>
        <v>N/A</v>
      </c>
      <c r="G154" s="46">
        <v>216.58211413000001</v>
      </c>
      <c r="H154" s="43" t="str">
        <f t="shared" si="23"/>
        <v>N/A</v>
      </c>
      <c r="I154" s="12">
        <v>6.6609999999999996</v>
      </c>
      <c r="J154" s="12">
        <v>-15.7</v>
      </c>
      <c r="K154" s="44" t="s">
        <v>732</v>
      </c>
      <c r="L154" s="9" t="str">
        <f t="shared" si="24"/>
        <v>Yes</v>
      </c>
    </row>
    <row r="155" spans="1:12" ht="25.5" x14ac:dyDescent="0.2">
      <c r="A155" s="2" t="s">
        <v>1349</v>
      </c>
      <c r="B155" s="34" t="s">
        <v>217</v>
      </c>
      <c r="C155" s="46">
        <v>538.51634660000002</v>
      </c>
      <c r="D155" s="43" t="str">
        <f t="shared" si="21"/>
        <v>N/A</v>
      </c>
      <c r="E155" s="46">
        <v>487.86500723</v>
      </c>
      <c r="F155" s="43" t="str">
        <f t="shared" si="22"/>
        <v>N/A</v>
      </c>
      <c r="G155" s="46">
        <v>465.95280407000001</v>
      </c>
      <c r="H155" s="43" t="str">
        <f t="shared" si="23"/>
        <v>N/A</v>
      </c>
      <c r="I155" s="12">
        <v>-9.41</v>
      </c>
      <c r="J155" s="12">
        <v>-4.49</v>
      </c>
      <c r="K155" s="44" t="s">
        <v>732</v>
      </c>
      <c r="L155" s="9" t="str">
        <f t="shared" si="24"/>
        <v>Yes</v>
      </c>
    </row>
    <row r="156" spans="1:12" ht="25.5" x14ac:dyDescent="0.2">
      <c r="A156" s="2" t="s">
        <v>1350</v>
      </c>
      <c r="B156" s="34" t="s">
        <v>217</v>
      </c>
      <c r="C156" s="46">
        <v>171.63119130999999</v>
      </c>
      <c r="D156" s="43" t="str">
        <f t="shared" si="21"/>
        <v>N/A</v>
      </c>
      <c r="E156" s="46">
        <v>168.42118361000001</v>
      </c>
      <c r="F156" s="43" t="str">
        <f t="shared" si="22"/>
        <v>N/A</v>
      </c>
      <c r="G156" s="46">
        <v>160.48914128000001</v>
      </c>
      <c r="H156" s="43" t="str">
        <f t="shared" si="23"/>
        <v>N/A</v>
      </c>
      <c r="I156" s="12">
        <v>-1.87</v>
      </c>
      <c r="J156" s="12">
        <v>-4.71</v>
      </c>
      <c r="K156" s="44" t="s">
        <v>732</v>
      </c>
      <c r="L156" s="9" t="str">
        <f t="shared" si="24"/>
        <v>Yes</v>
      </c>
    </row>
    <row r="157" spans="1:12" ht="25.5" x14ac:dyDescent="0.2">
      <c r="A157" s="2" t="s">
        <v>1351</v>
      </c>
      <c r="B157" s="34" t="s">
        <v>217</v>
      </c>
      <c r="C157" s="46">
        <v>4239.5796702999996</v>
      </c>
      <c r="D157" s="43" t="str">
        <f t="shared" si="21"/>
        <v>N/A</v>
      </c>
      <c r="E157" s="46">
        <v>4378.7560503000004</v>
      </c>
      <c r="F157" s="43" t="str">
        <f t="shared" si="22"/>
        <v>N/A</v>
      </c>
      <c r="G157" s="46">
        <v>3784.7443182000002</v>
      </c>
      <c r="H157" s="43" t="str">
        <f t="shared" si="23"/>
        <v>N/A</v>
      </c>
      <c r="I157" s="12">
        <v>3.2829999999999999</v>
      </c>
      <c r="J157" s="12">
        <v>-13.6</v>
      </c>
      <c r="K157" s="44" t="s">
        <v>732</v>
      </c>
      <c r="L157" s="9" t="str">
        <f t="shared" si="24"/>
        <v>Yes</v>
      </c>
    </row>
    <row r="158" spans="1:12" ht="25.5" x14ac:dyDescent="0.2">
      <c r="A158" s="2" t="s">
        <v>1352</v>
      </c>
      <c r="B158" s="34" t="s">
        <v>217</v>
      </c>
      <c r="C158" s="46">
        <v>968.09352791000003</v>
      </c>
      <c r="D158" s="43" t="str">
        <f t="shared" si="21"/>
        <v>N/A</v>
      </c>
      <c r="E158" s="46">
        <v>927.19604301000004</v>
      </c>
      <c r="F158" s="43" t="str">
        <f t="shared" si="22"/>
        <v>N/A</v>
      </c>
      <c r="G158" s="46">
        <v>918.3311976</v>
      </c>
      <c r="H158" s="43" t="str">
        <f t="shared" si="23"/>
        <v>N/A</v>
      </c>
      <c r="I158" s="12">
        <v>-4.22</v>
      </c>
      <c r="J158" s="12">
        <v>-0.95599999999999996</v>
      </c>
      <c r="K158" s="44" t="s">
        <v>732</v>
      </c>
      <c r="L158" s="9" t="str">
        <f t="shared" si="24"/>
        <v>Yes</v>
      </c>
    </row>
    <row r="159" spans="1:12" ht="25.5" x14ac:dyDescent="0.2">
      <c r="A159" s="2" t="s">
        <v>1353</v>
      </c>
      <c r="B159" s="34" t="s">
        <v>217</v>
      </c>
      <c r="C159" s="46">
        <v>65.649853183000005</v>
      </c>
      <c r="D159" s="43" t="str">
        <f t="shared" si="21"/>
        <v>N/A</v>
      </c>
      <c r="E159" s="46">
        <v>68.020468441999995</v>
      </c>
      <c r="F159" s="43" t="str">
        <f t="shared" si="22"/>
        <v>N/A</v>
      </c>
      <c r="G159" s="46">
        <v>59.947336381</v>
      </c>
      <c r="H159" s="43" t="str">
        <f t="shared" si="23"/>
        <v>N/A</v>
      </c>
      <c r="I159" s="12">
        <v>3.6110000000000002</v>
      </c>
      <c r="J159" s="12">
        <v>-11.9</v>
      </c>
      <c r="K159" s="44" t="s">
        <v>732</v>
      </c>
      <c r="L159" s="9" t="str">
        <f t="shared" si="24"/>
        <v>Yes</v>
      </c>
    </row>
    <row r="160" spans="1:12" ht="25.5" x14ac:dyDescent="0.2">
      <c r="A160" s="4" t="s">
        <v>1354</v>
      </c>
      <c r="B160" s="34" t="s">
        <v>217</v>
      </c>
      <c r="C160" s="46">
        <v>0.76692580960000001</v>
      </c>
      <c r="D160" s="43" t="str">
        <f t="shared" si="21"/>
        <v>N/A</v>
      </c>
      <c r="E160" s="46">
        <v>6.0956975713999997</v>
      </c>
      <c r="F160" s="43" t="str">
        <f t="shared" si="22"/>
        <v>N/A</v>
      </c>
      <c r="G160" s="46">
        <v>11.651723521999999</v>
      </c>
      <c r="H160" s="43" t="str">
        <f t="shared" si="23"/>
        <v>N/A</v>
      </c>
      <c r="I160" s="12">
        <v>694.8</v>
      </c>
      <c r="J160" s="12">
        <v>91.15</v>
      </c>
      <c r="K160" s="44" t="s">
        <v>732</v>
      </c>
      <c r="L160" s="9" t="str">
        <f t="shared" si="24"/>
        <v>No</v>
      </c>
    </row>
    <row r="161" spans="1:12" x14ac:dyDescent="0.2">
      <c r="A161" s="4" t="s">
        <v>1355</v>
      </c>
      <c r="B161" s="34" t="s">
        <v>217</v>
      </c>
      <c r="C161" s="46">
        <v>612.47597043999997</v>
      </c>
      <c r="D161" s="43" t="str">
        <f t="shared" si="21"/>
        <v>N/A</v>
      </c>
      <c r="E161" s="46">
        <v>634.72690867999995</v>
      </c>
      <c r="F161" s="43" t="str">
        <f t="shared" si="22"/>
        <v>N/A</v>
      </c>
      <c r="G161" s="46">
        <v>619.55072783000003</v>
      </c>
      <c r="H161" s="43" t="str">
        <f t="shared" si="23"/>
        <v>N/A</v>
      </c>
      <c r="I161" s="12">
        <v>3.633</v>
      </c>
      <c r="J161" s="12">
        <v>-2.39</v>
      </c>
      <c r="K161" s="44" t="s">
        <v>732</v>
      </c>
      <c r="L161" s="9" t="str">
        <f t="shared" si="24"/>
        <v>Yes</v>
      </c>
    </row>
    <row r="162" spans="1:12" x14ac:dyDescent="0.2">
      <c r="A162" s="4" t="s">
        <v>1356</v>
      </c>
      <c r="B162" s="34" t="s">
        <v>217</v>
      </c>
      <c r="C162" s="46">
        <v>1813.4908425000001</v>
      </c>
      <c r="D162" s="43" t="str">
        <f t="shared" si="21"/>
        <v>N/A</v>
      </c>
      <c r="E162" s="46">
        <v>2082.7376573000001</v>
      </c>
      <c r="F162" s="43" t="str">
        <f t="shared" si="22"/>
        <v>N/A</v>
      </c>
      <c r="G162" s="46">
        <v>2182.0018939000001</v>
      </c>
      <c r="H162" s="43" t="str">
        <f t="shared" si="23"/>
        <v>N/A</v>
      </c>
      <c r="I162" s="12">
        <v>14.85</v>
      </c>
      <c r="J162" s="12">
        <v>4.766</v>
      </c>
      <c r="K162" s="44" t="s">
        <v>732</v>
      </c>
      <c r="L162" s="9" t="str">
        <f t="shared" si="24"/>
        <v>Yes</v>
      </c>
    </row>
    <row r="163" spans="1:12" ht="25.5" x14ac:dyDescent="0.2">
      <c r="A163" s="4" t="s">
        <v>1357</v>
      </c>
      <c r="B163" s="34" t="s">
        <v>217</v>
      </c>
      <c r="C163" s="46">
        <v>3089.5047853999999</v>
      </c>
      <c r="D163" s="43" t="str">
        <f t="shared" si="21"/>
        <v>N/A</v>
      </c>
      <c r="E163" s="46">
        <v>3196.8255484000001</v>
      </c>
      <c r="F163" s="43" t="str">
        <f t="shared" si="22"/>
        <v>N/A</v>
      </c>
      <c r="G163" s="46">
        <v>2900.7462427</v>
      </c>
      <c r="H163" s="43" t="str">
        <f t="shared" si="23"/>
        <v>N/A</v>
      </c>
      <c r="I163" s="12">
        <v>3.4740000000000002</v>
      </c>
      <c r="J163" s="12">
        <v>-9.26</v>
      </c>
      <c r="K163" s="44" t="s">
        <v>732</v>
      </c>
      <c r="L163" s="9" t="str">
        <f t="shared" si="24"/>
        <v>Yes</v>
      </c>
    </row>
    <row r="164" spans="1:12" x14ac:dyDescent="0.2">
      <c r="A164" s="4" t="s">
        <v>1358</v>
      </c>
      <c r="B164" s="34" t="s">
        <v>217</v>
      </c>
      <c r="C164" s="46">
        <v>318.78793877999999</v>
      </c>
      <c r="D164" s="43" t="str">
        <f t="shared" si="21"/>
        <v>N/A</v>
      </c>
      <c r="E164" s="46">
        <v>318.62924655</v>
      </c>
      <c r="F164" s="43" t="str">
        <f t="shared" si="22"/>
        <v>N/A</v>
      </c>
      <c r="G164" s="46">
        <v>321.02811321000001</v>
      </c>
      <c r="H164" s="43" t="str">
        <f t="shared" si="23"/>
        <v>N/A</v>
      </c>
      <c r="I164" s="12">
        <v>-0.05</v>
      </c>
      <c r="J164" s="12">
        <v>0.75290000000000001</v>
      </c>
      <c r="K164" s="44" t="s">
        <v>732</v>
      </c>
      <c r="L164" s="9" t="str">
        <f t="shared" si="24"/>
        <v>Yes</v>
      </c>
    </row>
    <row r="165" spans="1:12" x14ac:dyDescent="0.2">
      <c r="A165" s="4" t="s">
        <v>1359</v>
      </c>
      <c r="B165" s="34" t="s">
        <v>217</v>
      </c>
      <c r="C165" s="46">
        <v>558.58677855999997</v>
      </c>
      <c r="D165" s="43" t="str">
        <f t="shared" si="21"/>
        <v>N/A</v>
      </c>
      <c r="E165" s="46">
        <v>598.37169627000003</v>
      </c>
      <c r="F165" s="43" t="str">
        <f t="shared" si="22"/>
        <v>N/A</v>
      </c>
      <c r="G165" s="46">
        <v>593.82028041000001</v>
      </c>
      <c r="H165" s="43" t="str">
        <f t="shared" si="23"/>
        <v>N/A</v>
      </c>
      <c r="I165" s="12">
        <v>7.1219999999999999</v>
      </c>
      <c r="J165" s="12">
        <v>-0.76100000000000001</v>
      </c>
      <c r="K165" s="44" t="s">
        <v>732</v>
      </c>
      <c r="L165" s="9" t="str">
        <f t="shared" si="24"/>
        <v>Yes</v>
      </c>
    </row>
    <row r="166" spans="1:12" x14ac:dyDescent="0.2">
      <c r="A166" s="4" t="s">
        <v>1360</v>
      </c>
      <c r="B166" s="34" t="s">
        <v>217</v>
      </c>
      <c r="C166" s="46">
        <v>3011.4589753</v>
      </c>
      <c r="D166" s="43" t="str">
        <f t="shared" si="21"/>
        <v>N/A</v>
      </c>
      <c r="E166" s="46">
        <v>3028.4867650000001</v>
      </c>
      <c r="F166" s="43" t="str">
        <f t="shared" si="22"/>
        <v>N/A</v>
      </c>
      <c r="G166" s="46">
        <v>2902.518137</v>
      </c>
      <c r="H166" s="43" t="str">
        <f t="shared" si="23"/>
        <v>N/A</v>
      </c>
      <c r="I166" s="12">
        <v>0.56540000000000001</v>
      </c>
      <c r="J166" s="12">
        <v>-4.16</v>
      </c>
      <c r="K166" s="44" t="s">
        <v>732</v>
      </c>
      <c r="L166" s="9" t="str">
        <f t="shared" si="24"/>
        <v>Yes</v>
      </c>
    </row>
    <row r="167" spans="1:12" x14ac:dyDescent="0.2">
      <c r="A167" s="45" t="s">
        <v>1361</v>
      </c>
      <c r="B167" s="34" t="s">
        <v>217</v>
      </c>
      <c r="C167" s="46">
        <v>4699.3846154000003</v>
      </c>
      <c r="D167" s="43" t="str">
        <f t="shared" si="21"/>
        <v>N/A</v>
      </c>
      <c r="E167" s="46">
        <v>5544.5730880999999</v>
      </c>
      <c r="F167" s="43" t="str">
        <f t="shared" si="22"/>
        <v>N/A</v>
      </c>
      <c r="G167" s="46">
        <v>6421.0094697000004</v>
      </c>
      <c r="H167" s="43" t="str">
        <f t="shared" si="23"/>
        <v>N/A</v>
      </c>
      <c r="I167" s="12">
        <v>17.989999999999998</v>
      </c>
      <c r="J167" s="12">
        <v>15.81</v>
      </c>
      <c r="K167" s="44" t="s">
        <v>732</v>
      </c>
      <c r="L167" s="9" t="str">
        <f t="shared" si="24"/>
        <v>Yes</v>
      </c>
    </row>
    <row r="168" spans="1:12" x14ac:dyDescent="0.2">
      <c r="A168" s="45" t="s">
        <v>1362</v>
      </c>
      <c r="B168" s="34" t="s">
        <v>217</v>
      </c>
      <c r="C168" s="46">
        <v>11901.972330000001</v>
      </c>
      <c r="D168" s="43" t="str">
        <f t="shared" si="21"/>
        <v>N/A</v>
      </c>
      <c r="E168" s="46">
        <v>11987.941161000001</v>
      </c>
      <c r="F168" s="43" t="str">
        <f t="shared" si="22"/>
        <v>N/A</v>
      </c>
      <c r="G168" s="46">
        <v>11367.107814999999</v>
      </c>
      <c r="H168" s="43" t="str">
        <f t="shared" si="23"/>
        <v>N/A</v>
      </c>
      <c r="I168" s="12">
        <v>0.72230000000000005</v>
      </c>
      <c r="J168" s="12">
        <v>-5.18</v>
      </c>
      <c r="K168" s="44" t="s">
        <v>732</v>
      </c>
      <c r="L168" s="9" t="str">
        <f t="shared" si="24"/>
        <v>Yes</v>
      </c>
    </row>
    <row r="169" spans="1:12" x14ac:dyDescent="0.2">
      <c r="A169" s="45" t="s">
        <v>1363</v>
      </c>
      <c r="B169" s="34" t="s">
        <v>217</v>
      </c>
      <c r="C169" s="46">
        <v>2163.4915357999998</v>
      </c>
      <c r="D169" s="43" t="str">
        <f t="shared" si="21"/>
        <v>N/A</v>
      </c>
      <c r="E169" s="46">
        <v>2138.0309462</v>
      </c>
      <c r="F169" s="43" t="str">
        <f t="shared" si="22"/>
        <v>N/A</v>
      </c>
      <c r="G169" s="46">
        <v>2026.2037484</v>
      </c>
      <c r="H169" s="43" t="str">
        <f t="shared" si="23"/>
        <v>N/A</v>
      </c>
      <c r="I169" s="12">
        <v>-1.18</v>
      </c>
      <c r="J169" s="12">
        <v>-5.23</v>
      </c>
      <c r="K169" s="44" t="s">
        <v>732</v>
      </c>
      <c r="L169" s="9" t="str">
        <f t="shared" si="24"/>
        <v>Yes</v>
      </c>
    </row>
    <row r="170" spans="1:12" x14ac:dyDescent="0.2">
      <c r="A170" s="45" t="s">
        <v>1364</v>
      </c>
      <c r="B170" s="34" t="s">
        <v>217</v>
      </c>
      <c r="C170" s="46">
        <v>2011.3176131</v>
      </c>
      <c r="D170" s="43" t="str">
        <f t="shared" si="21"/>
        <v>N/A</v>
      </c>
      <c r="E170" s="46">
        <v>2057.4014823000002</v>
      </c>
      <c r="F170" s="43" t="str">
        <f t="shared" si="22"/>
        <v>N/A</v>
      </c>
      <c r="G170" s="46">
        <v>1879.2811663</v>
      </c>
      <c r="H170" s="43" t="str">
        <f t="shared" si="23"/>
        <v>N/A</v>
      </c>
      <c r="I170" s="12">
        <v>2.2909999999999999</v>
      </c>
      <c r="J170" s="12">
        <v>-8.66</v>
      </c>
      <c r="K170" s="44" t="s">
        <v>732</v>
      </c>
      <c r="L170" s="9" t="str">
        <f t="shared" si="24"/>
        <v>Yes</v>
      </c>
    </row>
    <row r="171" spans="1:12" x14ac:dyDescent="0.2">
      <c r="A171" s="45" t="s">
        <v>85</v>
      </c>
      <c r="B171" s="34" t="s">
        <v>217</v>
      </c>
      <c r="C171" s="8">
        <v>9.4431953444999994</v>
      </c>
      <c r="D171" s="43" t="str">
        <f t="shared" ref="D171:D202" si="25">IF($B171="N/A","N/A",IF(C171&gt;10,"No",IF(C171&lt;-10,"No","Yes")))</f>
        <v>N/A</v>
      </c>
      <c r="E171" s="8">
        <v>9.2572032373000006</v>
      </c>
      <c r="F171" s="43" t="str">
        <f t="shared" ref="F171:F202" si="26">IF($B171="N/A","N/A",IF(E171&gt;10,"No",IF(E171&lt;-10,"No","Yes")))</f>
        <v>N/A</v>
      </c>
      <c r="G171" s="8">
        <v>8.9635792687000002</v>
      </c>
      <c r="H171" s="43" t="str">
        <f t="shared" ref="H171:H202" si="27">IF($B171="N/A","N/A",IF(G171&gt;10,"No",IF(G171&lt;-10,"No","Yes")))</f>
        <v>N/A</v>
      </c>
      <c r="I171" s="12">
        <v>-1.97</v>
      </c>
      <c r="J171" s="12">
        <v>-3.17</v>
      </c>
      <c r="K171" s="44" t="s">
        <v>732</v>
      </c>
      <c r="L171" s="9" t="str">
        <f t="shared" ref="L171:L202" si="28">IF(J171="Div by 0", "N/A", IF(K171="N/A","N/A", IF(J171&gt;VALUE(MID(K171,1,2)), "No", IF(J171&lt;-1*VALUE(MID(K171,1,2)), "No", "Yes"))))</f>
        <v>Yes</v>
      </c>
    </row>
    <row r="172" spans="1:12" x14ac:dyDescent="0.2">
      <c r="A172" s="45" t="s">
        <v>465</v>
      </c>
      <c r="B172" s="34" t="s">
        <v>217</v>
      </c>
      <c r="C172" s="8">
        <v>13.461538462</v>
      </c>
      <c r="D172" s="43" t="str">
        <f t="shared" si="25"/>
        <v>N/A</v>
      </c>
      <c r="E172" s="8">
        <v>14.90803485</v>
      </c>
      <c r="F172" s="43" t="str">
        <f t="shared" si="26"/>
        <v>N/A</v>
      </c>
      <c r="G172" s="8">
        <v>16.382575758000002</v>
      </c>
      <c r="H172" s="43" t="str">
        <f t="shared" si="27"/>
        <v>N/A</v>
      </c>
      <c r="I172" s="12">
        <v>10.75</v>
      </c>
      <c r="J172" s="12">
        <v>9.891</v>
      </c>
      <c r="K172" s="44" t="s">
        <v>732</v>
      </c>
      <c r="L172" s="9" t="str">
        <f t="shared" si="28"/>
        <v>Yes</v>
      </c>
    </row>
    <row r="173" spans="1:12" x14ac:dyDescent="0.2">
      <c r="A173" s="45" t="s">
        <v>466</v>
      </c>
      <c r="B173" s="34" t="s">
        <v>217</v>
      </c>
      <c r="C173" s="8">
        <v>17.587415901</v>
      </c>
      <c r="D173" s="43" t="str">
        <f t="shared" si="25"/>
        <v>N/A</v>
      </c>
      <c r="E173" s="8">
        <v>17.462365591000001</v>
      </c>
      <c r="F173" s="43" t="str">
        <f t="shared" si="26"/>
        <v>N/A</v>
      </c>
      <c r="G173" s="8">
        <v>16.911881031</v>
      </c>
      <c r="H173" s="43" t="str">
        <f t="shared" si="27"/>
        <v>N/A</v>
      </c>
      <c r="I173" s="12">
        <v>-0.71099999999999997</v>
      </c>
      <c r="J173" s="12">
        <v>-3.15</v>
      </c>
      <c r="K173" s="44" t="s">
        <v>732</v>
      </c>
      <c r="L173" s="9" t="str">
        <f t="shared" si="28"/>
        <v>Yes</v>
      </c>
    </row>
    <row r="174" spans="1:12" x14ac:dyDescent="0.2">
      <c r="A174" s="2" t="s">
        <v>467</v>
      </c>
      <c r="B174" s="34" t="s">
        <v>217</v>
      </c>
      <c r="C174" s="8">
        <v>6.7391110912999999</v>
      </c>
      <c r="D174" s="43" t="str">
        <f t="shared" si="25"/>
        <v>N/A</v>
      </c>
      <c r="E174" s="8">
        <v>6.5094828480000002</v>
      </c>
      <c r="F174" s="43" t="str">
        <f t="shared" si="26"/>
        <v>N/A</v>
      </c>
      <c r="G174" s="8">
        <v>6.2633480370000001</v>
      </c>
      <c r="H174" s="43" t="str">
        <f t="shared" si="27"/>
        <v>N/A</v>
      </c>
      <c r="I174" s="12">
        <v>-3.41</v>
      </c>
      <c r="J174" s="12">
        <v>-3.78</v>
      </c>
      <c r="K174" s="44" t="s">
        <v>732</v>
      </c>
      <c r="L174" s="9" t="str">
        <f t="shared" si="28"/>
        <v>Yes</v>
      </c>
    </row>
    <row r="175" spans="1:12" x14ac:dyDescent="0.2">
      <c r="A175" s="2" t="s">
        <v>468</v>
      </c>
      <c r="B175" s="34" t="s">
        <v>217</v>
      </c>
      <c r="C175" s="8">
        <v>17.309375483</v>
      </c>
      <c r="D175" s="43" t="str">
        <f t="shared" si="25"/>
        <v>N/A</v>
      </c>
      <c r="E175" s="8">
        <v>16.897403626999999</v>
      </c>
      <c r="F175" s="43" t="str">
        <f t="shared" si="26"/>
        <v>N/A</v>
      </c>
      <c r="G175" s="8">
        <v>16.208251473000001</v>
      </c>
      <c r="H175" s="43" t="str">
        <f t="shared" si="27"/>
        <v>N/A</v>
      </c>
      <c r="I175" s="12">
        <v>-2.38</v>
      </c>
      <c r="J175" s="12">
        <v>-4.08</v>
      </c>
      <c r="K175" s="44" t="s">
        <v>732</v>
      </c>
      <c r="L175" s="9" t="str">
        <f t="shared" si="28"/>
        <v>Yes</v>
      </c>
    </row>
    <row r="176" spans="1:12" x14ac:dyDescent="0.2">
      <c r="A176" s="2" t="s">
        <v>1365</v>
      </c>
      <c r="B176" s="34" t="s">
        <v>217</v>
      </c>
      <c r="C176" s="8">
        <v>0.60177225229999998</v>
      </c>
      <c r="D176" s="43" t="str">
        <f t="shared" si="25"/>
        <v>N/A</v>
      </c>
      <c r="E176" s="8">
        <v>0.62174102799999997</v>
      </c>
      <c r="F176" s="43" t="str">
        <f t="shared" si="26"/>
        <v>N/A</v>
      </c>
      <c r="G176" s="8">
        <v>0.61557199039999999</v>
      </c>
      <c r="H176" s="43" t="str">
        <f t="shared" si="27"/>
        <v>N/A</v>
      </c>
      <c r="I176" s="12">
        <v>3.3180000000000001</v>
      </c>
      <c r="J176" s="12">
        <v>-0.99199999999999999</v>
      </c>
      <c r="K176" s="44" t="s">
        <v>732</v>
      </c>
      <c r="L176" s="9" t="str">
        <f t="shared" si="28"/>
        <v>Yes</v>
      </c>
    </row>
    <row r="177" spans="1:12" x14ac:dyDescent="0.2">
      <c r="A177" s="2" t="s">
        <v>1366</v>
      </c>
      <c r="B177" s="34" t="s">
        <v>217</v>
      </c>
      <c r="C177" s="8">
        <v>12.637362637000001</v>
      </c>
      <c r="D177" s="43" t="str">
        <f t="shared" si="25"/>
        <v>N/A</v>
      </c>
      <c r="E177" s="8">
        <v>12.584704743</v>
      </c>
      <c r="F177" s="43" t="str">
        <f t="shared" si="26"/>
        <v>N/A</v>
      </c>
      <c r="G177" s="8">
        <v>11.837121212</v>
      </c>
      <c r="H177" s="43" t="str">
        <f t="shared" si="27"/>
        <v>N/A</v>
      </c>
      <c r="I177" s="12">
        <v>-0.41699999999999998</v>
      </c>
      <c r="J177" s="12">
        <v>-5.94</v>
      </c>
      <c r="K177" s="44" t="s">
        <v>732</v>
      </c>
      <c r="L177" s="9" t="str">
        <f t="shared" si="28"/>
        <v>Yes</v>
      </c>
    </row>
    <row r="178" spans="1:12" x14ac:dyDescent="0.2">
      <c r="A178" s="2" t="s">
        <v>1367</v>
      </c>
      <c r="B178" s="34" t="s">
        <v>217</v>
      </c>
      <c r="C178" s="8">
        <v>2.7385577561000001</v>
      </c>
      <c r="D178" s="43" t="str">
        <f t="shared" si="25"/>
        <v>N/A</v>
      </c>
      <c r="E178" s="8">
        <v>2.7956989246999999</v>
      </c>
      <c r="F178" s="43" t="str">
        <f t="shared" si="26"/>
        <v>N/A</v>
      </c>
      <c r="G178" s="8">
        <v>2.5470653377999999</v>
      </c>
      <c r="H178" s="43" t="str">
        <f t="shared" si="27"/>
        <v>N/A</v>
      </c>
      <c r="I178" s="12">
        <v>2.0870000000000002</v>
      </c>
      <c r="J178" s="12">
        <v>-8.89</v>
      </c>
      <c r="K178" s="44" t="s">
        <v>732</v>
      </c>
      <c r="L178" s="9" t="str">
        <f t="shared" si="28"/>
        <v>Yes</v>
      </c>
    </row>
    <row r="179" spans="1:12" x14ac:dyDescent="0.2">
      <c r="A179" s="2" t="s">
        <v>1368</v>
      </c>
      <c r="B179" s="34" t="s">
        <v>217</v>
      </c>
      <c r="C179" s="8">
        <v>0.32700093429999999</v>
      </c>
      <c r="D179" s="43" t="str">
        <f t="shared" si="25"/>
        <v>N/A</v>
      </c>
      <c r="E179" s="8">
        <v>0.3596227588</v>
      </c>
      <c r="F179" s="43" t="str">
        <f t="shared" si="26"/>
        <v>N/A</v>
      </c>
      <c r="G179" s="8">
        <v>0.37324604300000003</v>
      </c>
      <c r="H179" s="43" t="str">
        <f t="shared" si="27"/>
        <v>N/A</v>
      </c>
      <c r="I179" s="12">
        <v>9.9760000000000009</v>
      </c>
      <c r="J179" s="12">
        <v>3.7879999999999998</v>
      </c>
      <c r="K179" s="44" t="s">
        <v>732</v>
      </c>
      <c r="L179" s="9" t="str">
        <f t="shared" si="28"/>
        <v>Yes</v>
      </c>
    </row>
    <row r="180" spans="1:12" x14ac:dyDescent="0.2">
      <c r="A180" s="2" t="s">
        <v>1369</v>
      </c>
      <c r="B180" s="34" t="s">
        <v>217</v>
      </c>
      <c r="C180" s="8">
        <v>3.60397467E-2</v>
      </c>
      <c r="D180" s="43" t="str">
        <f t="shared" si="25"/>
        <v>N/A</v>
      </c>
      <c r="E180" s="8">
        <v>4.6613527199999998E-2</v>
      </c>
      <c r="F180" s="43" t="str">
        <f t="shared" si="26"/>
        <v>N/A</v>
      </c>
      <c r="G180" s="8">
        <v>8.0371494900000007E-2</v>
      </c>
      <c r="H180" s="43" t="str">
        <f t="shared" si="27"/>
        <v>N/A</v>
      </c>
      <c r="I180" s="12">
        <v>29.34</v>
      </c>
      <c r="J180" s="12">
        <v>72.42</v>
      </c>
      <c r="K180" s="44" t="s">
        <v>732</v>
      </c>
      <c r="L180" s="9" t="str">
        <f t="shared" si="28"/>
        <v>No</v>
      </c>
    </row>
    <row r="181" spans="1:12" x14ac:dyDescent="0.2">
      <c r="A181" s="2" t="s">
        <v>86</v>
      </c>
      <c r="B181" s="34" t="s">
        <v>217</v>
      </c>
      <c r="C181" s="8">
        <v>0.54945054950000005</v>
      </c>
      <c r="D181" s="43" t="str">
        <f t="shared" si="25"/>
        <v>N/A</v>
      </c>
      <c r="E181" s="8">
        <v>0.2463054187</v>
      </c>
      <c r="F181" s="43" t="str">
        <f t="shared" si="26"/>
        <v>N/A</v>
      </c>
      <c r="G181" s="8">
        <v>0.1191895113</v>
      </c>
      <c r="H181" s="43" t="str">
        <f t="shared" si="27"/>
        <v>N/A</v>
      </c>
      <c r="I181" s="12">
        <v>-55.2</v>
      </c>
      <c r="J181" s="12">
        <v>-51.6</v>
      </c>
      <c r="K181" s="44" t="s">
        <v>732</v>
      </c>
      <c r="L181" s="9" t="str">
        <f t="shared" si="28"/>
        <v>No</v>
      </c>
    </row>
    <row r="182" spans="1:12" x14ac:dyDescent="0.2">
      <c r="A182" s="2" t="s">
        <v>87</v>
      </c>
      <c r="B182" s="34" t="s">
        <v>217</v>
      </c>
      <c r="C182" s="8">
        <v>64.111063350999999</v>
      </c>
      <c r="D182" s="43" t="str">
        <f t="shared" si="25"/>
        <v>N/A</v>
      </c>
      <c r="E182" s="8">
        <v>65.257540141000007</v>
      </c>
      <c r="F182" s="43" t="str">
        <f t="shared" si="26"/>
        <v>N/A</v>
      </c>
      <c r="G182" s="8">
        <v>64.630656806000005</v>
      </c>
      <c r="H182" s="43" t="str">
        <f t="shared" si="27"/>
        <v>N/A</v>
      </c>
      <c r="I182" s="12">
        <v>1.788</v>
      </c>
      <c r="J182" s="12">
        <v>-0.96099999999999997</v>
      </c>
      <c r="K182" s="44" t="s">
        <v>732</v>
      </c>
      <c r="L182" s="9" t="str">
        <f t="shared" si="28"/>
        <v>Yes</v>
      </c>
    </row>
    <row r="183" spans="1:12" x14ac:dyDescent="0.2">
      <c r="A183" s="2" t="s">
        <v>469</v>
      </c>
      <c r="B183" s="34" t="s">
        <v>217</v>
      </c>
      <c r="C183" s="8">
        <v>67.307692308</v>
      </c>
      <c r="D183" s="43" t="str">
        <f t="shared" si="25"/>
        <v>N/A</v>
      </c>
      <c r="E183" s="8">
        <v>74.927395934000003</v>
      </c>
      <c r="F183" s="43" t="str">
        <f t="shared" si="26"/>
        <v>N/A</v>
      </c>
      <c r="G183" s="8">
        <v>76.893939394</v>
      </c>
      <c r="H183" s="43" t="str">
        <f t="shared" si="27"/>
        <v>N/A</v>
      </c>
      <c r="I183" s="12">
        <v>11.32</v>
      </c>
      <c r="J183" s="12">
        <v>2.625</v>
      </c>
      <c r="K183" s="44" t="s">
        <v>732</v>
      </c>
      <c r="L183" s="9" t="str">
        <f t="shared" si="28"/>
        <v>Yes</v>
      </c>
    </row>
    <row r="184" spans="1:12" x14ac:dyDescent="0.2">
      <c r="A184" s="2" t="s">
        <v>470</v>
      </c>
      <c r="B184" s="34" t="s">
        <v>217</v>
      </c>
      <c r="C184" s="8">
        <v>79.086515683000002</v>
      </c>
      <c r="D184" s="43" t="str">
        <f t="shared" si="25"/>
        <v>N/A</v>
      </c>
      <c r="E184" s="8">
        <v>80.946236558999999</v>
      </c>
      <c r="F184" s="43" t="str">
        <f t="shared" si="26"/>
        <v>N/A</v>
      </c>
      <c r="G184" s="8">
        <v>77.922797025999998</v>
      </c>
      <c r="H184" s="43" t="str">
        <f t="shared" si="27"/>
        <v>N/A</v>
      </c>
      <c r="I184" s="12">
        <v>2.3519999999999999</v>
      </c>
      <c r="J184" s="12">
        <v>-3.74</v>
      </c>
      <c r="K184" s="44" t="s">
        <v>732</v>
      </c>
      <c r="L184" s="9" t="str">
        <f t="shared" si="28"/>
        <v>Yes</v>
      </c>
    </row>
    <row r="185" spans="1:12" x14ac:dyDescent="0.2">
      <c r="A185" s="2" t="s">
        <v>471</v>
      </c>
      <c r="B185" s="34" t="s">
        <v>217</v>
      </c>
      <c r="C185" s="8">
        <v>60.759887884999998</v>
      </c>
      <c r="D185" s="43" t="str">
        <f t="shared" si="25"/>
        <v>N/A</v>
      </c>
      <c r="E185" s="8">
        <v>62.008498289999999</v>
      </c>
      <c r="F185" s="43" t="str">
        <f t="shared" si="26"/>
        <v>N/A</v>
      </c>
      <c r="G185" s="8">
        <v>61.401968025000002</v>
      </c>
      <c r="H185" s="43" t="str">
        <f t="shared" si="27"/>
        <v>N/A</v>
      </c>
      <c r="I185" s="12">
        <v>2.0550000000000002</v>
      </c>
      <c r="J185" s="12">
        <v>-0.97799999999999998</v>
      </c>
      <c r="K185" s="44" t="s">
        <v>732</v>
      </c>
      <c r="L185" s="9" t="str">
        <f t="shared" si="28"/>
        <v>Yes</v>
      </c>
    </row>
    <row r="186" spans="1:12" x14ac:dyDescent="0.2">
      <c r="A186" s="2" t="s">
        <v>472</v>
      </c>
      <c r="B186" s="34" t="s">
        <v>217</v>
      </c>
      <c r="C186" s="8">
        <v>71.307213098000005</v>
      </c>
      <c r="D186" s="43" t="str">
        <f t="shared" si="25"/>
        <v>N/A</v>
      </c>
      <c r="E186" s="8">
        <v>70.903836292999998</v>
      </c>
      <c r="F186" s="43" t="str">
        <f t="shared" si="26"/>
        <v>N/A</v>
      </c>
      <c r="G186" s="8">
        <v>70.994820504000003</v>
      </c>
      <c r="H186" s="43" t="str">
        <f t="shared" si="27"/>
        <v>N/A</v>
      </c>
      <c r="I186" s="12">
        <v>-0.56599999999999995</v>
      </c>
      <c r="J186" s="12">
        <v>0.1283</v>
      </c>
      <c r="K186" s="44" t="s">
        <v>732</v>
      </c>
      <c r="L186" s="9" t="str">
        <f t="shared" si="28"/>
        <v>Yes</v>
      </c>
    </row>
    <row r="187" spans="1:12" x14ac:dyDescent="0.2">
      <c r="A187" s="2" t="s">
        <v>116</v>
      </c>
      <c r="B187" s="34" t="s">
        <v>217</v>
      </c>
      <c r="C187" s="8">
        <v>85.845952916000002</v>
      </c>
      <c r="D187" s="43" t="str">
        <f t="shared" si="25"/>
        <v>N/A</v>
      </c>
      <c r="E187" s="8">
        <v>87.431949219000003</v>
      </c>
      <c r="F187" s="43" t="str">
        <f t="shared" si="26"/>
        <v>N/A</v>
      </c>
      <c r="G187" s="8">
        <v>87.231466807999993</v>
      </c>
      <c r="H187" s="43" t="str">
        <f t="shared" si="27"/>
        <v>N/A</v>
      </c>
      <c r="I187" s="12">
        <v>1.847</v>
      </c>
      <c r="J187" s="12">
        <v>-0.22900000000000001</v>
      </c>
      <c r="K187" s="44" t="s">
        <v>732</v>
      </c>
      <c r="L187" s="9" t="str">
        <f t="shared" si="28"/>
        <v>Yes</v>
      </c>
    </row>
    <row r="188" spans="1:12" x14ac:dyDescent="0.2">
      <c r="A188" s="2" t="s">
        <v>473</v>
      </c>
      <c r="B188" s="34" t="s">
        <v>217</v>
      </c>
      <c r="C188" s="8">
        <v>69.230769230999996</v>
      </c>
      <c r="D188" s="43" t="str">
        <f t="shared" si="25"/>
        <v>N/A</v>
      </c>
      <c r="E188" s="8">
        <v>77.250726040999993</v>
      </c>
      <c r="F188" s="43" t="str">
        <f t="shared" si="26"/>
        <v>N/A</v>
      </c>
      <c r="G188" s="8">
        <v>79.545454544999998</v>
      </c>
      <c r="H188" s="43" t="str">
        <f t="shared" si="27"/>
        <v>N/A</v>
      </c>
      <c r="I188" s="12">
        <v>11.58</v>
      </c>
      <c r="J188" s="12">
        <v>2.97</v>
      </c>
      <c r="K188" s="44" t="s">
        <v>732</v>
      </c>
      <c r="L188" s="9" t="str">
        <f t="shared" si="28"/>
        <v>Yes</v>
      </c>
    </row>
    <row r="189" spans="1:12" x14ac:dyDescent="0.2">
      <c r="A189" s="2" t="s">
        <v>474</v>
      </c>
      <c r="B189" s="34" t="s">
        <v>217</v>
      </c>
      <c r="C189" s="8">
        <v>88.969961147999996</v>
      </c>
      <c r="D189" s="43" t="str">
        <f t="shared" si="25"/>
        <v>N/A</v>
      </c>
      <c r="E189" s="8">
        <v>91.079569891999995</v>
      </c>
      <c r="F189" s="43" t="str">
        <f t="shared" si="26"/>
        <v>N/A</v>
      </c>
      <c r="G189" s="8">
        <v>89.598164847000007</v>
      </c>
      <c r="H189" s="43" t="str">
        <f t="shared" si="27"/>
        <v>N/A</v>
      </c>
      <c r="I189" s="12">
        <v>2.371</v>
      </c>
      <c r="J189" s="12">
        <v>-1.63</v>
      </c>
      <c r="K189" s="44" t="s">
        <v>732</v>
      </c>
      <c r="L189" s="9" t="str">
        <f t="shared" si="28"/>
        <v>Yes</v>
      </c>
    </row>
    <row r="190" spans="1:12" x14ac:dyDescent="0.2">
      <c r="A190" s="2" t="s">
        <v>475</v>
      </c>
      <c r="B190" s="34" t="s">
        <v>217</v>
      </c>
      <c r="C190" s="8">
        <v>86.775370378999995</v>
      </c>
      <c r="D190" s="43" t="str">
        <f t="shared" si="25"/>
        <v>N/A</v>
      </c>
      <c r="E190" s="8">
        <v>88.410197948000004</v>
      </c>
      <c r="F190" s="43" t="str">
        <f t="shared" si="26"/>
        <v>N/A</v>
      </c>
      <c r="G190" s="8">
        <v>88.288656912999997</v>
      </c>
      <c r="H190" s="43" t="str">
        <f t="shared" si="27"/>
        <v>N/A</v>
      </c>
      <c r="I190" s="12">
        <v>1.8839999999999999</v>
      </c>
      <c r="J190" s="12">
        <v>-0.13700000000000001</v>
      </c>
      <c r="K190" s="44" t="s">
        <v>732</v>
      </c>
      <c r="L190" s="9" t="str">
        <f t="shared" si="28"/>
        <v>Yes</v>
      </c>
    </row>
    <row r="191" spans="1:12" x14ac:dyDescent="0.2">
      <c r="A191" s="2" t="s">
        <v>476</v>
      </c>
      <c r="B191" s="34" t="s">
        <v>217</v>
      </c>
      <c r="C191" s="8">
        <v>80.780517943000007</v>
      </c>
      <c r="D191" s="43" t="str">
        <f t="shared" si="25"/>
        <v>N/A</v>
      </c>
      <c r="E191" s="8">
        <v>81.545704563000001</v>
      </c>
      <c r="F191" s="43" t="str">
        <f t="shared" si="26"/>
        <v>N/A</v>
      </c>
      <c r="G191" s="8">
        <v>81.527951419999994</v>
      </c>
      <c r="H191" s="43" t="str">
        <f t="shared" si="27"/>
        <v>N/A</v>
      </c>
      <c r="I191" s="12">
        <v>0.94720000000000004</v>
      </c>
      <c r="J191" s="12">
        <v>-2.1999999999999999E-2</v>
      </c>
      <c r="K191" s="44" t="s">
        <v>732</v>
      </c>
      <c r="L191" s="9" t="str">
        <f t="shared" si="28"/>
        <v>Yes</v>
      </c>
    </row>
    <row r="192" spans="1:12" x14ac:dyDescent="0.2">
      <c r="A192" s="2" t="s">
        <v>1370</v>
      </c>
      <c r="B192" s="34" t="s">
        <v>217</v>
      </c>
      <c r="C192" s="35">
        <v>5.5410539215999997</v>
      </c>
      <c r="D192" s="43" t="str">
        <f t="shared" si="25"/>
        <v>N/A</v>
      </c>
      <c r="E192" s="35">
        <v>5.3968569065000001</v>
      </c>
      <c r="F192" s="43" t="str">
        <f t="shared" si="26"/>
        <v>N/A</v>
      </c>
      <c r="G192" s="35">
        <v>5.6352623393999997</v>
      </c>
      <c r="H192" s="43" t="str">
        <f t="shared" si="27"/>
        <v>N/A</v>
      </c>
      <c r="I192" s="12">
        <v>-2.6</v>
      </c>
      <c r="J192" s="12">
        <v>4.4169999999999998</v>
      </c>
      <c r="K192" s="44" t="s">
        <v>732</v>
      </c>
      <c r="L192" s="9" t="str">
        <f t="shared" si="28"/>
        <v>Yes</v>
      </c>
    </row>
    <row r="193" spans="1:12" x14ac:dyDescent="0.2">
      <c r="A193" s="2" t="s">
        <v>1371</v>
      </c>
      <c r="B193" s="34" t="s">
        <v>217</v>
      </c>
      <c r="C193" s="35">
        <v>10.551020407999999</v>
      </c>
      <c r="D193" s="43" t="str">
        <f t="shared" si="25"/>
        <v>N/A</v>
      </c>
      <c r="E193" s="35">
        <v>7.4350649350999998</v>
      </c>
      <c r="F193" s="43" t="str">
        <f t="shared" si="26"/>
        <v>N/A</v>
      </c>
      <c r="G193" s="35">
        <v>10.930635838000001</v>
      </c>
      <c r="H193" s="43" t="str">
        <f t="shared" si="27"/>
        <v>N/A</v>
      </c>
      <c r="I193" s="12">
        <v>-29.5</v>
      </c>
      <c r="J193" s="12">
        <v>47.01</v>
      </c>
      <c r="K193" s="44" t="s">
        <v>732</v>
      </c>
      <c r="L193" s="9" t="str">
        <f t="shared" si="28"/>
        <v>No</v>
      </c>
    </row>
    <row r="194" spans="1:12" x14ac:dyDescent="0.2">
      <c r="A194" s="2" t="s">
        <v>1372</v>
      </c>
      <c r="B194" s="34" t="s">
        <v>217</v>
      </c>
      <c r="C194" s="35">
        <v>12.442349138000001</v>
      </c>
      <c r="D194" s="43" t="str">
        <f t="shared" si="25"/>
        <v>N/A</v>
      </c>
      <c r="E194" s="35">
        <v>11.591133005</v>
      </c>
      <c r="F194" s="43" t="str">
        <f t="shared" si="26"/>
        <v>N/A</v>
      </c>
      <c r="G194" s="35">
        <v>11.922357343</v>
      </c>
      <c r="H194" s="43" t="str">
        <f t="shared" si="27"/>
        <v>N/A</v>
      </c>
      <c r="I194" s="12">
        <v>-6.84</v>
      </c>
      <c r="J194" s="12">
        <v>2.8580000000000001</v>
      </c>
      <c r="K194" s="44" t="s">
        <v>732</v>
      </c>
      <c r="L194" s="9" t="str">
        <f t="shared" si="28"/>
        <v>Yes</v>
      </c>
    </row>
    <row r="195" spans="1:12" x14ac:dyDescent="0.2">
      <c r="A195" s="2" t="s">
        <v>1373</v>
      </c>
      <c r="B195" s="34" t="s">
        <v>217</v>
      </c>
      <c r="C195" s="35">
        <v>4.2747978214</v>
      </c>
      <c r="D195" s="43" t="str">
        <f t="shared" si="25"/>
        <v>N/A</v>
      </c>
      <c r="E195" s="35">
        <v>4.3015443401000004</v>
      </c>
      <c r="F195" s="43" t="str">
        <f t="shared" si="26"/>
        <v>N/A</v>
      </c>
      <c r="G195" s="35">
        <v>4.3178776290999998</v>
      </c>
      <c r="H195" s="43" t="str">
        <f t="shared" si="27"/>
        <v>N/A</v>
      </c>
      <c r="I195" s="12">
        <v>0.62570000000000003</v>
      </c>
      <c r="J195" s="12">
        <v>0.37969999999999998</v>
      </c>
      <c r="K195" s="44" t="s">
        <v>732</v>
      </c>
      <c r="L195" s="9" t="str">
        <f t="shared" si="28"/>
        <v>Yes</v>
      </c>
    </row>
    <row r="196" spans="1:12" x14ac:dyDescent="0.2">
      <c r="A196" s="2" t="s">
        <v>1374</v>
      </c>
      <c r="B196" s="34" t="s">
        <v>217</v>
      </c>
      <c r="C196" s="35">
        <v>3.7941701368</v>
      </c>
      <c r="D196" s="43" t="str">
        <f t="shared" si="25"/>
        <v>N/A</v>
      </c>
      <c r="E196" s="35">
        <v>3.7393103447999998</v>
      </c>
      <c r="F196" s="43" t="str">
        <f t="shared" si="26"/>
        <v>N/A</v>
      </c>
      <c r="G196" s="35">
        <v>3.9575757575999999</v>
      </c>
      <c r="H196" s="43" t="str">
        <f t="shared" si="27"/>
        <v>N/A</v>
      </c>
      <c r="I196" s="12">
        <v>-1.45</v>
      </c>
      <c r="J196" s="12">
        <v>5.8369999999999997</v>
      </c>
      <c r="K196" s="44" t="s">
        <v>732</v>
      </c>
      <c r="L196" s="9" t="str">
        <f t="shared" si="28"/>
        <v>Yes</v>
      </c>
    </row>
    <row r="197" spans="1:12" x14ac:dyDescent="0.2">
      <c r="A197" s="2" t="s">
        <v>1375</v>
      </c>
      <c r="B197" s="34" t="s">
        <v>217</v>
      </c>
      <c r="C197" s="35">
        <v>115.86950548999999</v>
      </c>
      <c r="D197" s="43" t="str">
        <f t="shared" si="25"/>
        <v>N/A</v>
      </c>
      <c r="E197" s="35">
        <v>101.89285714</v>
      </c>
      <c r="F197" s="43" t="str">
        <f t="shared" si="26"/>
        <v>N/A</v>
      </c>
      <c r="G197" s="35">
        <v>96.855780691000007</v>
      </c>
      <c r="H197" s="43" t="str">
        <f t="shared" si="27"/>
        <v>N/A</v>
      </c>
      <c r="I197" s="12">
        <v>-12.1</v>
      </c>
      <c r="J197" s="12">
        <v>-4.9400000000000004</v>
      </c>
      <c r="K197" s="44" t="s">
        <v>732</v>
      </c>
      <c r="L197" s="9" t="str">
        <f t="shared" si="28"/>
        <v>Yes</v>
      </c>
    </row>
    <row r="198" spans="1:12" x14ac:dyDescent="0.2">
      <c r="A198" s="2" t="s">
        <v>1376</v>
      </c>
      <c r="B198" s="34" t="s">
        <v>217</v>
      </c>
      <c r="C198" s="35">
        <v>240.29710145000001</v>
      </c>
      <c r="D198" s="43" t="str">
        <f t="shared" si="25"/>
        <v>N/A</v>
      </c>
      <c r="E198" s="35">
        <v>232.71538462000001</v>
      </c>
      <c r="F198" s="43" t="str">
        <f t="shared" si="26"/>
        <v>N/A</v>
      </c>
      <c r="G198" s="35">
        <v>230.66399999999999</v>
      </c>
      <c r="H198" s="43" t="str">
        <f t="shared" si="27"/>
        <v>N/A</v>
      </c>
      <c r="I198" s="12">
        <v>-3.16</v>
      </c>
      <c r="J198" s="12">
        <v>-0.88100000000000001</v>
      </c>
      <c r="K198" s="44" t="s">
        <v>732</v>
      </c>
      <c r="L198" s="9" t="str">
        <f t="shared" si="28"/>
        <v>Yes</v>
      </c>
    </row>
    <row r="199" spans="1:12" x14ac:dyDescent="0.2">
      <c r="A199" s="2" t="s">
        <v>1377</v>
      </c>
      <c r="B199" s="34" t="s">
        <v>217</v>
      </c>
      <c r="C199" s="35">
        <v>133.92041522</v>
      </c>
      <c r="D199" s="43" t="str">
        <f t="shared" si="25"/>
        <v>N/A</v>
      </c>
      <c r="E199" s="35">
        <v>120.64923077</v>
      </c>
      <c r="F199" s="43" t="str">
        <f t="shared" si="26"/>
        <v>N/A</v>
      </c>
      <c r="G199" s="35">
        <v>126.67391304</v>
      </c>
      <c r="H199" s="43" t="str">
        <f t="shared" si="27"/>
        <v>N/A</v>
      </c>
      <c r="I199" s="12">
        <v>-9.91</v>
      </c>
      <c r="J199" s="12">
        <v>4.9939999999999998</v>
      </c>
      <c r="K199" s="44" t="s">
        <v>732</v>
      </c>
      <c r="L199" s="9" t="str">
        <f t="shared" si="28"/>
        <v>Yes</v>
      </c>
    </row>
    <row r="200" spans="1:12" x14ac:dyDescent="0.2">
      <c r="A200" s="2" t="s">
        <v>1378</v>
      </c>
      <c r="B200" s="34" t="s">
        <v>217</v>
      </c>
      <c r="C200" s="35">
        <v>42.166666667000001</v>
      </c>
      <c r="D200" s="43" t="str">
        <f t="shared" si="25"/>
        <v>N/A</v>
      </c>
      <c r="E200" s="35">
        <v>37.221902016999998</v>
      </c>
      <c r="F200" s="43" t="str">
        <f t="shared" si="26"/>
        <v>N/A</v>
      </c>
      <c r="G200" s="35">
        <v>29.641711229999999</v>
      </c>
      <c r="H200" s="43" t="str">
        <f t="shared" si="27"/>
        <v>N/A</v>
      </c>
      <c r="I200" s="12">
        <v>-11.7</v>
      </c>
      <c r="J200" s="12">
        <v>-20.399999999999999</v>
      </c>
      <c r="K200" s="44" t="s">
        <v>732</v>
      </c>
      <c r="L200" s="9" t="str">
        <f t="shared" si="28"/>
        <v>Yes</v>
      </c>
    </row>
    <row r="201" spans="1:12" x14ac:dyDescent="0.2">
      <c r="A201" s="2" t="s">
        <v>1379</v>
      </c>
      <c r="B201" s="34" t="s">
        <v>217</v>
      </c>
      <c r="C201" s="35">
        <v>13.142857143000001</v>
      </c>
      <c r="D201" s="43" t="str">
        <f t="shared" si="25"/>
        <v>N/A</v>
      </c>
      <c r="E201" s="35">
        <v>35.700000000000003</v>
      </c>
      <c r="F201" s="43" t="str">
        <f t="shared" si="26"/>
        <v>N/A</v>
      </c>
      <c r="G201" s="35">
        <v>30.777777778000001</v>
      </c>
      <c r="H201" s="43" t="str">
        <f t="shared" si="27"/>
        <v>N/A</v>
      </c>
      <c r="I201" s="12">
        <v>171.6</v>
      </c>
      <c r="J201" s="12">
        <v>-13.8</v>
      </c>
      <c r="K201" s="44" t="s">
        <v>732</v>
      </c>
      <c r="L201" s="9" t="str">
        <f t="shared" si="28"/>
        <v>Yes</v>
      </c>
    </row>
    <row r="202" spans="1:12" x14ac:dyDescent="0.2">
      <c r="A202" s="2" t="s">
        <v>28</v>
      </c>
      <c r="B202" s="34" t="s">
        <v>217</v>
      </c>
      <c r="C202" s="8">
        <v>3.0336595688000001</v>
      </c>
      <c r="D202" s="43" t="str">
        <f t="shared" si="25"/>
        <v>N/A</v>
      </c>
      <c r="E202" s="8">
        <v>2.9111568823999998</v>
      </c>
      <c r="F202" s="43" t="str">
        <f t="shared" si="26"/>
        <v>N/A</v>
      </c>
      <c r="G202" s="8">
        <v>2.7653049246000001</v>
      </c>
      <c r="H202" s="43" t="str">
        <f t="shared" si="27"/>
        <v>N/A</v>
      </c>
      <c r="I202" s="12">
        <v>-4.04</v>
      </c>
      <c r="J202" s="12">
        <v>-5.01</v>
      </c>
      <c r="K202" s="44" t="s">
        <v>732</v>
      </c>
      <c r="L202" s="9" t="str">
        <f t="shared" si="28"/>
        <v>Yes</v>
      </c>
    </row>
    <row r="203" spans="1:12" x14ac:dyDescent="0.2">
      <c r="A203" s="2" t="s">
        <v>123</v>
      </c>
      <c r="B203" s="34" t="s">
        <v>217</v>
      </c>
      <c r="C203" s="35">
        <v>0</v>
      </c>
      <c r="D203" s="43" t="str">
        <f t="shared" ref="D203:D213" si="29">IF($B203="N/A","N/A",IF(C203&gt;10,"No",IF(C203&lt;-10,"No","Yes")))</f>
        <v>N/A</v>
      </c>
      <c r="E203" s="35">
        <v>11</v>
      </c>
      <c r="F203" s="43" t="str">
        <f t="shared" ref="F203:F213" si="30">IF($B203="N/A","N/A",IF(E203&gt;10,"No",IF(E203&lt;-10,"No","Yes")))</f>
        <v>N/A</v>
      </c>
      <c r="G203" s="35">
        <v>0</v>
      </c>
      <c r="H203" s="43" t="str">
        <f t="shared" ref="H203:H213" si="31">IF($B203="N/A","N/A",IF(G203&gt;10,"No",IF(G203&lt;-10,"No","Yes")))</f>
        <v>N/A</v>
      </c>
      <c r="I203" s="12" t="s">
        <v>1743</v>
      </c>
      <c r="J203" s="12">
        <v>-100</v>
      </c>
      <c r="K203" s="14" t="s">
        <v>217</v>
      </c>
      <c r="L203" s="9" t="str">
        <f t="shared" ref="L203:L213" si="32">IF(J203="Div by 0", "N/A", IF(K203="N/A","N/A", IF(J203&gt;VALUE(MID(K203,1,2)), "No", IF(J203&lt;-1*VALUE(MID(K203,1,2)), "No", "Yes"))))</f>
        <v>N/A</v>
      </c>
    </row>
    <row r="204" spans="1:12" x14ac:dyDescent="0.2">
      <c r="A204" s="2" t="s">
        <v>124</v>
      </c>
      <c r="B204" s="34" t="s">
        <v>217</v>
      </c>
      <c r="C204" s="35">
        <v>11</v>
      </c>
      <c r="D204" s="43" t="str">
        <f t="shared" si="29"/>
        <v>N/A</v>
      </c>
      <c r="E204" s="35">
        <v>11</v>
      </c>
      <c r="F204" s="43" t="str">
        <f t="shared" si="30"/>
        <v>N/A</v>
      </c>
      <c r="G204" s="35">
        <v>11</v>
      </c>
      <c r="H204" s="43" t="str">
        <f t="shared" si="31"/>
        <v>N/A</v>
      </c>
      <c r="I204" s="12">
        <v>300</v>
      </c>
      <c r="J204" s="12">
        <v>-25</v>
      </c>
      <c r="K204" s="14" t="s">
        <v>217</v>
      </c>
      <c r="L204" s="9" t="str">
        <f t="shared" si="32"/>
        <v>N/A</v>
      </c>
    </row>
    <row r="205" spans="1:12" ht="25.5" x14ac:dyDescent="0.2">
      <c r="A205" s="2" t="s">
        <v>1627</v>
      </c>
      <c r="B205" s="34" t="s">
        <v>217</v>
      </c>
      <c r="C205" s="35">
        <v>0</v>
      </c>
      <c r="D205" s="43" t="str">
        <f t="shared" si="29"/>
        <v>N/A</v>
      </c>
      <c r="E205" s="35">
        <v>11</v>
      </c>
      <c r="F205" s="43" t="str">
        <f t="shared" si="30"/>
        <v>N/A</v>
      </c>
      <c r="G205" s="35">
        <v>0</v>
      </c>
      <c r="H205" s="43" t="str">
        <f t="shared" si="31"/>
        <v>N/A</v>
      </c>
      <c r="I205" s="12" t="s">
        <v>1743</v>
      </c>
      <c r="J205" s="12">
        <v>-100</v>
      </c>
      <c r="K205" s="14" t="s">
        <v>217</v>
      </c>
      <c r="L205" s="9" t="str">
        <f t="shared" si="32"/>
        <v>N/A</v>
      </c>
    </row>
    <row r="206" spans="1:12" ht="25.5" x14ac:dyDescent="0.2">
      <c r="A206" s="2" t="s">
        <v>1380</v>
      </c>
      <c r="B206" s="34" t="s">
        <v>217</v>
      </c>
      <c r="C206" s="35">
        <v>11</v>
      </c>
      <c r="D206" s="43" t="str">
        <f t="shared" si="29"/>
        <v>N/A</v>
      </c>
      <c r="E206" s="35">
        <v>11</v>
      </c>
      <c r="F206" s="43" t="str">
        <f t="shared" si="30"/>
        <v>N/A</v>
      </c>
      <c r="G206" s="35">
        <v>11</v>
      </c>
      <c r="H206" s="43" t="str">
        <f t="shared" si="31"/>
        <v>N/A</v>
      </c>
      <c r="I206" s="12">
        <v>22.22</v>
      </c>
      <c r="J206" s="12">
        <v>-81.8</v>
      </c>
      <c r="K206" s="14" t="s">
        <v>217</v>
      </c>
      <c r="L206" s="9" t="str">
        <f t="shared" si="32"/>
        <v>N/A</v>
      </c>
    </row>
    <row r="207" spans="1:12" x14ac:dyDescent="0.2">
      <c r="A207" s="2" t="s">
        <v>1628</v>
      </c>
      <c r="B207" s="34" t="s">
        <v>217</v>
      </c>
      <c r="C207" s="35">
        <v>11</v>
      </c>
      <c r="D207" s="43" t="str">
        <f t="shared" si="29"/>
        <v>N/A</v>
      </c>
      <c r="E207" s="35">
        <v>11</v>
      </c>
      <c r="F207" s="43" t="str">
        <f t="shared" si="30"/>
        <v>N/A</v>
      </c>
      <c r="G207" s="35">
        <v>11</v>
      </c>
      <c r="H207" s="43" t="str">
        <f t="shared" si="31"/>
        <v>N/A</v>
      </c>
      <c r="I207" s="12">
        <v>100</v>
      </c>
      <c r="J207" s="12">
        <v>0</v>
      </c>
      <c r="K207" s="14" t="s">
        <v>217</v>
      </c>
      <c r="L207" s="9" t="str">
        <f t="shared" si="32"/>
        <v>N/A</v>
      </c>
    </row>
    <row r="208" spans="1:12" x14ac:dyDescent="0.2">
      <c r="A208" s="2" t="s">
        <v>1629</v>
      </c>
      <c r="B208" s="34" t="s">
        <v>217</v>
      </c>
      <c r="C208" s="35">
        <v>22</v>
      </c>
      <c r="D208" s="43" t="str">
        <f t="shared" si="29"/>
        <v>N/A</v>
      </c>
      <c r="E208" s="35">
        <v>19</v>
      </c>
      <c r="F208" s="43" t="str">
        <f t="shared" si="30"/>
        <v>N/A</v>
      </c>
      <c r="G208" s="35">
        <v>20</v>
      </c>
      <c r="H208" s="43" t="str">
        <f t="shared" si="31"/>
        <v>N/A</v>
      </c>
      <c r="I208" s="12">
        <v>-13.6</v>
      </c>
      <c r="J208" s="12">
        <v>5.2629999999999999</v>
      </c>
      <c r="K208" s="14" t="s">
        <v>217</v>
      </c>
      <c r="L208" s="9" t="str">
        <f t="shared" si="32"/>
        <v>N/A</v>
      </c>
    </row>
    <row r="209" spans="1:12" x14ac:dyDescent="0.2">
      <c r="A209" s="2" t="s">
        <v>125</v>
      </c>
      <c r="B209" s="34" t="s">
        <v>217</v>
      </c>
      <c r="C209" s="46">
        <v>607638</v>
      </c>
      <c r="D209" s="43" t="str">
        <f t="shared" si="29"/>
        <v>N/A</v>
      </c>
      <c r="E209" s="46">
        <v>2012346</v>
      </c>
      <c r="F209" s="43" t="str">
        <f t="shared" si="30"/>
        <v>N/A</v>
      </c>
      <c r="G209" s="46">
        <v>974011</v>
      </c>
      <c r="H209" s="43" t="str">
        <f t="shared" si="31"/>
        <v>N/A</v>
      </c>
      <c r="I209" s="12">
        <v>231.2</v>
      </c>
      <c r="J209" s="12">
        <v>-51.6</v>
      </c>
      <c r="K209" s="14" t="s">
        <v>217</v>
      </c>
      <c r="L209" s="9" t="str">
        <f t="shared" si="32"/>
        <v>N/A</v>
      </c>
    </row>
    <row r="210" spans="1:12" x14ac:dyDescent="0.2">
      <c r="A210" s="45" t="s">
        <v>1624</v>
      </c>
      <c r="B210" s="34" t="s">
        <v>217</v>
      </c>
      <c r="C210" s="46">
        <v>432433</v>
      </c>
      <c r="D210" s="43" t="str">
        <f t="shared" si="29"/>
        <v>N/A</v>
      </c>
      <c r="E210" s="46">
        <v>1938664</v>
      </c>
      <c r="F210" s="43" t="str">
        <f t="shared" si="30"/>
        <v>N/A</v>
      </c>
      <c r="G210" s="46">
        <v>383117</v>
      </c>
      <c r="H210" s="43" t="str">
        <f t="shared" si="31"/>
        <v>N/A</v>
      </c>
      <c r="I210" s="12">
        <v>348.3</v>
      </c>
      <c r="J210" s="12">
        <v>-80.2</v>
      </c>
      <c r="K210" s="14" t="s">
        <v>217</v>
      </c>
      <c r="L210" s="9" t="str">
        <f t="shared" si="32"/>
        <v>N/A</v>
      </c>
    </row>
    <row r="211" spans="1:12" x14ac:dyDescent="0.2">
      <c r="A211" s="45" t="s">
        <v>1381</v>
      </c>
      <c r="B211" s="34" t="s">
        <v>217</v>
      </c>
      <c r="C211" s="46">
        <v>233405</v>
      </c>
      <c r="D211" s="43" t="str">
        <f t="shared" si="29"/>
        <v>N/A</v>
      </c>
      <c r="E211" s="46">
        <v>228828</v>
      </c>
      <c r="F211" s="43" t="str">
        <f t="shared" si="30"/>
        <v>N/A</v>
      </c>
      <c r="G211" s="46">
        <v>254174</v>
      </c>
      <c r="H211" s="43" t="str">
        <f t="shared" si="31"/>
        <v>N/A</v>
      </c>
      <c r="I211" s="12">
        <v>-1.96</v>
      </c>
      <c r="J211" s="12">
        <v>11.08</v>
      </c>
      <c r="K211" s="14" t="s">
        <v>217</v>
      </c>
      <c r="L211" s="9" t="str">
        <f t="shared" si="32"/>
        <v>N/A</v>
      </c>
    </row>
    <row r="212" spans="1:12" x14ac:dyDescent="0.2">
      <c r="A212" s="45" t="s">
        <v>1618</v>
      </c>
      <c r="B212" s="34" t="s">
        <v>217</v>
      </c>
      <c r="C212" s="46">
        <v>339322</v>
      </c>
      <c r="D212" s="43" t="str">
        <f t="shared" si="29"/>
        <v>N/A</v>
      </c>
      <c r="E212" s="46">
        <v>755858</v>
      </c>
      <c r="F212" s="43" t="str">
        <f t="shared" si="30"/>
        <v>N/A</v>
      </c>
      <c r="G212" s="46">
        <v>822595</v>
      </c>
      <c r="H212" s="43" t="str">
        <f t="shared" si="31"/>
        <v>N/A</v>
      </c>
      <c r="I212" s="12">
        <v>122.8</v>
      </c>
      <c r="J212" s="12">
        <v>8.8290000000000006</v>
      </c>
      <c r="K212" s="14" t="s">
        <v>217</v>
      </c>
      <c r="L212" s="9" t="str">
        <f t="shared" si="32"/>
        <v>N/A</v>
      </c>
    </row>
    <row r="213" spans="1:12" x14ac:dyDescent="0.2">
      <c r="A213" s="45" t="s">
        <v>1619</v>
      </c>
      <c r="B213" s="34" t="s">
        <v>217</v>
      </c>
      <c r="C213" s="46">
        <v>261641</v>
      </c>
      <c r="D213" s="43" t="str">
        <f t="shared" si="29"/>
        <v>N/A</v>
      </c>
      <c r="E213" s="46">
        <v>322944</v>
      </c>
      <c r="F213" s="43" t="str">
        <f t="shared" si="30"/>
        <v>N/A</v>
      </c>
      <c r="G213" s="46">
        <v>338709</v>
      </c>
      <c r="H213" s="43" t="str">
        <f t="shared" si="31"/>
        <v>N/A</v>
      </c>
      <c r="I213" s="12">
        <v>23.43</v>
      </c>
      <c r="J213" s="12">
        <v>4.8819999999999997</v>
      </c>
      <c r="K213" s="14" t="s">
        <v>217</v>
      </c>
      <c r="L213" s="9" t="str">
        <f t="shared" si="32"/>
        <v>N/A</v>
      </c>
    </row>
    <row r="214" spans="1:12" ht="25.5" x14ac:dyDescent="0.2">
      <c r="A214" s="2" t="s">
        <v>1382</v>
      </c>
      <c r="B214" s="34" t="s">
        <v>217</v>
      </c>
      <c r="C214" s="46">
        <v>3115010</v>
      </c>
      <c r="D214" s="43" t="str">
        <f t="shared" ref="D214:D228" si="33">IF($B214="N/A","N/A",IF(C214&gt;10,"No",IF(C214&lt;-10,"No","Yes")))</f>
        <v>N/A</v>
      </c>
      <c r="E214" s="46">
        <v>3378878</v>
      </c>
      <c r="F214" s="43" t="str">
        <f t="shared" ref="F214:F228" si="34">IF($B214="N/A","N/A",IF(E214&gt;10,"No",IF(E214&lt;-10,"No","Yes")))</f>
        <v>N/A</v>
      </c>
      <c r="G214" s="46">
        <v>3559618</v>
      </c>
      <c r="H214" s="43" t="str">
        <f t="shared" ref="H214:H228" si="35">IF($B214="N/A","N/A",IF(G214&gt;10,"No",IF(G214&lt;-10,"No","Yes")))</f>
        <v>N/A</v>
      </c>
      <c r="I214" s="12">
        <v>8.4710000000000001</v>
      </c>
      <c r="J214" s="12">
        <v>5.3490000000000002</v>
      </c>
      <c r="K214" s="44" t="s">
        <v>732</v>
      </c>
      <c r="L214" s="9" t="str">
        <f t="shared" ref="L214:L228" si="36">IF(J214="Div by 0", "N/A", IF(K214="N/A","N/A", IF(J214&gt;VALUE(MID(K214,1,2)), "No", IF(J214&lt;-1*VALUE(MID(K214,1,2)), "No", "Yes"))))</f>
        <v>Yes</v>
      </c>
    </row>
    <row r="215" spans="1:12" x14ac:dyDescent="0.2">
      <c r="A215" s="58" t="s">
        <v>649</v>
      </c>
      <c r="B215" s="34" t="s">
        <v>217</v>
      </c>
      <c r="C215" s="35">
        <v>9088</v>
      </c>
      <c r="D215" s="43" t="str">
        <f t="shared" si="33"/>
        <v>N/A</v>
      </c>
      <c r="E215" s="35">
        <v>9610</v>
      </c>
      <c r="F215" s="43" t="str">
        <f t="shared" si="34"/>
        <v>N/A</v>
      </c>
      <c r="G215" s="35">
        <v>9749</v>
      </c>
      <c r="H215" s="43" t="str">
        <f t="shared" si="35"/>
        <v>N/A</v>
      </c>
      <c r="I215" s="12">
        <v>5.7439999999999998</v>
      </c>
      <c r="J215" s="12">
        <v>1.446</v>
      </c>
      <c r="K215" s="44" t="s">
        <v>732</v>
      </c>
      <c r="L215" s="9" t="str">
        <f t="shared" si="36"/>
        <v>Yes</v>
      </c>
    </row>
    <row r="216" spans="1:12" ht="25.5" x14ac:dyDescent="0.2">
      <c r="A216" s="4" t="s">
        <v>1383</v>
      </c>
      <c r="B216" s="34" t="s">
        <v>217</v>
      </c>
      <c r="C216" s="46">
        <v>342.76078345000002</v>
      </c>
      <c r="D216" s="43" t="str">
        <f t="shared" si="33"/>
        <v>N/A</v>
      </c>
      <c r="E216" s="46">
        <v>351.60020811999999</v>
      </c>
      <c r="F216" s="43" t="str">
        <f t="shared" si="34"/>
        <v>N/A</v>
      </c>
      <c r="G216" s="46">
        <v>365.12647450999998</v>
      </c>
      <c r="H216" s="43" t="str">
        <f t="shared" si="35"/>
        <v>N/A</v>
      </c>
      <c r="I216" s="12">
        <v>2.5790000000000002</v>
      </c>
      <c r="J216" s="12">
        <v>3.847</v>
      </c>
      <c r="K216" s="44" t="s">
        <v>732</v>
      </c>
      <c r="L216" s="9" t="str">
        <f t="shared" si="36"/>
        <v>Yes</v>
      </c>
    </row>
    <row r="217" spans="1:12" ht="25.5" x14ac:dyDescent="0.2">
      <c r="A217" s="2" t="s">
        <v>1384</v>
      </c>
      <c r="B217" s="34" t="s">
        <v>217</v>
      </c>
      <c r="C217" s="46">
        <v>9606720</v>
      </c>
      <c r="D217" s="43" t="str">
        <f t="shared" si="33"/>
        <v>N/A</v>
      </c>
      <c r="E217" s="46">
        <v>10850129</v>
      </c>
      <c r="F217" s="43" t="str">
        <f t="shared" si="34"/>
        <v>N/A</v>
      </c>
      <c r="G217" s="46">
        <v>11100304</v>
      </c>
      <c r="H217" s="43" t="str">
        <f t="shared" si="35"/>
        <v>N/A</v>
      </c>
      <c r="I217" s="12">
        <v>12.94</v>
      </c>
      <c r="J217" s="12">
        <v>2.306</v>
      </c>
      <c r="K217" s="44" t="s">
        <v>732</v>
      </c>
      <c r="L217" s="9" t="str">
        <f t="shared" si="36"/>
        <v>Yes</v>
      </c>
    </row>
    <row r="218" spans="1:12" x14ac:dyDescent="0.2">
      <c r="A218" s="4" t="s">
        <v>516</v>
      </c>
      <c r="B218" s="34" t="s">
        <v>217</v>
      </c>
      <c r="C218" s="35">
        <v>15614</v>
      </c>
      <c r="D218" s="43" t="str">
        <f t="shared" si="33"/>
        <v>N/A</v>
      </c>
      <c r="E218" s="35">
        <v>17190</v>
      </c>
      <c r="F218" s="43" t="str">
        <f t="shared" si="34"/>
        <v>N/A</v>
      </c>
      <c r="G218" s="35">
        <v>17981</v>
      </c>
      <c r="H218" s="43" t="str">
        <f t="shared" si="35"/>
        <v>N/A</v>
      </c>
      <c r="I218" s="12">
        <v>10.09</v>
      </c>
      <c r="J218" s="12">
        <v>4.6020000000000003</v>
      </c>
      <c r="K218" s="44" t="s">
        <v>732</v>
      </c>
      <c r="L218" s="9" t="str">
        <f t="shared" si="36"/>
        <v>Yes</v>
      </c>
    </row>
    <row r="219" spans="1:12" ht="25.5" x14ac:dyDescent="0.2">
      <c r="A219" s="2" t="s">
        <v>1385</v>
      </c>
      <c r="B219" s="34" t="s">
        <v>217</v>
      </c>
      <c r="C219" s="46">
        <v>615.26322531000005</v>
      </c>
      <c r="D219" s="43" t="str">
        <f t="shared" si="33"/>
        <v>N/A</v>
      </c>
      <c r="E219" s="46">
        <v>631.1884235</v>
      </c>
      <c r="F219" s="43" t="str">
        <f t="shared" si="34"/>
        <v>N/A</v>
      </c>
      <c r="G219" s="46">
        <v>617.33518714000002</v>
      </c>
      <c r="H219" s="43" t="str">
        <f t="shared" si="35"/>
        <v>N/A</v>
      </c>
      <c r="I219" s="12">
        <v>2.5880000000000001</v>
      </c>
      <c r="J219" s="12">
        <v>-2.19</v>
      </c>
      <c r="K219" s="44" t="s">
        <v>732</v>
      </c>
      <c r="L219" s="9" t="str">
        <f t="shared" si="36"/>
        <v>Yes</v>
      </c>
    </row>
    <row r="220" spans="1:12" ht="25.5" x14ac:dyDescent="0.2">
      <c r="A220" s="2" t="s">
        <v>1386</v>
      </c>
      <c r="B220" s="34" t="s">
        <v>217</v>
      </c>
      <c r="C220" s="46">
        <v>1492164</v>
      </c>
      <c r="D220" s="43" t="str">
        <f t="shared" si="33"/>
        <v>N/A</v>
      </c>
      <c r="E220" s="46">
        <v>1782022</v>
      </c>
      <c r="F220" s="43" t="str">
        <f t="shared" si="34"/>
        <v>N/A</v>
      </c>
      <c r="G220" s="46">
        <v>1865730</v>
      </c>
      <c r="H220" s="43" t="str">
        <f t="shared" si="35"/>
        <v>N/A</v>
      </c>
      <c r="I220" s="12">
        <v>19.43</v>
      </c>
      <c r="J220" s="12">
        <v>4.6970000000000001</v>
      </c>
      <c r="K220" s="44" t="s">
        <v>732</v>
      </c>
      <c r="L220" s="9" t="str">
        <f t="shared" si="36"/>
        <v>Yes</v>
      </c>
    </row>
    <row r="221" spans="1:12" x14ac:dyDescent="0.2">
      <c r="A221" s="4" t="s">
        <v>517</v>
      </c>
      <c r="B221" s="34" t="s">
        <v>217</v>
      </c>
      <c r="C221" s="35">
        <v>3475</v>
      </c>
      <c r="D221" s="43" t="str">
        <f t="shared" si="33"/>
        <v>N/A</v>
      </c>
      <c r="E221" s="35">
        <v>3712</v>
      </c>
      <c r="F221" s="43" t="str">
        <f t="shared" si="34"/>
        <v>N/A</v>
      </c>
      <c r="G221" s="35">
        <v>3600</v>
      </c>
      <c r="H221" s="43" t="str">
        <f t="shared" si="35"/>
        <v>N/A</v>
      </c>
      <c r="I221" s="12">
        <v>6.82</v>
      </c>
      <c r="J221" s="12">
        <v>-3.02</v>
      </c>
      <c r="K221" s="44" t="s">
        <v>732</v>
      </c>
      <c r="L221" s="9" t="str">
        <f t="shared" si="36"/>
        <v>Yes</v>
      </c>
    </row>
    <row r="222" spans="1:12" ht="25.5" x14ac:dyDescent="0.2">
      <c r="A222" s="2" t="s">
        <v>1387</v>
      </c>
      <c r="B222" s="34" t="s">
        <v>217</v>
      </c>
      <c r="C222" s="46">
        <v>429.39971222999998</v>
      </c>
      <c r="D222" s="43" t="str">
        <f t="shared" si="33"/>
        <v>N/A</v>
      </c>
      <c r="E222" s="46">
        <v>480.07058189999998</v>
      </c>
      <c r="F222" s="43" t="str">
        <f t="shared" si="34"/>
        <v>N/A</v>
      </c>
      <c r="G222" s="46">
        <v>518.25833333000003</v>
      </c>
      <c r="H222" s="43" t="str">
        <f t="shared" si="35"/>
        <v>N/A</v>
      </c>
      <c r="I222" s="12">
        <v>11.8</v>
      </c>
      <c r="J222" s="12">
        <v>7.9550000000000001</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64207511</v>
      </c>
      <c r="D226" s="43" t="str">
        <f t="shared" si="33"/>
        <v>N/A</v>
      </c>
      <c r="E226" s="46">
        <v>70673137</v>
      </c>
      <c r="F226" s="43" t="str">
        <f t="shared" si="34"/>
        <v>N/A</v>
      </c>
      <c r="G226" s="46">
        <v>75232798</v>
      </c>
      <c r="H226" s="43" t="str">
        <f t="shared" si="35"/>
        <v>N/A</v>
      </c>
      <c r="I226" s="12">
        <v>10.07</v>
      </c>
      <c r="J226" s="12">
        <v>6.452</v>
      </c>
      <c r="K226" s="44" t="s">
        <v>732</v>
      </c>
      <c r="L226" s="9" t="str">
        <f t="shared" si="36"/>
        <v>Yes</v>
      </c>
    </row>
    <row r="227" spans="1:12" ht="25.5" x14ac:dyDescent="0.2">
      <c r="A227" s="2" t="s">
        <v>519</v>
      </c>
      <c r="B227" s="34" t="s">
        <v>217</v>
      </c>
      <c r="C227" s="35">
        <v>2353</v>
      </c>
      <c r="D227" s="43" t="str">
        <f t="shared" si="33"/>
        <v>N/A</v>
      </c>
      <c r="E227" s="35">
        <v>2533</v>
      </c>
      <c r="F227" s="43" t="str">
        <f t="shared" si="34"/>
        <v>N/A</v>
      </c>
      <c r="G227" s="35">
        <v>2690</v>
      </c>
      <c r="H227" s="43" t="str">
        <f t="shared" si="35"/>
        <v>N/A</v>
      </c>
      <c r="I227" s="12">
        <v>7.65</v>
      </c>
      <c r="J227" s="12">
        <v>6.1980000000000004</v>
      </c>
      <c r="K227" s="44" t="s">
        <v>732</v>
      </c>
      <c r="L227" s="9" t="str">
        <f t="shared" si="36"/>
        <v>Yes</v>
      </c>
    </row>
    <row r="228" spans="1:12" ht="25.5" x14ac:dyDescent="0.2">
      <c r="A228" s="2" t="s">
        <v>1391</v>
      </c>
      <c r="B228" s="34" t="s">
        <v>217</v>
      </c>
      <c r="C228" s="46">
        <v>27287.509987000001</v>
      </c>
      <c r="D228" s="43" t="str">
        <f t="shared" si="33"/>
        <v>N/A</v>
      </c>
      <c r="E228" s="46">
        <v>27900.962100000001</v>
      </c>
      <c r="F228" s="43" t="str">
        <f t="shared" si="34"/>
        <v>N/A</v>
      </c>
      <c r="G228" s="46">
        <v>27967.582900000001</v>
      </c>
      <c r="H228" s="43" t="str">
        <f t="shared" si="35"/>
        <v>N/A</v>
      </c>
      <c r="I228" s="12">
        <v>2.2480000000000002</v>
      </c>
      <c r="J228" s="12">
        <v>0.23880000000000001</v>
      </c>
      <c r="K228" s="44" t="s">
        <v>732</v>
      </c>
      <c r="L228" s="9" t="str">
        <f t="shared" si="36"/>
        <v>Yes</v>
      </c>
    </row>
    <row r="229" spans="1:12" x14ac:dyDescent="0.2">
      <c r="A229" s="2" t="s">
        <v>1392</v>
      </c>
      <c r="B229" s="34" t="s">
        <v>217</v>
      </c>
      <c r="C229" s="51">
        <v>83529184</v>
      </c>
      <c r="D229" s="43" t="str">
        <f t="shared" ref="D229:D252" si="37">IF($B229="N/A","N/A",IF(C229&gt;10,"No",IF(C229&lt;-10,"No","Yes")))</f>
        <v>N/A</v>
      </c>
      <c r="E229" s="51">
        <v>92008561</v>
      </c>
      <c r="F229" s="43" t="str">
        <f t="shared" ref="F229:F252" si="38">IF($B229="N/A","N/A",IF(E229&gt;10,"No",IF(E229&lt;-10,"No","Yes")))</f>
        <v>N/A</v>
      </c>
      <c r="G229" s="51">
        <v>96678539</v>
      </c>
      <c r="H229" s="43" t="str">
        <f t="shared" ref="H229:H252" si="39">IF($B229="N/A","N/A",IF(G229&gt;10,"No",IF(G229&lt;-10,"No","Yes")))</f>
        <v>N/A</v>
      </c>
      <c r="I229" s="12">
        <v>10.15</v>
      </c>
      <c r="J229" s="12">
        <v>5.0759999999999996</v>
      </c>
      <c r="K229" s="44" t="s">
        <v>732</v>
      </c>
      <c r="L229" s="9" t="str">
        <f t="shared" ref="L229:L252" si="40">IF(J229="Div by 0", "N/A", IF(K229="N/A","N/A", IF(J229&gt;VALUE(MID(K229,1,2)), "No", IF(J229&lt;-1*VALUE(MID(K229,1,2)), "No", "Yes"))))</f>
        <v>Yes</v>
      </c>
    </row>
    <row r="230" spans="1:12" x14ac:dyDescent="0.2">
      <c r="A230" s="4" t="s">
        <v>1393</v>
      </c>
      <c r="B230" s="34" t="s">
        <v>217</v>
      </c>
      <c r="C230" s="49">
        <v>4948</v>
      </c>
      <c r="D230" s="43" t="str">
        <f t="shared" si="37"/>
        <v>N/A</v>
      </c>
      <c r="E230" s="49">
        <v>5514</v>
      </c>
      <c r="F230" s="43" t="str">
        <f t="shared" si="38"/>
        <v>N/A</v>
      </c>
      <c r="G230" s="49">
        <v>5078</v>
      </c>
      <c r="H230" s="43" t="str">
        <f t="shared" si="39"/>
        <v>N/A</v>
      </c>
      <c r="I230" s="12">
        <v>11.44</v>
      </c>
      <c r="J230" s="12">
        <v>-7.91</v>
      </c>
      <c r="K230" s="44" t="s">
        <v>732</v>
      </c>
      <c r="L230" s="9" t="str">
        <f t="shared" si="40"/>
        <v>Yes</v>
      </c>
    </row>
    <row r="231" spans="1:12" x14ac:dyDescent="0.2">
      <c r="A231" s="4" t="s">
        <v>1394</v>
      </c>
      <c r="B231" s="34" t="s">
        <v>217</v>
      </c>
      <c r="C231" s="51">
        <v>16881.403395000001</v>
      </c>
      <c r="D231" s="43" t="str">
        <f t="shared" si="37"/>
        <v>N/A</v>
      </c>
      <c r="E231" s="51">
        <v>16686.354915</v>
      </c>
      <c r="F231" s="43" t="str">
        <f t="shared" si="38"/>
        <v>N/A</v>
      </c>
      <c r="G231" s="51">
        <v>19038.704017</v>
      </c>
      <c r="H231" s="43" t="str">
        <f t="shared" si="39"/>
        <v>N/A</v>
      </c>
      <c r="I231" s="12">
        <v>-1.1599999999999999</v>
      </c>
      <c r="J231" s="12">
        <v>14.1</v>
      </c>
      <c r="K231" s="44" t="s">
        <v>732</v>
      </c>
      <c r="L231" s="9" t="str">
        <f t="shared" si="40"/>
        <v>Yes</v>
      </c>
    </row>
    <row r="232" spans="1:12" ht="25.5" x14ac:dyDescent="0.2">
      <c r="A232" s="4" t="s">
        <v>1395</v>
      </c>
      <c r="B232" s="34" t="s">
        <v>217</v>
      </c>
      <c r="C232" s="51">
        <v>13336.136646000001</v>
      </c>
      <c r="D232" s="43" t="str">
        <f t="shared" si="37"/>
        <v>N/A</v>
      </c>
      <c r="E232" s="51">
        <v>14000.145833</v>
      </c>
      <c r="F232" s="43" t="str">
        <f t="shared" si="38"/>
        <v>N/A</v>
      </c>
      <c r="G232" s="51">
        <v>15829.566038000001</v>
      </c>
      <c r="H232" s="43" t="str">
        <f t="shared" si="39"/>
        <v>N/A</v>
      </c>
      <c r="I232" s="12">
        <v>4.9790000000000001</v>
      </c>
      <c r="J232" s="12">
        <v>13.07</v>
      </c>
      <c r="K232" s="44" t="s">
        <v>732</v>
      </c>
      <c r="L232" s="9" t="str">
        <f t="shared" si="40"/>
        <v>Yes</v>
      </c>
    </row>
    <row r="233" spans="1:12" ht="25.5" x14ac:dyDescent="0.2">
      <c r="A233" s="4" t="s">
        <v>1396</v>
      </c>
      <c r="B233" s="34" t="s">
        <v>217</v>
      </c>
      <c r="C233" s="51">
        <v>31771.055555999999</v>
      </c>
      <c r="D233" s="43" t="str">
        <f t="shared" si="37"/>
        <v>N/A</v>
      </c>
      <c r="E233" s="51">
        <v>31850.021808000001</v>
      </c>
      <c r="F233" s="43" t="str">
        <f t="shared" si="38"/>
        <v>N/A</v>
      </c>
      <c r="G233" s="51">
        <v>34423.569515000003</v>
      </c>
      <c r="H233" s="43" t="str">
        <f t="shared" si="39"/>
        <v>N/A</v>
      </c>
      <c r="I233" s="12">
        <v>0.2485</v>
      </c>
      <c r="J233" s="12">
        <v>8.08</v>
      </c>
      <c r="K233" s="44" t="s">
        <v>732</v>
      </c>
      <c r="L233" s="9" t="str">
        <f t="shared" si="40"/>
        <v>Yes</v>
      </c>
    </row>
    <row r="234" spans="1:12" x14ac:dyDescent="0.2">
      <c r="A234" s="4" t="s">
        <v>1397</v>
      </c>
      <c r="B234" s="34" t="s">
        <v>217</v>
      </c>
      <c r="C234" s="51">
        <v>7274.4219268999996</v>
      </c>
      <c r="D234" s="43" t="str">
        <f t="shared" si="37"/>
        <v>N/A</v>
      </c>
      <c r="E234" s="51">
        <v>7130.5711026999998</v>
      </c>
      <c r="F234" s="43" t="str">
        <f t="shared" si="38"/>
        <v>N/A</v>
      </c>
      <c r="G234" s="51">
        <v>7914.3538527999999</v>
      </c>
      <c r="H234" s="43" t="str">
        <f t="shared" si="39"/>
        <v>N/A</v>
      </c>
      <c r="I234" s="12">
        <v>-1.98</v>
      </c>
      <c r="J234" s="12">
        <v>10.99</v>
      </c>
      <c r="K234" s="44" t="s">
        <v>732</v>
      </c>
      <c r="L234" s="9" t="str">
        <f t="shared" si="40"/>
        <v>Yes</v>
      </c>
    </row>
    <row r="235" spans="1:12" ht="25.5" x14ac:dyDescent="0.2">
      <c r="A235" s="4" t="s">
        <v>1398</v>
      </c>
      <c r="B235" s="34" t="s">
        <v>217</v>
      </c>
      <c r="C235" s="51">
        <v>1014.9317585</v>
      </c>
      <c r="D235" s="43" t="str">
        <f t="shared" si="37"/>
        <v>N/A</v>
      </c>
      <c r="E235" s="51">
        <v>947.52138492999995</v>
      </c>
      <c r="F235" s="43" t="str">
        <f t="shared" si="38"/>
        <v>N/A</v>
      </c>
      <c r="G235" s="51">
        <v>1086.2407407000001</v>
      </c>
      <c r="H235" s="43" t="str">
        <f t="shared" si="39"/>
        <v>N/A</v>
      </c>
      <c r="I235" s="12">
        <v>-6.64</v>
      </c>
      <c r="J235" s="12">
        <v>14.64</v>
      </c>
      <c r="K235" s="44" t="s">
        <v>732</v>
      </c>
      <c r="L235" s="9" t="str">
        <f t="shared" si="40"/>
        <v>Yes</v>
      </c>
    </row>
    <row r="236" spans="1:12" x14ac:dyDescent="0.2">
      <c r="A236" s="4" t="s">
        <v>1399</v>
      </c>
      <c r="B236" s="34" t="s">
        <v>217</v>
      </c>
      <c r="C236" s="43">
        <v>4.0900674514000004</v>
      </c>
      <c r="D236" s="43" t="str">
        <f t="shared" si="37"/>
        <v>N/A</v>
      </c>
      <c r="E236" s="43">
        <v>4.2220197395000003</v>
      </c>
      <c r="F236" s="43" t="str">
        <f t="shared" si="38"/>
        <v>N/A</v>
      </c>
      <c r="G236" s="43">
        <v>3.7257146210999998</v>
      </c>
      <c r="H236" s="43" t="str">
        <f t="shared" si="39"/>
        <v>N/A</v>
      </c>
      <c r="I236" s="12">
        <v>3.226</v>
      </c>
      <c r="J236" s="12">
        <v>-11.8</v>
      </c>
      <c r="K236" s="44" t="s">
        <v>732</v>
      </c>
      <c r="L236" s="9" t="str">
        <f t="shared" si="40"/>
        <v>Yes</v>
      </c>
    </row>
    <row r="237" spans="1:12" x14ac:dyDescent="0.2">
      <c r="A237" s="4" t="s">
        <v>1400</v>
      </c>
      <c r="B237" s="34" t="s">
        <v>217</v>
      </c>
      <c r="C237" s="43">
        <v>14.743589743999999</v>
      </c>
      <c r="D237" s="43" t="str">
        <f t="shared" si="37"/>
        <v>N/A</v>
      </c>
      <c r="E237" s="43">
        <v>18.586640851999999</v>
      </c>
      <c r="F237" s="43" t="str">
        <f t="shared" si="38"/>
        <v>N/A</v>
      </c>
      <c r="G237" s="43">
        <v>20.075757576000001</v>
      </c>
      <c r="H237" s="43" t="str">
        <f t="shared" si="39"/>
        <v>N/A</v>
      </c>
      <c r="I237" s="12">
        <v>26.07</v>
      </c>
      <c r="J237" s="12">
        <v>8.0120000000000005</v>
      </c>
      <c r="K237" s="44" t="s">
        <v>732</v>
      </c>
      <c r="L237" s="9" t="str">
        <f t="shared" si="40"/>
        <v>Yes</v>
      </c>
    </row>
    <row r="238" spans="1:12" x14ac:dyDescent="0.2">
      <c r="A238" s="58" t="s">
        <v>1401</v>
      </c>
      <c r="B238" s="34" t="s">
        <v>217</v>
      </c>
      <c r="C238" s="43">
        <v>18.933004832999998</v>
      </c>
      <c r="D238" s="43" t="str">
        <f t="shared" si="37"/>
        <v>N/A</v>
      </c>
      <c r="E238" s="43">
        <v>18.933333333</v>
      </c>
      <c r="F238" s="43" t="str">
        <f t="shared" si="38"/>
        <v>N/A</v>
      </c>
      <c r="G238" s="43">
        <v>17.125454832999999</v>
      </c>
      <c r="H238" s="43" t="str">
        <f t="shared" si="39"/>
        <v>N/A</v>
      </c>
      <c r="I238" s="12">
        <v>1.6999999999999999E-3</v>
      </c>
      <c r="J238" s="12">
        <v>-9.5500000000000007</v>
      </c>
      <c r="K238" s="44" t="s">
        <v>732</v>
      </c>
      <c r="L238" s="9" t="str">
        <f t="shared" si="40"/>
        <v>Yes</v>
      </c>
    </row>
    <row r="239" spans="1:12" x14ac:dyDescent="0.2">
      <c r="A239" s="58" t="s">
        <v>1402</v>
      </c>
      <c r="B239" s="34" t="s">
        <v>217</v>
      </c>
      <c r="C239" s="43">
        <v>2.6782933666000002</v>
      </c>
      <c r="D239" s="43" t="str">
        <f t="shared" si="37"/>
        <v>N/A</v>
      </c>
      <c r="E239" s="43">
        <v>2.7256710540000002</v>
      </c>
      <c r="F239" s="43" t="str">
        <f t="shared" si="38"/>
        <v>N/A</v>
      </c>
      <c r="G239" s="43">
        <v>2.3183169996999999</v>
      </c>
      <c r="H239" s="43" t="str">
        <f t="shared" si="39"/>
        <v>N/A</v>
      </c>
      <c r="I239" s="12">
        <v>1.7689999999999999</v>
      </c>
      <c r="J239" s="12">
        <v>-14.9</v>
      </c>
      <c r="K239" s="44" t="s">
        <v>732</v>
      </c>
      <c r="L239" s="9" t="str">
        <f t="shared" si="40"/>
        <v>Yes</v>
      </c>
    </row>
    <row r="240" spans="1:12" x14ac:dyDescent="0.2">
      <c r="A240" s="58" t="s">
        <v>1403</v>
      </c>
      <c r="B240" s="34" t="s">
        <v>217</v>
      </c>
      <c r="C240" s="43">
        <v>1.9615919271</v>
      </c>
      <c r="D240" s="43" t="str">
        <f t="shared" si="37"/>
        <v>N/A</v>
      </c>
      <c r="E240" s="43">
        <v>2.2887241878000002</v>
      </c>
      <c r="F240" s="43" t="str">
        <f t="shared" si="38"/>
        <v>N/A</v>
      </c>
      <c r="G240" s="43">
        <v>1.6878013931</v>
      </c>
      <c r="H240" s="43" t="str">
        <f t="shared" si="39"/>
        <v>N/A</v>
      </c>
      <c r="I240" s="12">
        <v>16.68</v>
      </c>
      <c r="J240" s="12">
        <v>-26.3</v>
      </c>
      <c r="K240" s="44" t="s">
        <v>732</v>
      </c>
      <c r="L240" s="9" t="str">
        <f t="shared" si="40"/>
        <v>Yes</v>
      </c>
    </row>
    <row r="241" spans="1:12" ht="25.5" x14ac:dyDescent="0.2">
      <c r="A241" s="58" t="s">
        <v>1404</v>
      </c>
      <c r="B241" s="34" t="s">
        <v>217</v>
      </c>
      <c r="C241" s="51">
        <v>64207511</v>
      </c>
      <c r="D241" s="43" t="str">
        <f t="shared" si="37"/>
        <v>N/A</v>
      </c>
      <c r="E241" s="51">
        <v>70673137</v>
      </c>
      <c r="F241" s="43" t="str">
        <f t="shared" si="38"/>
        <v>N/A</v>
      </c>
      <c r="G241" s="51">
        <v>75232798</v>
      </c>
      <c r="H241" s="43" t="str">
        <f t="shared" si="39"/>
        <v>N/A</v>
      </c>
      <c r="I241" s="12">
        <v>10.07</v>
      </c>
      <c r="J241" s="12">
        <v>6.452</v>
      </c>
      <c r="K241" s="44" t="s">
        <v>732</v>
      </c>
      <c r="L241" s="9" t="str">
        <f t="shared" si="40"/>
        <v>Yes</v>
      </c>
    </row>
    <row r="242" spans="1:12" x14ac:dyDescent="0.2">
      <c r="A242" s="58" t="s">
        <v>1405</v>
      </c>
      <c r="B242" s="34" t="s">
        <v>217</v>
      </c>
      <c r="C242" s="49">
        <v>2353</v>
      </c>
      <c r="D242" s="43" t="str">
        <f t="shared" si="37"/>
        <v>N/A</v>
      </c>
      <c r="E242" s="49">
        <v>2533</v>
      </c>
      <c r="F242" s="43" t="str">
        <f t="shared" si="38"/>
        <v>N/A</v>
      </c>
      <c r="G242" s="49">
        <v>2690</v>
      </c>
      <c r="H242" s="43" t="str">
        <f t="shared" si="39"/>
        <v>N/A</v>
      </c>
      <c r="I242" s="12">
        <v>7.65</v>
      </c>
      <c r="J242" s="12">
        <v>6.1980000000000004</v>
      </c>
      <c r="K242" s="44" t="s">
        <v>732</v>
      </c>
      <c r="L242" s="9" t="str">
        <f t="shared" si="40"/>
        <v>Yes</v>
      </c>
    </row>
    <row r="243" spans="1:12" ht="25.5" x14ac:dyDescent="0.2">
      <c r="A243" s="58" t="s">
        <v>1406</v>
      </c>
      <c r="B243" s="34" t="s">
        <v>217</v>
      </c>
      <c r="C243" s="51">
        <v>27287.509987000001</v>
      </c>
      <c r="D243" s="43" t="str">
        <f t="shared" si="37"/>
        <v>N/A</v>
      </c>
      <c r="E243" s="51">
        <v>27900.962100000001</v>
      </c>
      <c r="F243" s="43" t="str">
        <f t="shared" si="38"/>
        <v>N/A</v>
      </c>
      <c r="G243" s="51">
        <v>27967.582900000001</v>
      </c>
      <c r="H243" s="43" t="str">
        <f t="shared" si="39"/>
        <v>N/A</v>
      </c>
      <c r="I243" s="12">
        <v>2.2480000000000002</v>
      </c>
      <c r="J243" s="12">
        <v>0.23880000000000001</v>
      </c>
      <c r="K243" s="44" t="s">
        <v>732</v>
      </c>
      <c r="L243" s="9" t="str">
        <f t="shared" si="40"/>
        <v>Yes</v>
      </c>
    </row>
    <row r="244" spans="1:12" ht="25.5" x14ac:dyDescent="0.2">
      <c r="A244" s="58" t="s">
        <v>1407</v>
      </c>
      <c r="B244" s="34" t="s">
        <v>217</v>
      </c>
      <c r="C244" s="51">
        <v>20976.6</v>
      </c>
      <c r="D244" s="43" t="str">
        <f t="shared" si="37"/>
        <v>N/A</v>
      </c>
      <c r="E244" s="51">
        <v>21226.165289</v>
      </c>
      <c r="F244" s="43" t="str">
        <f t="shared" si="38"/>
        <v>N/A</v>
      </c>
      <c r="G244" s="51">
        <v>20958.03268</v>
      </c>
      <c r="H244" s="43" t="str">
        <f t="shared" si="39"/>
        <v>N/A</v>
      </c>
      <c r="I244" s="12">
        <v>1.19</v>
      </c>
      <c r="J244" s="12">
        <v>-1.26</v>
      </c>
      <c r="K244" s="44" t="s">
        <v>732</v>
      </c>
      <c r="L244" s="9" t="str">
        <f t="shared" si="40"/>
        <v>Yes</v>
      </c>
    </row>
    <row r="245" spans="1:12" ht="25.5" x14ac:dyDescent="0.2">
      <c r="A245" s="58" t="s">
        <v>1408</v>
      </c>
      <c r="B245" s="34" t="s">
        <v>217</v>
      </c>
      <c r="C245" s="51">
        <v>38283.019218000001</v>
      </c>
      <c r="D245" s="43" t="str">
        <f t="shared" si="37"/>
        <v>N/A</v>
      </c>
      <c r="E245" s="51">
        <v>39144.365089999999</v>
      </c>
      <c r="F245" s="43" t="str">
        <f t="shared" si="38"/>
        <v>N/A</v>
      </c>
      <c r="G245" s="51">
        <v>40263.438279000002</v>
      </c>
      <c r="H245" s="43" t="str">
        <f t="shared" si="39"/>
        <v>N/A</v>
      </c>
      <c r="I245" s="12">
        <v>2.25</v>
      </c>
      <c r="J245" s="12">
        <v>2.859</v>
      </c>
      <c r="K245" s="44" t="s">
        <v>732</v>
      </c>
      <c r="L245" s="9" t="str">
        <f t="shared" si="40"/>
        <v>Yes</v>
      </c>
    </row>
    <row r="246" spans="1:12" ht="25.5" x14ac:dyDescent="0.2">
      <c r="A246" s="58" t="s">
        <v>1409</v>
      </c>
      <c r="B246" s="34" t="s">
        <v>217</v>
      </c>
      <c r="C246" s="51">
        <v>7956.1130876999996</v>
      </c>
      <c r="D246" s="43" t="str">
        <f t="shared" si="37"/>
        <v>N/A</v>
      </c>
      <c r="E246" s="51">
        <v>8020.1555023999999</v>
      </c>
      <c r="F246" s="43" t="str">
        <f t="shared" si="38"/>
        <v>N/A</v>
      </c>
      <c r="G246" s="51">
        <v>7881.0622950999996</v>
      </c>
      <c r="H246" s="43" t="str">
        <f t="shared" si="39"/>
        <v>N/A</v>
      </c>
      <c r="I246" s="12">
        <v>0.80489999999999995</v>
      </c>
      <c r="J246" s="12">
        <v>-1.73</v>
      </c>
      <c r="K246" s="44" t="s">
        <v>732</v>
      </c>
      <c r="L246" s="9" t="str">
        <f t="shared" si="40"/>
        <v>Yes</v>
      </c>
    </row>
    <row r="247" spans="1:12" ht="25.5" x14ac:dyDescent="0.2">
      <c r="A247" s="58" t="s">
        <v>1410</v>
      </c>
      <c r="B247" s="34" t="s">
        <v>217</v>
      </c>
      <c r="C247" s="51">
        <v>12493.857142999999</v>
      </c>
      <c r="D247" s="43" t="str">
        <f t="shared" si="37"/>
        <v>N/A</v>
      </c>
      <c r="E247" s="51">
        <v>14844.5</v>
      </c>
      <c r="F247" s="43" t="str">
        <f t="shared" si="38"/>
        <v>N/A</v>
      </c>
      <c r="G247" s="51">
        <v>12916.222222</v>
      </c>
      <c r="H247" s="43" t="str">
        <f t="shared" si="39"/>
        <v>N/A</v>
      </c>
      <c r="I247" s="12">
        <v>18.809999999999999</v>
      </c>
      <c r="J247" s="12">
        <v>-13</v>
      </c>
      <c r="K247" s="44" t="s">
        <v>732</v>
      </c>
      <c r="L247" s="9" t="str">
        <f t="shared" si="40"/>
        <v>Yes</v>
      </c>
    </row>
    <row r="248" spans="1:12" ht="25.5" x14ac:dyDescent="0.2">
      <c r="A248" s="58" t="s">
        <v>1411</v>
      </c>
      <c r="B248" s="34" t="s">
        <v>217</v>
      </c>
      <c r="C248" s="43">
        <v>1.9450138871</v>
      </c>
      <c r="D248" s="43" t="str">
        <f t="shared" si="37"/>
        <v>N/A</v>
      </c>
      <c r="E248" s="43">
        <v>1.9394951034000001</v>
      </c>
      <c r="F248" s="43" t="str">
        <f t="shared" si="38"/>
        <v>N/A</v>
      </c>
      <c r="G248" s="43">
        <v>1.9736455949</v>
      </c>
      <c r="H248" s="43" t="str">
        <f t="shared" si="39"/>
        <v>N/A</v>
      </c>
      <c r="I248" s="12">
        <v>-0.28399999999999997</v>
      </c>
      <c r="J248" s="12">
        <v>1.7609999999999999</v>
      </c>
      <c r="K248" s="44" t="s">
        <v>732</v>
      </c>
      <c r="L248" s="9" t="str">
        <f t="shared" si="40"/>
        <v>Yes</v>
      </c>
    </row>
    <row r="249" spans="1:12" ht="25.5" x14ac:dyDescent="0.2">
      <c r="A249" s="58" t="s">
        <v>1412</v>
      </c>
      <c r="B249" s="34" t="s">
        <v>217</v>
      </c>
      <c r="C249" s="43">
        <v>8.6996336995999997</v>
      </c>
      <c r="D249" s="43" t="str">
        <f t="shared" si="37"/>
        <v>N/A</v>
      </c>
      <c r="E249" s="43">
        <v>11.713455954000001</v>
      </c>
      <c r="F249" s="43" t="str">
        <f t="shared" si="38"/>
        <v>N/A</v>
      </c>
      <c r="G249" s="43">
        <v>14.488636364</v>
      </c>
      <c r="H249" s="43" t="str">
        <f t="shared" si="39"/>
        <v>N/A</v>
      </c>
      <c r="I249" s="12">
        <v>34.64</v>
      </c>
      <c r="J249" s="12">
        <v>23.69</v>
      </c>
      <c r="K249" s="44" t="s">
        <v>732</v>
      </c>
      <c r="L249" s="9" t="str">
        <f t="shared" si="40"/>
        <v>Yes</v>
      </c>
    </row>
    <row r="250" spans="1:12" ht="25.5" x14ac:dyDescent="0.2">
      <c r="A250" s="58" t="s">
        <v>1413</v>
      </c>
      <c r="B250" s="34" t="s">
        <v>217</v>
      </c>
      <c r="C250" s="43">
        <v>13.806500521</v>
      </c>
      <c r="D250" s="43" t="str">
        <f t="shared" si="37"/>
        <v>N/A</v>
      </c>
      <c r="E250" s="43">
        <v>13.453763441</v>
      </c>
      <c r="F250" s="43" t="str">
        <f t="shared" si="38"/>
        <v>N/A</v>
      </c>
      <c r="G250" s="43">
        <v>12.687865843999999</v>
      </c>
      <c r="H250" s="43" t="str">
        <f t="shared" si="39"/>
        <v>N/A</v>
      </c>
      <c r="I250" s="12">
        <v>-2.5499999999999998</v>
      </c>
      <c r="J250" s="12">
        <v>-5.69</v>
      </c>
      <c r="K250" s="44" t="s">
        <v>732</v>
      </c>
      <c r="L250" s="9" t="str">
        <f t="shared" si="40"/>
        <v>Yes</v>
      </c>
    </row>
    <row r="251" spans="1:12" ht="25.5" x14ac:dyDescent="0.2">
      <c r="A251" s="58" t="s">
        <v>1414</v>
      </c>
      <c r="B251" s="34" t="s">
        <v>217</v>
      </c>
      <c r="C251" s="43">
        <v>0.87533923570000005</v>
      </c>
      <c r="D251" s="43" t="str">
        <f t="shared" si="37"/>
        <v>N/A</v>
      </c>
      <c r="E251" s="43">
        <v>0.86641102699999994</v>
      </c>
      <c r="F251" s="43" t="str">
        <f t="shared" si="38"/>
        <v>N/A</v>
      </c>
      <c r="G251" s="43">
        <v>0.91315542599999999</v>
      </c>
      <c r="H251" s="43" t="str">
        <f t="shared" si="39"/>
        <v>N/A</v>
      </c>
      <c r="I251" s="12">
        <v>-1.02</v>
      </c>
      <c r="J251" s="12">
        <v>5.3949999999999996</v>
      </c>
      <c r="K251" s="44" t="s">
        <v>732</v>
      </c>
      <c r="L251" s="9" t="str">
        <f t="shared" si="40"/>
        <v>Yes</v>
      </c>
    </row>
    <row r="252" spans="1:12" ht="25.5" x14ac:dyDescent="0.2">
      <c r="A252" s="58" t="s">
        <v>1415</v>
      </c>
      <c r="B252" s="34" t="s">
        <v>217</v>
      </c>
      <c r="C252" s="43">
        <v>7.20794934E-2</v>
      </c>
      <c r="D252" s="43" t="str">
        <f t="shared" si="37"/>
        <v>N/A</v>
      </c>
      <c r="E252" s="43">
        <v>5.5936232699999998E-2</v>
      </c>
      <c r="F252" s="43" t="str">
        <f t="shared" si="38"/>
        <v>N/A</v>
      </c>
      <c r="G252" s="43">
        <v>8.0371494900000007E-2</v>
      </c>
      <c r="H252" s="43" t="str">
        <f t="shared" si="39"/>
        <v>N/A</v>
      </c>
      <c r="I252" s="12">
        <v>-22.4</v>
      </c>
      <c r="J252" s="12">
        <v>43.68</v>
      </c>
      <c r="K252" s="44" t="s">
        <v>732</v>
      </c>
      <c r="L252" s="9" t="str">
        <f t="shared" si="40"/>
        <v>No</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23186</v>
      </c>
      <c r="D6" s="43" t="str">
        <f t="shared" ref="D6:D37" si="0">IF($B6="N/A","N/A",IF(C6&gt;10,"No",IF(C6&lt;-10,"No","Yes")))</f>
        <v>N/A</v>
      </c>
      <c r="E6" s="35">
        <v>23800</v>
      </c>
      <c r="F6" s="43" t="str">
        <f t="shared" ref="F6:F37" si="1">IF($B6="N/A","N/A",IF(E6&gt;10,"No",IF(E6&lt;-10,"No","Yes")))</f>
        <v>N/A</v>
      </c>
      <c r="G6" s="35">
        <v>24601</v>
      </c>
      <c r="H6" s="43" t="str">
        <f t="shared" ref="H6:H37" si="2">IF($B6="N/A","N/A",IF(G6&gt;10,"No",IF(G6&lt;-10,"No","Yes")))</f>
        <v>N/A</v>
      </c>
      <c r="I6" s="12">
        <v>2.6480000000000001</v>
      </c>
      <c r="J6" s="12">
        <v>3.3660000000000001</v>
      </c>
      <c r="K6" s="44" t="s">
        <v>732</v>
      </c>
      <c r="L6" s="9" t="str">
        <f t="shared" ref="L6:L39" si="3">IF(J6="Div by 0", "N/A", IF(K6="N/A","N/A", IF(J6&gt;VALUE(MID(K6,1,2)), "No", IF(J6&lt;-1*VALUE(MID(K6,1,2)), "No", "Yes"))))</f>
        <v>Yes</v>
      </c>
    </row>
    <row r="7" spans="1:12" x14ac:dyDescent="0.2">
      <c r="A7" s="45" t="s">
        <v>6</v>
      </c>
      <c r="B7" s="34" t="s">
        <v>217</v>
      </c>
      <c r="C7" s="35">
        <v>22003</v>
      </c>
      <c r="D7" s="43" t="str">
        <f t="shared" si="0"/>
        <v>N/A</v>
      </c>
      <c r="E7" s="35">
        <v>22557</v>
      </c>
      <c r="F7" s="43" t="str">
        <f t="shared" si="1"/>
        <v>N/A</v>
      </c>
      <c r="G7" s="35">
        <v>23255</v>
      </c>
      <c r="H7" s="43" t="str">
        <f t="shared" si="2"/>
        <v>N/A</v>
      </c>
      <c r="I7" s="12">
        <v>2.5179999999999998</v>
      </c>
      <c r="J7" s="12">
        <v>3.0939999999999999</v>
      </c>
      <c r="K7" s="44" t="s">
        <v>732</v>
      </c>
      <c r="L7" s="9" t="str">
        <f t="shared" si="3"/>
        <v>Yes</v>
      </c>
    </row>
    <row r="8" spans="1:12" x14ac:dyDescent="0.2">
      <c r="A8" s="45" t="s">
        <v>364</v>
      </c>
      <c r="B8" s="34" t="s">
        <v>217</v>
      </c>
      <c r="C8" s="35" t="s">
        <v>217</v>
      </c>
      <c r="D8" s="43" t="str">
        <f t="shared" si="0"/>
        <v>N/A</v>
      </c>
      <c r="E8" s="35" t="s">
        <v>217</v>
      </c>
      <c r="F8" s="43" t="str">
        <f t="shared" si="1"/>
        <v>N/A</v>
      </c>
      <c r="G8" s="8">
        <v>94.528677696000003</v>
      </c>
      <c r="H8" s="43" t="str">
        <f t="shared" si="2"/>
        <v>N/A</v>
      </c>
      <c r="I8" s="12" t="s">
        <v>217</v>
      </c>
      <c r="J8" s="12" t="s">
        <v>217</v>
      </c>
      <c r="K8" s="44" t="s">
        <v>732</v>
      </c>
      <c r="L8" s="9" t="str">
        <f t="shared" si="3"/>
        <v>No</v>
      </c>
    </row>
    <row r="9" spans="1:12" x14ac:dyDescent="0.2">
      <c r="A9" s="4" t="s">
        <v>88</v>
      </c>
      <c r="B9" s="47" t="s">
        <v>217</v>
      </c>
      <c r="C9" s="1">
        <v>19854.02</v>
      </c>
      <c r="D9" s="11" t="str">
        <f t="shared" si="0"/>
        <v>N/A</v>
      </c>
      <c r="E9" s="1">
        <v>20496.87</v>
      </c>
      <c r="F9" s="11" t="str">
        <f t="shared" si="1"/>
        <v>N/A</v>
      </c>
      <c r="G9" s="1">
        <v>21228.12</v>
      </c>
      <c r="H9" s="11" t="str">
        <f t="shared" si="2"/>
        <v>N/A</v>
      </c>
      <c r="I9" s="12">
        <v>3.238</v>
      </c>
      <c r="J9" s="12">
        <v>3.5680000000000001</v>
      </c>
      <c r="K9" s="47" t="s">
        <v>732</v>
      </c>
      <c r="L9" s="9" t="str">
        <f t="shared" si="3"/>
        <v>Yes</v>
      </c>
    </row>
    <row r="10" spans="1:12" x14ac:dyDescent="0.2">
      <c r="A10" s="4" t="s">
        <v>1416</v>
      </c>
      <c r="B10" s="34" t="s">
        <v>217</v>
      </c>
      <c r="C10" s="8">
        <v>2.4411282670999999</v>
      </c>
      <c r="D10" s="43" t="str">
        <f t="shared" si="0"/>
        <v>N/A</v>
      </c>
      <c r="E10" s="8">
        <v>3.1806722689</v>
      </c>
      <c r="F10" s="43" t="str">
        <f t="shared" si="1"/>
        <v>N/A</v>
      </c>
      <c r="G10" s="8">
        <v>0.73167757410000001</v>
      </c>
      <c r="H10" s="43" t="str">
        <f t="shared" si="2"/>
        <v>N/A</v>
      </c>
      <c r="I10" s="12">
        <v>30.3</v>
      </c>
      <c r="J10" s="12">
        <v>-77</v>
      </c>
      <c r="K10" s="44" t="s">
        <v>732</v>
      </c>
      <c r="L10" s="9" t="str">
        <f t="shared" si="3"/>
        <v>No</v>
      </c>
    </row>
    <row r="11" spans="1:12" x14ac:dyDescent="0.2">
      <c r="A11" s="4" t="s">
        <v>1417</v>
      </c>
      <c r="B11" s="34" t="s">
        <v>217</v>
      </c>
      <c r="C11" s="8">
        <v>6.3486586733000001</v>
      </c>
      <c r="D11" s="43" t="str">
        <f t="shared" si="0"/>
        <v>N/A</v>
      </c>
      <c r="E11" s="8">
        <v>6.4201680671999997</v>
      </c>
      <c r="F11" s="43" t="str">
        <f t="shared" si="1"/>
        <v>N/A</v>
      </c>
      <c r="G11" s="8">
        <v>6.2233242550999996</v>
      </c>
      <c r="H11" s="43" t="str">
        <f t="shared" si="2"/>
        <v>N/A</v>
      </c>
      <c r="I11" s="12">
        <v>1.1259999999999999</v>
      </c>
      <c r="J11" s="12">
        <v>-3.07</v>
      </c>
      <c r="K11" s="44" t="s">
        <v>732</v>
      </c>
      <c r="L11" s="9" t="str">
        <f t="shared" si="3"/>
        <v>Yes</v>
      </c>
    </row>
    <row r="12" spans="1:12" x14ac:dyDescent="0.2">
      <c r="A12" s="4" t="s">
        <v>1418</v>
      </c>
      <c r="B12" s="34" t="s">
        <v>217</v>
      </c>
      <c r="C12" s="8">
        <v>29.966359010000001</v>
      </c>
      <c r="D12" s="43" t="str">
        <f t="shared" si="0"/>
        <v>N/A</v>
      </c>
      <c r="E12" s="8">
        <v>29.819327731000001</v>
      </c>
      <c r="F12" s="43" t="str">
        <f t="shared" si="1"/>
        <v>N/A</v>
      </c>
      <c r="G12" s="8">
        <v>30.860534125000001</v>
      </c>
      <c r="H12" s="43" t="str">
        <f t="shared" si="2"/>
        <v>N/A</v>
      </c>
      <c r="I12" s="12">
        <v>-0.49099999999999999</v>
      </c>
      <c r="J12" s="12">
        <v>3.492</v>
      </c>
      <c r="K12" s="44" t="s">
        <v>732</v>
      </c>
      <c r="L12" s="9" t="str">
        <f t="shared" si="3"/>
        <v>Yes</v>
      </c>
    </row>
    <row r="13" spans="1:12" x14ac:dyDescent="0.2">
      <c r="A13" s="4" t="s">
        <v>1419</v>
      </c>
      <c r="B13" s="34" t="s">
        <v>217</v>
      </c>
      <c r="C13" s="8">
        <v>2.0659018373000002</v>
      </c>
      <c r="D13" s="43" t="str">
        <f t="shared" si="0"/>
        <v>N/A</v>
      </c>
      <c r="E13" s="8">
        <v>2.3907563024999998</v>
      </c>
      <c r="F13" s="43" t="str">
        <f t="shared" si="1"/>
        <v>N/A</v>
      </c>
      <c r="G13" s="8">
        <v>2.7885045323000002</v>
      </c>
      <c r="H13" s="43" t="str">
        <f t="shared" si="2"/>
        <v>N/A</v>
      </c>
      <c r="I13" s="12">
        <v>15.72</v>
      </c>
      <c r="J13" s="12">
        <v>16.64</v>
      </c>
      <c r="K13" s="44" t="s">
        <v>732</v>
      </c>
      <c r="L13" s="9" t="str">
        <f t="shared" si="3"/>
        <v>Yes</v>
      </c>
    </row>
    <row r="14" spans="1:12" x14ac:dyDescent="0.2">
      <c r="A14" s="4" t="s">
        <v>1420</v>
      </c>
      <c r="B14" s="34" t="s">
        <v>217</v>
      </c>
      <c r="C14" s="8">
        <v>5.8785473993000004</v>
      </c>
      <c r="D14" s="43" t="str">
        <f t="shared" si="0"/>
        <v>N/A</v>
      </c>
      <c r="E14" s="8">
        <v>6.3025210084000003</v>
      </c>
      <c r="F14" s="43" t="str">
        <f t="shared" si="1"/>
        <v>N/A</v>
      </c>
      <c r="G14" s="8">
        <v>6.6135522945999998</v>
      </c>
      <c r="H14" s="43" t="str">
        <f t="shared" si="2"/>
        <v>N/A</v>
      </c>
      <c r="I14" s="12">
        <v>7.2119999999999997</v>
      </c>
      <c r="J14" s="12">
        <v>4.9349999999999996</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0.3191581127</v>
      </c>
      <c r="D16" s="43" t="str">
        <f t="shared" si="0"/>
        <v>N/A</v>
      </c>
      <c r="E16" s="8">
        <v>0.37815126049999997</v>
      </c>
      <c r="F16" s="43" t="str">
        <f t="shared" si="1"/>
        <v>N/A</v>
      </c>
      <c r="G16" s="8">
        <v>0.43087679359999997</v>
      </c>
      <c r="H16" s="43" t="str">
        <f t="shared" si="2"/>
        <v>N/A</v>
      </c>
      <c r="I16" s="12">
        <v>18.48</v>
      </c>
      <c r="J16" s="12">
        <v>13.94</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52.980246700999999</v>
      </c>
      <c r="D18" s="43" t="str">
        <f t="shared" si="0"/>
        <v>N/A</v>
      </c>
      <c r="E18" s="8">
        <v>51.508403360999999</v>
      </c>
      <c r="F18" s="43" t="str">
        <f t="shared" si="1"/>
        <v>N/A</v>
      </c>
      <c r="G18" s="8">
        <v>52.351530425999997</v>
      </c>
      <c r="H18" s="43" t="str">
        <f t="shared" si="2"/>
        <v>N/A</v>
      </c>
      <c r="I18" s="12">
        <v>-2.78</v>
      </c>
      <c r="J18" s="12">
        <v>1.637</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91.266281376999999</v>
      </c>
      <c r="D20" s="43" t="str">
        <f t="shared" si="0"/>
        <v>N/A</v>
      </c>
      <c r="E20" s="8">
        <v>90.810924369999995</v>
      </c>
      <c r="F20" s="43" t="str">
        <f t="shared" si="1"/>
        <v>N/A</v>
      </c>
      <c r="G20" s="8">
        <v>90.557294419000002</v>
      </c>
      <c r="H20" s="43" t="str">
        <f t="shared" si="2"/>
        <v>N/A</v>
      </c>
      <c r="I20" s="12">
        <v>-0.499</v>
      </c>
      <c r="J20" s="12">
        <v>-0.27900000000000003</v>
      </c>
      <c r="K20" s="44" t="s">
        <v>732</v>
      </c>
      <c r="L20" s="9" t="str">
        <f t="shared" si="3"/>
        <v>Yes</v>
      </c>
    </row>
    <row r="21" spans="1:12" x14ac:dyDescent="0.2">
      <c r="A21" s="2" t="s">
        <v>969</v>
      </c>
      <c r="B21" s="34" t="s">
        <v>217</v>
      </c>
      <c r="C21" s="8">
        <v>8.7337186232999997</v>
      </c>
      <c r="D21" s="43" t="str">
        <f t="shared" si="0"/>
        <v>N/A</v>
      </c>
      <c r="E21" s="8">
        <v>9.1890756302999996</v>
      </c>
      <c r="F21" s="43" t="str">
        <f t="shared" si="1"/>
        <v>N/A</v>
      </c>
      <c r="G21" s="8">
        <v>9.4427055811000002</v>
      </c>
      <c r="H21" s="43" t="str">
        <f t="shared" si="2"/>
        <v>N/A</v>
      </c>
      <c r="I21" s="12">
        <v>5.2140000000000004</v>
      </c>
      <c r="J21" s="12">
        <v>2.76</v>
      </c>
      <c r="K21" s="44" t="s">
        <v>732</v>
      </c>
      <c r="L21" s="9" t="str">
        <f t="shared" si="3"/>
        <v>Yes</v>
      </c>
    </row>
    <row r="22" spans="1:12" x14ac:dyDescent="0.2">
      <c r="A22" s="3" t="s">
        <v>1728</v>
      </c>
      <c r="B22" s="34" t="s">
        <v>217</v>
      </c>
      <c r="C22" s="35">
        <v>10715</v>
      </c>
      <c r="D22" s="43" t="str">
        <f t="shared" si="0"/>
        <v>N/A</v>
      </c>
      <c r="E22" s="35">
        <v>10630</v>
      </c>
      <c r="F22" s="43" t="str">
        <f t="shared" si="1"/>
        <v>N/A</v>
      </c>
      <c r="G22" s="35">
        <v>10656</v>
      </c>
      <c r="H22" s="43" t="str">
        <f t="shared" si="2"/>
        <v>N/A</v>
      </c>
      <c r="I22" s="12">
        <v>-0.79300000000000004</v>
      </c>
      <c r="J22" s="12">
        <v>0.24460000000000001</v>
      </c>
      <c r="K22" s="44" t="s">
        <v>732</v>
      </c>
      <c r="L22" s="9" t="str">
        <f t="shared" si="3"/>
        <v>Yes</v>
      </c>
    </row>
    <row r="23" spans="1:12" x14ac:dyDescent="0.2">
      <c r="A23" s="3" t="s">
        <v>984</v>
      </c>
      <c r="B23" s="34" t="s">
        <v>217</v>
      </c>
      <c r="C23" s="35">
        <v>1013</v>
      </c>
      <c r="D23" s="43" t="str">
        <f t="shared" si="0"/>
        <v>N/A</v>
      </c>
      <c r="E23" s="35">
        <v>990</v>
      </c>
      <c r="F23" s="43" t="str">
        <f t="shared" si="1"/>
        <v>N/A</v>
      </c>
      <c r="G23" s="35">
        <v>1000</v>
      </c>
      <c r="H23" s="43" t="str">
        <f t="shared" si="2"/>
        <v>N/A</v>
      </c>
      <c r="I23" s="12">
        <v>-2.27</v>
      </c>
      <c r="J23" s="12">
        <v>1.01</v>
      </c>
      <c r="K23" s="44" t="s">
        <v>732</v>
      </c>
      <c r="L23" s="9" t="str">
        <f t="shared" si="3"/>
        <v>Yes</v>
      </c>
    </row>
    <row r="24" spans="1:12" x14ac:dyDescent="0.2">
      <c r="A24" s="3" t="s">
        <v>985</v>
      </c>
      <c r="B24" s="34" t="s">
        <v>217</v>
      </c>
      <c r="C24" s="35">
        <v>2109</v>
      </c>
      <c r="D24" s="43" t="str">
        <f t="shared" si="0"/>
        <v>N/A</v>
      </c>
      <c r="E24" s="35">
        <v>1547</v>
      </c>
      <c r="F24" s="43" t="str">
        <f t="shared" si="1"/>
        <v>N/A</v>
      </c>
      <c r="G24" s="35">
        <v>1553</v>
      </c>
      <c r="H24" s="43" t="str">
        <f t="shared" si="2"/>
        <v>N/A</v>
      </c>
      <c r="I24" s="12">
        <v>-26.6</v>
      </c>
      <c r="J24" s="12">
        <v>0.38779999999999998</v>
      </c>
      <c r="K24" s="44" t="s">
        <v>732</v>
      </c>
      <c r="L24" s="9" t="str">
        <f t="shared" si="3"/>
        <v>Yes</v>
      </c>
    </row>
    <row r="25" spans="1:12" x14ac:dyDescent="0.2">
      <c r="A25" s="3" t="s">
        <v>986</v>
      </c>
      <c r="B25" s="34" t="s">
        <v>217</v>
      </c>
      <c r="C25" s="35">
        <v>730</v>
      </c>
      <c r="D25" s="43" t="str">
        <f t="shared" si="0"/>
        <v>N/A</v>
      </c>
      <c r="E25" s="35">
        <v>686</v>
      </c>
      <c r="F25" s="43" t="str">
        <f t="shared" si="1"/>
        <v>N/A</v>
      </c>
      <c r="G25" s="35">
        <v>700</v>
      </c>
      <c r="H25" s="43" t="str">
        <f t="shared" si="2"/>
        <v>N/A</v>
      </c>
      <c r="I25" s="12">
        <v>-6.03</v>
      </c>
      <c r="J25" s="12">
        <v>2.0409999999999999</v>
      </c>
      <c r="K25" s="44" t="s">
        <v>732</v>
      </c>
      <c r="L25" s="9" t="str">
        <f t="shared" si="3"/>
        <v>Yes</v>
      </c>
    </row>
    <row r="26" spans="1:12" x14ac:dyDescent="0.2">
      <c r="A26" s="3" t="s">
        <v>987</v>
      </c>
      <c r="B26" s="34" t="s">
        <v>217</v>
      </c>
      <c r="C26" s="35">
        <v>6863</v>
      </c>
      <c r="D26" s="43" t="str">
        <f t="shared" si="0"/>
        <v>N/A</v>
      </c>
      <c r="E26" s="35">
        <v>7407</v>
      </c>
      <c r="F26" s="43" t="str">
        <f t="shared" si="1"/>
        <v>N/A</v>
      </c>
      <c r="G26" s="35">
        <v>7403</v>
      </c>
      <c r="H26" s="43" t="str">
        <f t="shared" si="2"/>
        <v>N/A</v>
      </c>
      <c r="I26" s="12">
        <v>7.9269999999999996</v>
      </c>
      <c r="J26" s="12">
        <v>-5.3999999999999999E-2</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11448</v>
      </c>
      <c r="D28" s="43" t="str">
        <f t="shared" si="0"/>
        <v>N/A</v>
      </c>
      <c r="E28" s="35">
        <v>12135</v>
      </c>
      <c r="F28" s="43" t="str">
        <f t="shared" si="1"/>
        <v>N/A</v>
      </c>
      <c r="G28" s="35">
        <v>12917</v>
      </c>
      <c r="H28" s="43" t="str">
        <f t="shared" si="2"/>
        <v>N/A</v>
      </c>
      <c r="I28" s="12">
        <v>6.0010000000000003</v>
      </c>
      <c r="J28" s="12">
        <v>6.444</v>
      </c>
      <c r="K28" s="44" t="s">
        <v>732</v>
      </c>
      <c r="L28" s="9" t="str">
        <f t="shared" si="3"/>
        <v>Yes</v>
      </c>
    </row>
    <row r="29" spans="1:12" x14ac:dyDescent="0.2">
      <c r="A29" s="3" t="s">
        <v>989</v>
      </c>
      <c r="B29" s="34" t="s">
        <v>217</v>
      </c>
      <c r="C29" s="35">
        <v>2646</v>
      </c>
      <c r="D29" s="43" t="str">
        <f t="shared" si="0"/>
        <v>N/A</v>
      </c>
      <c r="E29" s="35">
        <v>2945</v>
      </c>
      <c r="F29" s="43" t="str">
        <f t="shared" si="1"/>
        <v>N/A</v>
      </c>
      <c r="G29" s="35">
        <v>3251</v>
      </c>
      <c r="H29" s="43" t="str">
        <f t="shared" si="2"/>
        <v>N/A</v>
      </c>
      <c r="I29" s="12">
        <v>11.3</v>
      </c>
      <c r="J29" s="12">
        <v>10.39</v>
      </c>
      <c r="K29" s="44" t="s">
        <v>732</v>
      </c>
      <c r="L29" s="9" t="str">
        <f t="shared" si="3"/>
        <v>Yes</v>
      </c>
    </row>
    <row r="30" spans="1:12" x14ac:dyDescent="0.2">
      <c r="A30" s="3" t="s">
        <v>990</v>
      </c>
      <c r="B30" s="34" t="s">
        <v>217</v>
      </c>
      <c r="C30" s="35">
        <v>2105</v>
      </c>
      <c r="D30" s="43" t="str">
        <f t="shared" si="0"/>
        <v>N/A</v>
      </c>
      <c r="E30" s="35">
        <v>2141</v>
      </c>
      <c r="F30" s="43" t="str">
        <f t="shared" si="1"/>
        <v>N/A</v>
      </c>
      <c r="G30" s="35">
        <v>2430</v>
      </c>
      <c r="H30" s="43" t="str">
        <f t="shared" si="2"/>
        <v>N/A</v>
      </c>
      <c r="I30" s="12">
        <v>1.71</v>
      </c>
      <c r="J30" s="12">
        <v>13.5</v>
      </c>
      <c r="K30" s="44" t="s">
        <v>732</v>
      </c>
      <c r="L30" s="9" t="str">
        <f t="shared" si="3"/>
        <v>Yes</v>
      </c>
    </row>
    <row r="31" spans="1:12" x14ac:dyDescent="0.2">
      <c r="A31" s="3" t="s">
        <v>991</v>
      </c>
      <c r="B31" s="34" t="s">
        <v>217</v>
      </c>
      <c r="C31" s="35">
        <v>1295</v>
      </c>
      <c r="D31" s="43" t="str">
        <f t="shared" si="0"/>
        <v>N/A</v>
      </c>
      <c r="E31" s="35">
        <v>1509</v>
      </c>
      <c r="F31" s="43" t="str">
        <f t="shared" si="1"/>
        <v>N/A</v>
      </c>
      <c r="G31" s="35">
        <v>1625</v>
      </c>
      <c r="H31" s="43" t="str">
        <f t="shared" si="2"/>
        <v>N/A</v>
      </c>
      <c r="I31" s="12">
        <v>16.53</v>
      </c>
      <c r="J31" s="12">
        <v>7.6870000000000003</v>
      </c>
      <c r="K31" s="44" t="s">
        <v>732</v>
      </c>
      <c r="L31" s="9" t="str">
        <f t="shared" si="3"/>
        <v>Yes</v>
      </c>
    </row>
    <row r="32" spans="1:12" x14ac:dyDescent="0.2">
      <c r="A32" s="3" t="s">
        <v>992</v>
      </c>
      <c r="B32" s="34" t="s">
        <v>217</v>
      </c>
      <c r="C32" s="35">
        <v>5402</v>
      </c>
      <c r="D32" s="43" t="str">
        <f t="shared" si="0"/>
        <v>N/A</v>
      </c>
      <c r="E32" s="35">
        <v>5540</v>
      </c>
      <c r="F32" s="43" t="str">
        <f t="shared" si="1"/>
        <v>N/A</v>
      </c>
      <c r="G32" s="35">
        <v>5611</v>
      </c>
      <c r="H32" s="43" t="str">
        <f t="shared" si="2"/>
        <v>N/A</v>
      </c>
      <c r="I32" s="12">
        <v>2.5550000000000002</v>
      </c>
      <c r="J32" s="12">
        <v>1.282</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433822874</v>
      </c>
      <c r="D34" s="43" t="str">
        <f t="shared" si="0"/>
        <v>N/A</v>
      </c>
      <c r="E34" s="46">
        <v>454600069</v>
      </c>
      <c r="F34" s="43" t="str">
        <f t="shared" si="1"/>
        <v>N/A</v>
      </c>
      <c r="G34" s="46">
        <v>447664225</v>
      </c>
      <c r="H34" s="43" t="str">
        <f t="shared" si="2"/>
        <v>N/A</v>
      </c>
      <c r="I34" s="12">
        <v>4.7889999999999997</v>
      </c>
      <c r="J34" s="12">
        <v>-1.53</v>
      </c>
      <c r="K34" s="44" t="s">
        <v>732</v>
      </c>
      <c r="L34" s="9" t="str">
        <f t="shared" si="3"/>
        <v>Yes</v>
      </c>
    </row>
    <row r="35" spans="1:12" x14ac:dyDescent="0.2">
      <c r="A35" s="45" t="s">
        <v>1426</v>
      </c>
      <c r="B35" s="34" t="s">
        <v>217</v>
      </c>
      <c r="C35" s="46">
        <v>18710.552661000002</v>
      </c>
      <c r="D35" s="43" t="str">
        <f t="shared" si="0"/>
        <v>N/A</v>
      </c>
      <c r="E35" s="46">
        <v>19100.843235</v>
      </c>
      <c r="F35" s="43" t="str">
        <f t="shared" si="1"/>
        <v>N/A</v>
      </c>
      <c r="G35" s="46">
        <v>18196.993008000001</v>
      </c>
      <c r="H35" s="43" t="str">
        <f t="shared" si="2"/>
        <v>N/A</v>
      </c>
      <c r="I35" s="12">
        <v>2.0859999999999999</v>
      </c>
      <c r="J35" s="12">
        <v>-4.7300000000000004</v>
      </c>
      <c r="K35" s="44" t="s">
        <v>732</v>
      </c>
      <c r="L35" s="9" t="str">
        <f t="shared" si="3"/>
        <v>Yes</v>
      </c>
    </row>
    <row r="36" spans="1:12" x14ac:dyDescent="0.2">
      <c r="A36" s="45" t="s">
        <v>1427</v>
      </c>
      <c r="B36" s="34" t="s">
        <v>217</v>
      </c>
      <c r="C36" s="46">
        <v>19716.532927</v>
      </c>
      <c r="D36" s="43" t="str">
        <f t="shared" si="0"/>
        <v>N/A</v>
      </c>
      <c r="E36" s="46">
        <v>20153.392251000001</v>
      </c>
      <c r="F36" s="43" t="str">
        <f t="shared" si="1"/>
        <v>N/A</v>
      </c>
      <c r="G36" s="46">
        <v>19250.235433000002</v>
      </c>
      <c r="H36" s="43" t="str">
        <f t="shared" si="2"/>
        <v>N/A</v>
      </c>
      <c r="I36" s="12">
        <v>2.2160000000000002</v>
      </c>
      <c r="J36" s="12">
        <v>-4.4800000000000004</v>
      </c>
      <c r="K36" s="44" t="s">
        <v>732</v>
      </c>
      <c r="L36" s="9" t="str">
        <f t="shared" si="3"/>
        <v>Yes</v>
      </c>
    </row>
    <row r="37" spans="1:12" x14ac:dyDescent="0.2">
      <c r="A37" s="4" t="s">
        <v>107</v>
      </c>
      <c r="B37" s="34" t="s">
        <v>217</v>
      </c>
      <c r="C37" s="46">
        <v>0</v>
      </c>
      <c r="D37" s="43" t="str">
        <f t="shared" si="0"/>
        <v>N/A</v>
      </c>
      <c r="E37" s="46">
        <v>0</v>
      </c>
      <c r="F37" s="43" t="str">
        <f t="shared" si="1"/>
        <v>N/A</v>
      </c>
      <c r="G37" s="46">
        <v>0</v>
      </c>
      <c r="H37" s="43" t="str">
        <f t="shared" si="2"/>
        <v>N/A</v>
      </c>
      <c r="I37" s="12" t="s">
        <v>1743</v>
      </c>
      <c r="J37" s="12" t="s">
        <v>1743</v>
      </c>
      <c r="K37" s="44" t="s">
        <v>732</v>
      </c>
      <c r="L37" s="9" t="str">
        <f t="shared" si="3"/>
        <v>N/A</v>
      </c>
    </row>
    <row r="38" spans="1:12" x14ac:dyDescent="0.2">
      <c r="A38" s="45" t="s">
        <v>162</v>
      </c>
      <c r="B38" s="47" t="s">
        <v>221</v>
      </c>
      <c r="C38" s="1">
        <v>0</v>
      </c>
      <c r="D38" s="43" t="str">
        <f>IF($B38="N/A","N/A",IF(C38&gt;0,"No",IF(C38&lt;0,"No","Yes")))</f>
        <v>Yes</v>
      </c>
      <c r="E38" s="1">
        <v>0</v>
      </c>
      <c r="F38" s="43" t="str">
        <f>IF($B38="N/A","N/A",IF(E38&gt;0,"No",IF(E38&lt;0,"No","Yes")))</f>
        <v>Yes</v>
      </c>
      <c r="G38" s="1">
        <v>0</v>
      </c>
      <c r="H38" s="43" t="str">
        <f>IF($B38="N/A","N/A",IF(G38&gt;0,"No",IF(G38&lt;0,"No","Yes")))</f>
        <v>Yes</v>
      </c>
      <c r="I38" s="12" t="s">
        <v>1743</v>
      </c>
      <c r="J38" s="12" t="s">
        <v>1743</v>
      </c>
      <c r="K38" s="44" t="s">
        <v>732</v>
      </c>
      <c r="L38" s="9" t="str">
        <f t="shared" si="3"/>
        <v>N/A</v>
      </c>
    </row>
    <row r="39" spans="1:12" x14ac:dyDescent="0.2">
      <c r="A39" s="45" t="s">
        <v>160</v>
      </c>
      <c r="B39" s="34" t="s">
        <v>217</v>
      </c>
      <c r="C39" s="46">
        <v>0</v>
      </c>
      <c r="D39" s="43" t="str">
        <f t="shared" ref="D39:D40" si="4">IF($B39="N/A","N/A",IF(C39&gt;10,"No",IF(C39&lt;-10,"No","Yes")))</f>
        <v>N/A</v>
      </c>
      <c r="E39" s="46">
        <v>0</v>
      </c>
      <c r="F39" s="43" t="str">
        <f t="shared" ref="F39:F40" si="5">IF($B39="N/A","N/A",IF(E39&gt;10,"No",IF(E39&lt;-10,"No","Yes")))</f>
        <v>N/A</v>
      </c>
      <c r="G39" s="46">
        <v>0</v>
      </c>
      <c r="H39" s="43" t="str">
        <f t="shared" ref="H39:H40" si="6">IF($B39="N/A","N/A",IF(G39&gt;10,"No",IF(G39&lt;-10,"No","Yes")))</f>
        <v>N/A</v>
      </c>
      <c r="I39" s="12" t="s">
        <v>1743</v>
      </c>
      <c r="J39" s="12" t="s">
        <v>1743</v>
      </c>
      <c r="K39" s="44" t="s">
        <v>732</v>
      </c>
      <c r="L39" s="9" t="str">
        <f t="shared" si="3"/>
        <v>N/A</v>
      </c>
    </row>
    <row r="40" spans="1:12" x14ac:dyDescent="0.2">
      <c r="A40" s="45" t="s">
        <v>1290</v>
      </c>
      <c r="B40" s="34" t="s">
        <v>217</v>
      </c>
      <c r="C40" s="46" t="s">
        <v>1743</v>
      </c>
      <c r="D40" s="43" t="str">
        <f t="shared" si="4"/>
        <v>N/A</v>
      </c>
      <c r="E40" s="46" t="s">
        <v>1743</v>
      </c>
      <c r="F40" s="43" t="str">
        <f t="shared" si="5"/>
        <v>N/A</v>
      </c>
      <c r="G40" s="46" t="s">
        <v>1743</v>
      </c>
      <c r="H40" s="43" t="str">
        <f t="shared" si="6"/>
        <v>N/A</v>
      </c>
      <c r="I40" s="12" t="s">
        <v>1743</v>
      </c>
      <c r="J40" s="12" t="s">
        <v>1743</v>
      </c>
      <c r="K40" s="44" t="s">
        <v>732</v>
      </c>
      <c r="L40" s="9" t="str">
        <f>IF(J40="Div by 0", "N/A", IF(OR(J40="N/A",K40="N/A"),"N/A", IF(J40&gt;VALUE(MID(K40,1,2)), "No", IF(J40&lt;-1*VALUE(MID(K40,1,2)), "No", "Yes"))))</f>
        <v>N/A</v>
      </c>
    </row>
    <row r="41" spans="1:12" x14ac:dyDescent="0.2">
      <c r="A41" s="3" t="s">
        <v>1428</v>
      </c>
      <c r="B41" s="34" t="s">
        <v>217</v>
      </c>
      <c r="C41" s="46">
        <v>21503.330191000001</v>
      </c>
      <c r="D41" s="43" t="str">
        <f t="shared" ref="D41:D52" si="7">IF($B41="N/A","N/A",IF(C41&gt;10,"No",IF(C41&lt;-10,"No","Yes")))</f>
        <v>N/A</v>
      </c>
      <c r="E41" s="46">
        <v>22417.63048</v>
      </c>
      <c r="F41" s="43" t="str">
        <f t="shared" ref="F41:F52" si="8">IF($B41="N/A","N/A",IF(E41&gt;10,"No",IF(E41&lt;-10,"No","Yes")))</f>
        <v>N/A</v>
      </c>
      <c r="G41" s="46">
        <v>21017.757788999999</v>
      </c>
      <c r="H41" s="43" t="str">
        <f t="shared" ref="H41:H52" si="9">IF($B41="N/A","N/A",IF(G41&gt;10,"No",IF(G41&lt;-10,"No","Yes")))</f>
        <v>N/A</v>
      </c>
      <c r="I41" s="12">
        <v>4.2519999999999998</v>
      </c>
      <c r="J41" s="12">
        <v>-6.24</v>
      </c>
      <c r="K41" s="44" t="s">
        <v>732</v>
      </c>
      <c r="L41" s="9" t="str">
        <f t="shared" ref="L41:L52" si="10">IF(J41="Div by 0", "N/A", IF(K41="N/A","N/A", IF(J41&gt;VALUE(MID(K41,1,2)), "No", IF(J41&lt;-1*VALUE(MID(K41,1,2)), "No", "Yes"))))</f>
        <v>Yes</v>
      </c>
    </row>
    <row r="42" spans="1:12" x14ac:dyDescent="0.2">
      <c r="A42" s="3" t="s">
        <v>1429</v>
      </c>
      <c r="B42" s="34" t="s">
        <v>217</v>
      </c>
      <c r="C42" s="46">
        <v>12296.172753999999</v>
      </c>
      <c r="D42" s="43" t="str">
        <f t="shared" si="7"/>
        <v>N/A</v>
      </c>
      <c r="E42" s="46">
        <v>11857.585859000001</v>
      </c>
      <c r="F42" s="43" t="str">
        <f t="shared" si="8"/>
        <v>N/A</v>
      </c>
      <c r="G42" s="46">
        <v>11626.635</v>
      </c>
      <c r="H42" s="43" t="str">
        <f t="shared" si="9"/>
        <v>N/A</v>
      </c>
      <c r="I42" s="12">
        <v>-3.57</v>
      </c>
      <c r="J42" s="12">
        <v>-1.95</v>
      </c>
      <c r="K42" s="44" t="s">
        <v>732</v>
      </c>
      <c r="L42" s="9" t="str">
        <f t="shared" si="10"/>
        <v>Yes</v>
      </c>
    </row>
    <row r="43" spans="1:12" x14ac:dyDescent="0.2">
      <c r="A43" s="3" t="s">
        <v>1430</v>
      </c>
      <c r="B43" s="34" t="s">
        <v>217</v>
      </c>
      <c r="C43" s="46">
        <v>15811.265529</v>
      </c>
      <c r="D43" s="43" t="str">
        <f t="shared" si="7"/>
        <v>N/A</v>
      </c>
      <c r="E43" s="46">
        <v>17918.829346999999</v>
      </c>
      <c r="F43" s="43" t="str">
        <f t="shared" si="8"/>
        <v>N/A</v>
      </c>
      <c r="G43" s="46">
        <v>14331.222151</v>
      </c>
      <c r="H43" s="43" t="str">
        <f t="shared" si="9"/>
        <v>N/A</v>
      </c>
      <c r="I43" s="12">
        <v>13.33</v>
      </c>
      <c r="J43" s="12">
        <v>-20</v>
      </c>
      <c r="K43" s="44" t="s">
        <v>732</v>
      </c>
      <c r="L43" s="9" t="str">
        <f t="shared" si="10"/>
        <v>Yes</v>
      </c>
    </row>
    <row r="44" spans="1:12" x14ac:dyDescent="0.2">
      <c r="A44" s="3" t="s">
        <v>1431</v>
      </c>
      <c r="B44" s="34" t="s">
        <v>217</v>
      </c>
      <c r="C44" s="46">
        <v>5906.5027397000003</v>
      </c>
      <c r="D44" s="43" t="str">
        <f t="shared" si="7"/>
        <v>N/A</v>
      </c>
      <c r="E44" s="46">
        <v>5455.6064139999999</v>
      </c>
      <c r="F44" s="43" t="str">
        <f t="shared" si="8"/>
        <v>N/A</v>
      </c>
      <c r="G44" s="46">
        <v>4806.1000000000004</v>
      </c>
      <c r="H44" s="43" t="str">
        <f t="shared" si="9"/>
        <v>N/A</v>
      </c>
      <c r="I44" s="12">
        <v>-7.63</v>
      </c>
      <c r="J44" s="12">
        <v>-11.9</v>
      </c>
      <c r="K44" s="44" t="s">
        <v>732</v>
      </c>
      <c r="L44" s="9" t="str">
        <f t="shared" si="10"/>
        <v>Yes</v>
      </c>
    </row>
    <row r="45" spans="1:12" x14ac:dyDescent="0.2">
      <c r="A45" s="3" t="s">
        <v>1432</v>
      </c>
      <c r="B45" s="34" t="s">
        <v>217</v>
      </c>
      <c r="C45" s="46">
        <v>26270.501821000002</v>
      </c>
      <c r="D45" s="43" t="str">
        <f t="shared" si="7"/>
        <v>N/A</v>
      </c>
      <c r="E45" s="46">
        <v>26339.601322999999</v>
      </c>
      <c r="F45" s="43" t="str">
        <f t="shared" si="8"/>
        <v>N/A</v>
      </c>
      <c r="G45" s="46">
        <v>25221.928136999999</v>
      </c>
      <c r="H45" s="43" t="str">
        <f t="shared" si="9"/>
        <v>N/A</v>
      </c>
      <c r="I45" s="12">
        <v>0.26300000000000001</v>
      </c>
      <c r="J45" s="12">
        <v>-4.24</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17416.847484000002</v>
      </c>
      <c r="D47" s="43" t="str">
        <f t="shared" si="7"/>
        <v>N/A</v>
      </c>
      <c r="E47" s="46">
        <v>17455.750802999999</v>
      </c>
      <c r="F47" s="43" t="str">
        <f t="shared" si="8"/>
        <v>N/A</v>
      </c>
      <c r="G47" s="46">
        <v>17024.842688000001</v>
      </c>
      <c r="H47" s="43" t="str">
        <f t="shared" si="9"/>
        <v>N/A</v>
      </c>
      <c r="I47" s="12">
        <v>0.22339999999999999</v>
      </c>
      <c r="J47" s="12">
        <v>-2.4700000000000002</v>
      </c>
      <c r="K47" s="44" t="s">
        <v>732</v>
      </c>
      <c r="L47" s="9" t="str">
        <f t="shared" si="10"/>
        <v>Yes</v>
      </c>
    </row>
    <row r="48" spans="1:12" x14ac:dyDescent="0.2">
      <c r="A48" s="3" t="s">
        <v>1435</v>
      </c>
      <c r="B48" s="47" t="s">
        <v>217</v>
      </c>
      <c r="C48" s="14">
        <v>22197.509826000001</v>
      </c>
      <c r="D48" s="11" t="str">
        <f t="shared" si="7"/>
        <v>N/A</v>
      </c>
      <c r="E48" s="14">
        <v>20418.395246</v>
      </c>
      <c r="F48" s="11" t="str">
        <f t="shared" si="8"/>
        <v>N/A</v>
      </c>
      <c r="G48" s="14">
        <v>19592.289142000001</v>
      </c>
      <c r="H48" s="11" t="str">
        <f t="shared" si="9"/>
        <v>N/A</v>
      </c>
      <c r="I48" s="56">
        <v>-8.01</v>
      </c>
      <c r="J48" s="56">
        <v>-4.05</v>
      </c>
      <c r="K48" s="47" t="s">
        <v>732</v>
      </c>
      <c r="L48" s="9" t="str">
        <f t="shared" si="10"/>
        <v>Yes</v>
      </c>
    </row>
    <row r="49" spans="1:12" ht="25.5" x14ac:dyDescent="0.2">
      <c r="A49" s="3" t="s">
        <v>1436</v>
      </c>
      <c r="B49" s="47" t="s">
        <v>217</v>
      </c>
      <c r="C49" s="14">
        <v>10158.435629</v>
      </c>
      <c r="D49" s="11" t="str">
        <f t="shared" si="7"/>
        <v>N/A</v>
      </c>
      <c r="E49" s="14">
        <v>9868.0289584000002</v>
      </c>
      <c r="F49" s="11" t="str">
        <f t="shared" si="8"/>
        <v>N/A</v>
      </c>
      <c r="G49" s="14">
        <v>8761.5711933999992</v>
      </c>
      <c r="H49" s="11" t="str">
        <f t="shared" si="9"/>
        <v>N/A</v>
      </c>
      <c r="I49" s="56">
        <v>-2.86</v>
      </c>
      <c r="J49" s="56">
        <v>-11.2</v>
      </c>
      <c r="K49" s="47" t="s">
        <v>732</v>
      </c>
      <c r="L49" s="9" t="str">
        <f t="shared" si="10"/>
        <v>Yes</v>
      </c>
    </row>
    <row r="50" spans="1:12" x14ac:dyDescent="0.2">
      <c r="A50" s="3" t="s">
        <v>1437</v>
      </c>
      <c r="B50" s="47" t="s">
        <v>217</v>
      </c>
      <c r="C50" s="14">
        <v>2337.6594595000001</v>
      </c>
      <c r="D50" s="11" t="str">
        <f t="shared" si="7"/>
        <v>N/A</v>
      </c>
      <c r="E50" s="14">
        <v>2412.4791252</v>
      </c>
      <c r="F50" s="11" t="str">
        <f t="shared" si="8"/>
        <v>N/A</v>
      </c>
      <c r="G50" s="14">
        <v>2378.7846153999999</v>
      </c>
      <c r="H50" s="11" t="str">
        <f t="shared" si="9"/>
        <v>N/A</v>
      </c>
      <c r="I50" s="56">
        <v>3.2010000000000001</v>
      </c>
      <c r="J50" s="56">
        <v>-1.4</v>
      </c>
      <c r="K50" s="47" t="s">
        <v>732</v>
      </c>
      <c r="L50" s="9" t="str">
        <f t="shared" si="10"/>
        <v>Yes</v>
      </c>
    </row>
    <row r="51" spans="1:12" x14ac:dyDescent="0.2">
      <c r="A51" s="3" t="s">
        <v>1438</v>
      </c>
      <c r="B51" s="47" t="s">
        <v>217</v>
      </c>
      <c r="C51" s="14">
        <v>21518.452979999998</v>
      </c>
      <c r="D51" s="11" t="str">
        <f t="shared" si="7"/>
        <v>N/A</v>
      </c>
      <c r="E51" s="14">
        <v>22910.736643</v>
      </c>
      <c r="F51" s="11" t="str">
        <f t="shared" si="8"/>
        <v>N/A</v>
      </c>
      <c r="G51" s="14">
        <v>23357.550882</v>
      </c>
      <c r="H51" s="11" t="str">
        <f t="shared" si="9"/>
        <v>N/A</v>
      </c>
      <c r="I51" s="56">
        <v>6.47</v>
      </c>
      <c r="J51" s="56">
        <v>1.95</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8101070</v>
      </c>
      <c r="D53" s="43" t="str">
        <f t="shared" ref="D53:D122" si="11">IF($B53="N/A","N/A",IF(C53&gt;10,"No",IF(C53&lt;-10,"No","Yes")))</f>
        <v>N/A</v>
      </c>
      <c r="E53" s="46">
        <v>8315341</v>
      </c>
      <c r="F53" s="43" t="str">
        <f t="shared" ref="F53:F122" si="12">IF($B53="N/A","N/A",IF(E53&gt;10,"No",IF(E53&lt;-10,"No","Yes")))</f>
        <v>N/A</v>
      </c>
      <c r="G53" s="46">
        <v>8220886</v>
      </c>
      <c r="H53" s="43" t="str">
        <f t="shared" ref="H53:H122" si="13">IF($B53="N/A","N/A",IF(G53&gt;10,"No",IF(G53&lt;-10,"No","Yes")))</f>
        <v>N/A</v>
      </c>
      <c r="I53" s="12">
        <v>2.645</v>
      </c>
      <c r="J53" s="12">
        <v>-1.1399999999999999</v>
      </c>
      <c r="K53" s="44" t="s">
        <v>732</v>
      </c>
      <c r="L53" s="9" t="str">
        <f t="shared" ref="L53:L113" si="14">IF(J53="Div by 0", "N/A", IF(K53="N/A","N/A", IF(J53&gt;VALUE(MID(K53,1,2)), "No", IF(J53&lt;-1*VALUE(MID(K53,1,2)), "No", "Yes"))))</f>
        <v>Yes</v>
      </c>
    </row>
    <row r="54" spans="1:12" x14ac:dyDescent="0.2">
      <c r="A54" s="45" t="s">
        <v>598</v>
      </c>
      <c r="B54" s="34" t="s">
        <v>217</v>
      </c>
      <c r="C54" s="35">
        <v>4232</v>
      </c>
      <c r="D54" s="43" t="str">
        <f t="shared" si="11"/>
        <v>N/A</v>
      </c>
      <c r="E54" s="35">
        <v>4276</v>
      </c>
      <c r="F54" s="43" t="str">
        <f t="shared" si="12"/>
        <v>N/A</v>
      </c>
      <c r="G54" s="35">
        <v>4356</v>
      </c>
      <c r="H54" s="43" t="str">
        <f t="shared" si="13"/>
        <v>N/A</v>
      </c>
      <c r="I54" s="12">
        <v>1.04</v>
      </c>
      <c r="J54" s="12">
        <v>1.871</v>
      </c>
      <c r="K54" s="44" t="s">
        <v>732</v>
      </c>
      <c r="L54" s="9" t="str">
        <f t="shared" si="14"/>
        <v>Yes</v>
      </c>
    </row>
    <row r="55" spans="1:12" x14ac:dyDescent="0.2">
      <c r="A55" s="45" t="s">
        <v>1440</v>
      </c>
      <c r="B55" s="34" t="s">
        <v>217</v>
      </c>
      <c r="C55" s="46">
        <v>1914.2414934000001</v>
      </c>
      <c r="D55" s="43" t="str">
        <f t="shared" si="11"/>
        <v>N/A</v>
      </c>
      <c r="E55" s="46">
        <v>1944.6541159999999</v>
      </c>
      <c r="F55" s="43" t="str">
        <f t="shared" si="12"/>
        <v>N/A</v>
      </c>
      <c r="G55" s="46">
        <v>1887.2557392000001</v>
      </c>
      <c r="H55" s="43" t="str">
        <f t="shared" si="13"/>
        <v>N/A</v>
      </c>
      <c r="I55" s="12">
        <v>1.589</v>
      </c>
      <c r="J55" s="12">
        <v>-2.95</v>
      </c>
      <c r="K55" s="44" t="s">
        <v>732</v>
      </c>
      <c r="L55" s="9" t="str">
        <f t="shared" si="14"/>
        <v>Yes</v>
      </c>
    </row>
    <row r="56" spans="1:12" x14ac:dyDescent="0.2">
      <c r="A56" s="45" t="s">
        <v>1441</v>
      </c>
      <c r="B56" s="34" t="s">
        <v>217</v>
      </c>
      <c r="C56" s="35">
        <v>0.5732514178</v>
      </c>
      <c r="D56" s="43" t="str">
        <f t="shared" si="11"/>
        <v>N/A</v>
      </c>
      <c r="E56" s="35">
        <v>0.61435921419999995</v>
      </c>
      <c r="F56" s="43" t="str">
        <f t="shared" si="12"/>
        <v>N/A</v>
      </c>
      <c r="G56" s="35">
        <v>0.6219008264</v>
      </c>
      <c r="H56" s="43" t="str">
        <f t="shared" si="13"/>
        <v>N/A</v>
      </c>
      <c r="I56" s="12">
        <v>7.1710000000000003</v>
      </c>
      <c r="J56" s="12">
        <v>1.228</v>
      </c>
      <c r="K56" s="44" t="s">
        <v>732</v>
      </c>
      <c r="L56" s="9" t="str">
        <f t="shared" si="14"/>
        <v>Yes</v>
      </c>
    </row>
    <row r="57" spans="1:12" ht="25.5" x14ac:dyDescent="0.2">
      <c r="A57" s="45" t="s">
        <v>599</v>
      </c>
      <c r="B57" s="34" t="s">
        <v>217</v>
      </c>
      <c r="C57" s="46">
        <v>0</v>
      </c>
      <c r="D57" s="43" t="str">
        <f t="shared" si="11"/>
        <v>N/A</v>
      </c>
      <c r="E57" s="46">
        <v>0</v>
      </c>
      <c r="F57" s="43" t="str">
        <f t="shared" si="12"/>
        <v>N/A</v>
      </c>
      <c r="G57" s="46">
        <v>0</v>
      </c>
      <c r="H57" s="43" t="str">
        <f t="shared" si="13"/>
        <v>N/A</v>
      </c>
      <c r="I57" s="12" t="s">
        <v>1743</v>
      </c>
      <c r="J57" s="12" t="s">
        <v>1743</v>
      </c>
      <c r="K57" s="44" t="s">
        <v>732</v>
      </c>
      <c r="L57" s="9" t="str">
        <f t="shared" si="14"/>
        <v>N/A</v>
      </c>
    </row>
    <row r="58" spans="1:12" x14ac:dyDescent="0.2">
      <c r="A58" s="45" t="s">
        <v>600</v>
      </c>
      <c r="B58" s="34" t="s">
        <v>217</v>
      </c>
      <c r="C58" s="35">
        <v>0</v>
      </c>
      <c r="D58" s="43" t="str">
        <f t="shared" si="11"/>
        <v>N/A</v>
      </c>
      <c r="E58" s="35">
        <v>0</v>
      </c>
      <c r="F58" s="43" t="str">
        <f t="shared" si="12"/>
        <v>N/A</v>
      </c>
      <c r="G58" s="35">
        <v>0</v>
      </c>
      <c r="H58" s="43" t="str">
        <f t="shared" si="13"/>
        <v>N/A</v>
      </c>
      <c r="I58" s="12" t="s">
        <v>1743</v>
      </c>
      <c r="J58" s="12" t="s">
        <v>1743</v>
      </c>
      <c r="K58" s="44" t="s">
        <v>732</v>
      </c>
      <c r="L58" s="9" t="str">
        <f t="shared" si="14"/>
        <v>N/A</v>
      </c>
    </row>
    <row r="59" spans="1:12" x14ac:dyDescent="0.2">
      <c r="A59" s="45" t="s">
        <v>1442</v>
      </c>
      <c r="B59" s="34" t="s">
        <v>217</v>
      </c>
      <c r="C59" s="46" t="s">
        <v>1743</v>
      </c>
      <c r="D59" s="43" t="str">
        <f t="shared" si="11"/>
        <v>N/A</v>
      </c>
      <c r="E59" s="46" t="s">
        <v>1743</v>
      </c>
      <c r="F59" s="43" t="str">
        <f t="shared" si="12"/>
        <v>N/A</v>
      </c>
      <c r="G59" s="46" t="s">
        <v>1743</v>
      </c>
      <c r="H59" s="43" t="str">
        <f t="shared" si="13"/>
        <v>N/A</v>
      </c>
      <c r="I59" s="12" t="s">
        <v>1743</v>
      </c>
      <c r="J59" s="12" t="s">
        <v>1743</v>
      </c>
      <c r="K59" s="44" t="s">
        <v>732</v>
      </c>
      <c r="L59" s="9" t="str">
        <f t="shared" si="14"/>
        <v>N/A</v>
      </c>
    </row>
    <row r="60" spans="1:12" ht="25.5" x14ac:dyDescent="0.2">
      <c r="A60" s="45" t="s">
        <v>601</v>
      </c>
      <c r="B60" s="34" t="s">
        <v>217</v>
      </c>
      <c r="C60" s="46">
        <v>879487</v>
      </c>
      <c r="D60" s="43" t="str">
        <f t="shared" si="11"/>
        <v>N/A</v>
      </c>
      <c r="E60" s="46">
        <v>404972</v>
      </c>
      <c r="F60" s="43" t="str">
        <f t="shared" si="12"/>
        <v>N/A</v>
      </c>
      <c r="G60" s="46">
        <v>622762</v>
      </c>
      <c r="H60" s="43" t="str">
        <f t="shared" si="13"/>
        <v>N/A</v>
      </c>
      <c r="I60" s="12">
        <v>-54</v>
      </c>
      <c r="J60" s="12">
        <v>53.78</v>
      </c>
      <c r="K60" s="44" t="s">
        <v>732</v>
      </c>
      <c r="L60" s="9" t="str">
        <f t="shared" si="14"/>
        <v>No</v>
      </c>
    </row>
    <row r="61" spans="1:12" x14ac:dyDescent="0.2">
      <c r="A61" s="4" t="s">
        <v>602</v>
      </c>
      <c r="B61" s="47" t="s">
        <v>217</v>
      </c>
      <c r="C61" s="1">
        <v>17</v>
      </c>
      <c r="D61" s="11" t="str">
        <f t="shared" si="11"/>
        <v>N/A</v>
      </c>
      <c r="E61" s="1">
        <v>13</v>
      </c>
      <c r="F61" s="11" t="str">
        <f t="shared" si="12"/>
        <v>N/A</v>
      </c>
      <c r="G61" s="1">
        <v>13</v>
      </c>
      <c r="H61" s="11" t="str">
        <f t="shared" si="13"/>
        <v>N/A</v>
      </c>
      <c r="I61" s="56">
        <v>-23.5</v>
      </c>
      <c r="J61" s="56">
        <v>0</v>
      </c>
      <c r="K61" s="47" t="s">
        <v>732</v>
      </c>
      <c r="L61" s="9" t="str">
        <f t="shared" si="14"/>
        <v>Yes</v>
      </c>
    </row>
    <row r="62" spans="1:12" ht="25.5" x14ac:dyDescent="0.2">
      <c r="A62" s="4" t="s">
        <v>1443</v>
      </c>
      <c r="B62" s="47" t="s">
        <v>217</v>
      </c>
      <c r="C62" s="14">
        <v>51734.529412000004</v>
      </c>
      <c r="D62" s="11" t="str">
        <f t="shared" si="11"/>
        <v>N/A</v>
      </c>
      <c r="E62" s="14">
        <v>31151.692308000002</v>
      </c>
      <c r="F62" s="11" t="str">
        <f t="shared" si="12"/>
        <v>N/A</v>
      </c>
      <c r="G62" s="14">
        <v>47904.769230999998</v>
      </c>
      <c r="H62" s="11" t="str">
        <f t="shared" si="13"/>
        <v>N/A</v>
      </c>
      <c r="I62" s="56">
        <v>-39.799999999999997</v>
      </c>
      <c r="J62" s="56">
        <v>53.78</v>
      </c>
      <c r="K62" s="47" t="s">
        <v>732</v>
      </c>
      <c r="L62" s="9" t="str">
        <f t="shared" si="14"/>
        <v>No</v>
      </c>
    </row>
    <row r="63" spans="1:12" x14ac:dyDescent="0.2">
      <c r="A63" s="4" t="s">
        <v>603</v>
      </c>
      <c r="B63" s="47" t="s">
        <v>217</v>
      </c>
      <c r="C63" s="14">
        <v>0</v>
      </c>
      <c r="D63" s="11" t="str">
        <f t="shared" si="11"/>
        <v>N/A</v>
      </c>
      <c r="E63" s="14">
        <v>0</v>
      </c>
      <c r="F63" s="11" t="str">
        <f t="shared" si="12"/>
        <v>N/A</v>
      </c>
      <c r="G63" s="14">
        <v>0</v>
      </c>
      <c r="H63" s="11" t="str">
        <f t="shared" si="13"/>
        <v>N/A</v>
      </c>
      <c r="I63" s="56" t="s">
        <v>1743</v>
      </c>
      <c r="J63" s="56" t="s">
        <v>1743</v>
      </c>
      <c r="K63" s="47" t="s">
        <v>732</v>
      </c>
      <c r="L63" s="9" t="str">
        <f t="shared" si="14"/>
        <v>N/A</v>
      </c>
    </row>
    <row r="64" spans="1:12" x14ac:dyDescent="0.2">
      <c r="A64" s="4" t="s">
        <v>604</v>
      </c>
      <c r="B64" s="47" t="s">
        <v>217</v>
      </c>
      <c r="C64" s="1">
        <v>0</v>
      </c>
      <c r="D64" s="11" t="str">
        <f t="shared" si="11"/>
        <v>N/A</v>
      </c>
      <c r="E64" s="1">
        <v>0</v>
      </c>
      <c r="F64" s="11" t="str">
        <f t="shared" si="12"/>
        <v>N/A</v>
      </c>
      <c r="G64" s="1">
        <v>0</v>
      </c>
      <c r="H64" s="11" t="str">
        <f t="shared" si="13"/>
        <v>N/A</v>
      </c>
      <c r="I64" s="56" t="s">
        <v>1743</v>
      </c>
      <c r="J64" s="56" t="s">
        <v>1743</v>
      </c>
      <c r="K64" s="47" t="s">
        <v>732</v>
      </c>
      <c r="L64" s="9" t="str">
        <f t="shared" si="14"/>
        <v>N/A</v>
      </c>
    </row>
    <row r="65" spans="1:12" x14ac:dyDescent="0.2">
      <c r="A65" s="4" t="s">
        <v>1444</v>
      </c>
      <c r="B65" s="47" t="s">
        <v>217</v>
      </c>
      <c r="C65" s="14" t="s">
        <v>1743</v>
      </c>
      <c r="D65" s="11" t="str">
        <f t="shared" si="11"/>
        <v>N/A</v>
      </c>
      <c r="E65" s="14" t="s">
        <v>1743</v>
      </c>
      <c r="F65" s="11" t="str">
        <f t="shared" si="12"/>
        <v>N/A</v>
      </c>
      <c r="G65" s="14" t="s">
        <v>1743</v>
      </c>
      <c r="H65" s="11" t="str">
        <f t="shared" si="13"/>
        <v>N/A</v>
      </c>
      <c r="I65" s="56" t="s">
        <v>1743</v>
      </c>
      <c r="J65" s="56" t="s">
        <v>1743</v>
      </c>
      <c r="K65" s="47" t="s">
        <v>732</v>
      </c>
      <c r="L65" s="9" t="str">
        <f t="shared" si="14"/>
        <v>N/A</v>
      </c>
    </row>
    <row r="66" spans="1:12" x14ac:dyDescent="0.2">
      <c r="A66" s="4" t="s">
        <v>605</v>
      </c>
      <c r="B66" s="47" t="s">
        <v>217</v>
      </c>
      <c r="C66" s="14">
        <v>194327582</v>
      </c>
      <c r="D66" s="11" t="str">
        <f t="shared" si="11"/>
        <v>N/A</v>
      </c>
      <c r="E66" s="14">
        <v>200514262</v>
      </c>
      <c r="F66" s="11" t="str">
        <f t="shared" si="12"/>
        <v>N/A</v>
      </c>
      <c r="G66" s="14">
        <v>184410108</v>
      </c>
      <c r="H66" s="11" t="str">
        <f t="shared" si="13"/>
        <v>N/A</v>
      </c>
      <c r="I66" s="56">
        <v>3.1840000000000002</v>
      </c>
      <c r="J66" s="56">
        <v>-8.0299999999999994</v>
      </c>
      <c r="K66" s="47" t="s">
        <v>732</v>
      </c>
      <c r="L66" s="9" t="str">
        <f t="shared" si="14"/>
        <v>Yes</v>
      </c>
    </row>
    <row r="67" spans="1:12" x14ac:dyDescent="0.2">
      <c r="A67" s="4" t="s">
        <v>606</v>
      </c>
      <c r="B67" s="47" t="s">
        <v>217</v>
      </c>
      <c r="C67" s="1">
        <v>6540</v>
      </c>
      <c r="D67" s="11" t="str">
        <f t="shared" si="11"/>
        <v>N/A</v>
      </c>
      <c r="E67" s="1">
        <v>6517</v>
      </c>
      <c r="F67" s="11" t="str">
        <f t="shared" si="12"/>
        <v>N/A</v>
      </c>
      <c r="G67" s="1">
        <v>6551</v>
      </c>
      <c r="H67" s="11" t="str">
        <f t="shared" si="13"/>
        <v>N/A</v>
      </c>
      <c r="I67" s="56">
        <v>-0.35199999999999998</v>
      </c>
      <c r="J67" s="56">
        <v>0.52170000000000005</v>
      </c>
      <c r="K67" s="47" t="s">
        <v>732</v>
      </c>
      <c r="L67" s="9" t="str">
        <f t="shared" si="14"/>
        <v>Yes</v>
      </c>
    </row>
    <row r="68" spans="1:12" x14ac:dyDescent="0.2">
      <c r="A68" s="4" t="s">
        <v>1445</v>
      </c>
      <c r="B68" s="47" t="s">
        <v>217</v>
      </c>
      <c r="C68" s="14">
        <v>29713.697553999998</v>
      </c>
      <c r="D68" s="11" t="str">
        <f t="shared" si="11"/>
        <v>N/A</v>
      </c>
      <c r="E68" s="14">
        <v>30767.878164999998</v>
      </c>
      <c r="F68" s="11" t="str">
        <f t="shared" si="12"/>
        <v>N/A</v>
      </c>
      <c r="G68" s="14">
        <v>28149.917265</v>
      </c>
      <c r="H68" s="11" t="str">
        <f t="shared" si="13"/>
        <v>N/A</v>
      </c>
      <c r="I68" s="56">
        <v>3.548</v>
      </c>
      <c r="J68" s="56">
        <v>-8.51</v>
      </c>
      <c r="K68" s="47" t="s">
        <v>732</v>
      </c>
      <c r="L68" s="9" t="str">
        <f t="shared" si="14"/>
        <v>Yes</v>
      </c>
    </row>
    <row r="69" spans="1:12" ht="25.5" x14ac:dyDescent="0.2">
      <c r="A69" s="4" t="s">
        <v>607</v>
      </c>
      <c r="B69" s="47" t="s">
        <v>217</v>
      </c>
      <c r="C69" s="14">
        <v>3799051</v>
      </c>
      <c r="D69" s="11" t="str">
        <f t="shared" si="11"/>
        <v>N/A</v>
      </c>
      <c r="E69" s="14">
        <v>4634101</v>
      </c>
      <c r="F69" s="11" t="str">
        <f t="shared" si="12"/>
        <v>N/A</v>
      </c>
      <c r="G69" s="14">
        <v>5169073</v>
      </c>
      <c r="H69" s="11" t="str">
        <f t="shared" si="13"/>
        <v>N/A</v>
      </c>
      <c r="I69" s="56">
        <v>21.98</v>
      </c>
      <c r="J69" s="56">
        <v>11.54</v>
      </c>
      <c r="K69" s="47" t="s">
        <v>732</v>
      </c>
      <c r="L69" s="9" t="str">
        <f t="shared" si="14"/>
        <v>Yes</v>
      </c>
    </row>
    <row r="70" spans="1:12" x14ac:dyDescent="0.2">
      <c r="A70" s="4" t="s">
        <v>608</v>
      </c>
      <c r="B70" s="47" t="s">
        <v>217</v>
      </c>
      <c r="C70" s="1">
        <v>16478</v>
      </c>
      <c r="D70" s="11" t="str">
        <f t="shared" si="11"/>
        <v>N/A</v>
      </c>
      <c r="E70" s="1">
        <v>17541</v>
      </c>
      <c r="F70" s="11" t="str">
        <f t="shared" si="12"/>
        <v>N/A</v>
      </c>
      <c r="G70" s="1">
        <v>17609</v>
      </c>
      <c r="H70" s="11" t="str">
        <f t="shared" si="13"/>
        <v>N/A</v>
      </c>
      <c r="I70" s="56">
        <v>6.4509999999999996</v>
      </c>
      <c r="J70" s="56">
        <v>0.38769999999999999</v>
      </c>
      <c r="K70" s="47" t="s">
        <v>732</v>
      </c>
      <c r="L70" s="9" t="str">
        <f t="shared" si="14"/>
        <v>Yes</v>
      </c>
    </row>
    <row r="71" spans="1:12" x14ac:dyDescent="0.2">
      <c r="A71" s="4" t="s">
        <v>1446</v>
      </c>
      <c r="B71" s="47" t="s">
        <v>217</v>
      </c>
      <c r="C71" s="14">
        <v>230.55291904000001</v>
      </c>
      <c r="D71" s="11" t="str">
        <f t="shared" si="11"/>
        <v>N/A</v>
      </c>
      <c r="E71" s="14">
        <v>264.18681944999997</v>
      </c>
      <c r="F71" s="11" t="str">
        <f t="shared" si="12"/>
        <v>N/A</v>
      </c>
      <c r="G71" s="14">
        <v>293.54722017</v>
      </c>
      <c r="H71" s="11" t="str">
        <f t="shared" si="13"/>
        <v>N/A</v>
      </c>
      <c r="I71" s="56">
        <v>14.59</v>
      </c>
      <c r="J71" s="56">
        <v>11.11</v>
      </c>
      <c r="K71" s="47" t="s">
        <v>732</v>
      </c>
      <c r="L71" s="9" t="str">
        <f t="shared" si="14"/>
        <v>Yes</v>
      </c>
    </row>
    <row r="72" spans="1:12" x14ac:dyDescent="0.2">
      <c r="A72" s="4" t="s">
        <v>609</v>
      </c>
      <c r="B72" s="47" t="s">
        <v>217</v>
      </c>
      <c r="C72" s="14">
        <v>555821</v>
      </c>
      <c r="D72" s="11" t="str">
        <f t="shared" si="11"/>
        <v>N/A</v>
      </c>
      <c r="E72" s="14">
        <v>621424</v>
      </c>
      <c r="F72" s="11" t="str">
        <f t="shared" si="12"/>
        <v>N/A</v>
      </c>
      <c r="G72" s="14">
        <v>695587</v>
      </c>
      <c r="H72" s="11" t="str">
        <f t="shared" si="13"/>
        <v>N/A</v>
      </c>
      <c r="I72" s="56">
        <v>11.8</v>
      </c>
      <c r="J72" s="56">
        <v>11.93</v>
      </c>
      <c r="K72" s="47" t="s">
        <v>732</v>
      </c>
      <c r="L72" s="9" t="str">
        <f t="shared" si="14"/>
        <v>Yes</v>
      </c>
    </row>
    <row r="73" spans="1:12" x14ac:dyDescent="0.2">
      <c r="A73" s="4" t="s">
        <v>610</v>
      </c>
      <c r="B73" s="47" t="s">
        <v>217</v>
      </c>
      <c r="C73" s="1">
        <v>1487</v>
      </c>
      <c r="D73" s="11" t="str">
        <f t="shared" si="11"/>
        <v>N/A</v>
      </c>
      <c r="E73" s="1">
        <v>1618</v>
      </c>
      <c r="F73" s="11" t="str">
        <f t="shared" si="12"/>
        <v>N/A</v>
      </c>
      <c r="G73" s="1">
        <v>1741</v>
      </c>
      <c r="H73" s="11" t="str">
        <f t="shared" si="13"/>
        <v>N/A</v>
      </c>
      <c r="I73" s="56">
        <v>8.81</v>
      </c>
      <c r="J73" s="56">
        <v>7.6020000000000003</v>
      </c>
      <c r="K73" s="47" t="s">
        <v>732</v>
      </c>
      <c r="L73" s="9" t="str">
        <f t="shared" si="14"/>
        <v>Yes</v>
      </c>
    </row>
    <row r="74" spans="1:12" x14ac:dyDescent="0.2">
      <c r="A74" s="4" t="s">
        <v>1447</v>
      </c>
      <c r="B74" s="47" t="s">
        <v>217</v>
      </c>
      <c r="C74" s="14">
        <v>373.7868191</v>
      </c>
      <c r="D74" s="11" t="str">
        <f t="shared" si="11"/>
        <v>N/A</v>
      </c>
      <c r="E74" s="14">
        <v>384.06922126000001</v>
      </c>
      <c r="F74" s="11" t="str">
        <f t="shared" si="12"/>
        <v>N/A</v>
      </c>
      <c r="G74" s="14">
        <v>399.533027</v>
      </c>
      <c r="H74" s="11" t="str">
        <f t="shared" si="13"/>
        <v>N/A</v>
      </c>
      <c r="I74" s="56">
        <v>2.7509999999999999</v>
      </c>
      <c r="J74" s="56">
        <v>4.0259999999999998</v>
      </c>
      <c r="K74" s="47" t="s">
        <v>732</v>
      </c>
      <c r="L74" s="9" t="str">
        <f t="shared" si="14"/>
        <v>Yes</v>
      </c>
    </row>
    <row r="75" spans="1:12" ht="25.5" x14ac:dyDescent="0.2">
      <c r="A75" s="4" t="s">
        <v>611</v>
      </c>
      <c r="B75" s="47" t="s">
        <v>217</v>
      </c>
      <c r="C75" s="14">
        <v>313466</v>
      </c>
      <c r="D75" s="11" t="str">
        <f t="shared" si="11"/>
        <v>N/A</v>
      </c>
      <c r="E75" s="14">
        <v>338591</v>
      </c>
      <c r="F75" s="11" t="str">
        <f t="shared" si="12"/>
        <v>N/A</v>
      </c>
      <c r="G75" s="14">
        <v>351616</v>
      </c>
      <c r="H75" s="11" t="str">
        <f t="shared" si="13"/>
        <v>N/A</v>
      </c>
      <c r="I75" s="56">
        <v>8.0150000000000006</v>
      </c>
      <c r="J75" s="56">
        <v>3.847</v>
      </c>
      <c r="K75" s="47" t="s">
        <v>732</v>
      </c>
      <c r="L75" s="9" t="str">
        <f t="shared" si="14"/>
        <v>Yes</v>
      </c>
    </row>
    <row r="76" spans="1:12" x14ac:dyDescent="0.2">
      <c r="A76" s="45" t="s">
        <v>612</v>
      </c>
      <c r="B76" s="34" t="s">
        <v>217</v>
      </c>
      <c r="C76" s="35">
        <v>4749</v>
      </c>
      <c r="D76" s="43" t="str">
        <f t="shared" si="11"/>
        <v>N/A</v>
      </c>
      <c r="E76" s="35">
        <v>4839</v>
      </c>
      <c r="F76" s="43" t="str">
        <f t="shared" si="12"/>
        <v>N/A</v>
      </c>
      <c r="G76" s="35">
        <v>4625</v>
      </c>
      <c r="H76" s="43" t="str">
        <f t="shared" si="13"/>
        <v>N/A</v>
      </c>
      <c r="I76" s="12">
        <v>1.895</v>
      </c>
      <c r="J76" s="12">
        <v>-4.42</v>
      </c>
      <c r="K76" s="44" t="s">
        <v>732</v>
      </c>
      <c r="L76" s="9" t="str">
        <f t="shared" si="14"/>
        <v>Yes</v>
      </c>
    </row>
    <row r="77" spans="1:12" ht="25.5" x14ac:dyDescent="0.2">
      <c r="A77" s="45" t="s">
        <v>1448</v>
      </c>
      <c r="B77" s="34" t="s">
        <v>217</v>
      </c>
      <c r="C77" s="46">
        <v>66.006738260999995</v>
      </c>
      <c r="D77" s="43" t="str">
        <f t="shared" si="11"/>
        <v>N/A</v>
      </c>
      <c r="E77" s="46">
        <v>69.971275057</v>
      </c>
      <c r="F77" s="43" t="str">
        <f t="shared" si="12"/>
        <v>N/A</v>
      </c>
      <c r="G77" s="46">
        <v>76.025081080999996</v>
      </c>
      <c r="H77" s="43" t="str">
        <f t="shared" si="13"/>
        <v>N/A</v>
      </c>
      <c r="I77" s="12">
        <v>6.0060000000000002</v>
      </c>
      <c r="J77" s="12">
        <v>8.6519999999999992</v>
      </c>
      <c r="K77" s="44" t="s">
        <v>732</v>
      </c>
      <c r="L77" s="9" t="str">
        <f t="shared" si="14"/>
        <v>Yes</v>
      </c>
    </row>
    <row r="78" spans="1:12" ht="25.5" x14ac:dyDescent="0.2">
      <c r="A78" s="45" t="s">
        <v>613</v>
      </c>
      <c r="B78" s="34" t="s">
        <v>217</v>
      </c>
      <c r="C78" s="46">
        <v>2070817</v>
      </c>
      <c r="D78" s="43" t="str">
        <f t="shared" si="11"/>
        <v>N/A</v>
      </c>
      <c r="E78" s="46">
        <v>2575022</v>
      </c>
      <c r="F78" s="43" t="str">
        <f t="shared" si="12"/>
        <v>N/A</v>
      </c>
      <c r="G78" s="46">
        <v>2377587</v>
      </c>
      <c r="H78" s="43" t="str">
        <f t="shared" si="13"/>
        <v>N/A</v>
      </c>
      <c r="I78" s="12">
        <v>24.35</v>
      </c>
      <c r="J78" s="12">
        <v>-7.67</v>
      </c>
      <c r="K78" s="44" t="s">
        <v>732</v>
      </c>
      <c r="L78" s="9" t="str">
        <f t="shared" si="14"/>
        <v>Yes</v>
      </c>
    </row>
    <row r="79" spans="1:12" x14ac:dyDescent="0.2">
      <c r="A79" s="45" t="s">
        <v>614</v>
      </c>
      <c r="B79" s="34" t="s">
        <v>217</v>
      </c>
      <c r="C79" s="35">
        <v>5911</v>
      </c>
      <c r="D79" s="43" t="str">
        <f t="shared" si="11"/>
        <v>N/A</v>
      </c>
      <c r="E79" s="35">
        <v>5155</v>
      </c>
      <c r="F79" s="43" t="str">
        <f t="shared" si="12"/>
        <v>N/A</v>
      </c>
      <c r="G79" s="35">
        <v>4843</v>
      </c>
      <c r="H79" s="43" t="str">
        <f t="shared" si="13"/>
        <v>N/A</v>
      </c>
      <c r="I79" s="12">
        <v>-12.8</v>
      </c>
      <c r="J79" s="12">
        <v>-6.05</v>
      </c>
      <c r="K79" s="44" t="s">
        <v>732</v>
      </c>
      <c r="L79" s="9" t="str">
        <f t="shared" si="14"/>
        <v>Yes</v>
      </c>
    </row>
    <row r="80" spans="1:12" x14ac:dyDescent="0.2">
      <c r="A80" s="45" t="s">
        <v>1449</v>
      </c>
      <c r="B80" s="34" t="s">
        <v>217</v>
      </c>
      <c r="C80" s="46">
        <v>350.33276941000003</v>
      </c>
      <c r="D80" s="43" t="str">
        <f t="shared" si="11"/>
        <v>N/A</v>
      </c>
      <c r="E80" s="46">
        <v>499.51930164999999</v>
      </c>
      <c r="F80" s="43" t="str">
        <f t="shared" si="12"/>
        <v>N/A</v>
      </c>
      <c r="G80" s="46">
        <v>490.93268634999998</v>
      </c>
      <c r="H80" s="43" t="str">
        <f t="shared" si="13"/>
        <v>N/A</v>
      </c>
      <c r="I80" s="12">
        <v>42.58</v>
      </c>
      <c r="J80" s="12">
        <v>-1.72</v>
      </c>
      <c r="K80" s="44" t="s">
        <v>732</v>
      </c>
      <c r="L80" s="9" t="str">
        <f t="shared" si="14"/>
        <v>Yes</v>
      </c>
    </row>
    <row r="81" spans="1:12" x14ac:dyDescent="0.2">
      <c r="A81" s="45" t="s">
        <v>615</v>
      </c>
      <c r="B81" s="34" t="s">
        <v>217</v>
      </c>
      <c r="C81" s="46">
        <v>12789699</v>
      </c>
      <c r="D81" s="43" t="str">
        <f t="shared" si="11"/>
        <v>N/A</v>
      </c>
      <c r="E81" s="46">
        <v>13277700</v>
      </c>
      <c r="F81" s="43" t="str">
        <f t="shared" si="12"/>
        <v>N/A</v>
      </c>
      <c r="G81" s="46">
        <v>14933884</v>
      </c>
      <c r="H81" s="43" t="str">
        <f t="shared" si="13"/>
        <v>N/A</v>
      </c>
      <c r="I81" s="12">
        <v>3.8159999999999998</v>
      </c>
      <c r="J81" s="12">
        <v>12.47</v>
      </c>
      <c r="K81" s="44" t="s">
        <v>732</v>
      </c>
      <c r="L81" s="9" t="str">
        <f t="shared" si="14"/>
        <v>Yes</v>
      </c>
    </row>
    <row r="82" spans="1:12" x14ac:dyDescent="0.2">
      <c r="A82" s="45" t="s">
        <v>616</v>
      </c>
      <c r="B82" s="34" t="s">
        <v>217</v>
      </c>
      <c r="C82" s="35">
        <v>7092</v>
      </c>
      <c r="D82" s="43" t="str">
        <f t="shared" si="11"/>
        <v>N/A</v>
      </c>
      <c r="E82" s="35">
        <v>7451</v>
      </c>
      <c r="F82" s="43" t="str">
        <f t="shared" si="12"/>
        <v>N/A</v>
      </c>
      <c r="G82" s="35">
        <v>7140</v>
      </c>
      <c r="H82" s="43" t="str">
        <f t="shared" si="13"/>
        <v>N/A</v>
      </c>
      <c r="I82" s="12">
        <v>5.0620000000000003</v>
      </c>
      <c r="J82" s="12">
        <v>-4.17</v>
      </c>
      <c r="K82" s="44" t="s">
        <v>732</v>
      </c>
      <c r="L82" s="9" t="str">
        <f t="shared" si="14"/>
        <v>Yes</v>
      </c>
    </row>
    <row r="83" spans="1:12" x14ac:dyDescent="0.2">
      <c r="A83" s="45" t="s">
        <v>1450</v>
      </c>
      <c r="B83" s="34" t="s">
        <v>217</v>
      </c>
      <c r="C83" s="46">
        <v>1803.3980541000001</v>
      </c>
      <c r="D83" s="43" t="str">
        <f t="shared" si="11"/>
        <v>N/A</v>
      </c>
      <c r="E83" s="46">
        <v>1782.0024158000001</v>
      </c>
      <c r="F83" s="43" t="str">
        <f t="shared" si="12"/>
        <v>N/A</v>
      </c>
      <c r="G83" s="46">
        <v>2091.5803922</v>
      </c>
      <c r="H83" s="43" t="str">
        <f t="shared" si="13"/>
        <v>N/A</v>
      </c>
      <c r="I83" s="12">
        <v>-1.19</v>
      </c>
      <c r="J83" s="12">
        <v>17.37</v>
      </c>
      <c r="K83" s="44" t="s">
        <v>732</v>
      </c>
      <c r="L83" s="9" t="str">
        <f t="shared" si="14"/>
        <v>Yes</v>
      </c>
    </row>
    <row r="84" spans="1:12" ht="25.5" x14ac:dyDescent="0.2">
      <c r="A84" s="45" t="s">
        <v>617</v>
      </c>
      <c r="B84" s="34" t="s">
        <v>217</v>
      </c>
      <c r="C84" s="46">
        <v>881829</v>
      </c>
      <c r="D84" s="43" t="str">
        <f t="shared" si="11"/>
        <v>N/A</v>
      </c>
      <c r="E84" s="46">
        <v>1036696</v>
      </c>
      <c r="F84" s="43" t="str">
        <f t="shared" si="12"/>
        <v>N/A</v>
      </c>
      <c r="G84" s="46">
        <v>910973</v>
      </c>
      <c r="H84" s="43" t="str">
        <f t="shared" si="13"/>
        <v>N/A</v>
      </c>
      <c r="I84" s="12">
        <v>17.559999999999999</v>
      </c>
      <c r="J84" s="12">
        <v>-12.1</v>
      </c>
      <c r="K84" s="44" t="s">
        <v>732</v>
      </c>
      <c r="L84" s="9" t="str">
        <f t="shared" si="14"/>
        <v>Yes</v>
      </c>
    </row>
    <row r="85" spans="1:12" x14ac:dyDescent="0.2">
      <c r="A85" s="45" t="s">
        <v>618</v>
      </c>
      <c r="B85" s="34" t="s">
        <v>217</v>
      </c>
      <c r="C85" s="35">
        <v>365</v>
      </c>
      <c r="D85" s="43" t="str">
        <f t="shared" si="11"/>
        <v>N/A</v>
      </c>
      <c r="E85" s="35">
        <v>414</v>
      </c>
      <c r="F85" s="43" t="str">
        <f t="shared" si="12"/>
        <v>N/A</v>
      </c>
      <c r="G85" s="35">
        <v>578</v>
      </c>
      <c r="H85" s="43" t="str">
        <f t="shared" si="13"/>
        <v>N/A</v>
      </c>
      <c r="I85" s="12">
        <v>13.42</v>
      </c>
      <c r="J85" s="12">
        <v>39.61</v>
      </c>
      <c r="K85" s="44" t="s">
        <v>732</v>
      </c>
      <c r="L85" s="9" t="str">
        <f t="shared" si="14"/>
        <v>No</v>
      </c>
    </row>
    <row r="86" spans="1:12" ht="25.5" x14ac:dyDescent="0.2">
      <c r="A86" s="45" t="s">
        <v>1451</v>
      </c>
      <c r="B86" s="34" t="s">
        <v>217</v>
      </c>
      <c r="C86" s="46">
        <v>2415.9698629999998</v>
      </c>
      <c r="D86" s="43" t="str">
        <f t="shared" si="11"/>
        <v>N/A</v>
      </c>
      <c r="E86" s="46">
        <v>2504.0966183999999</v>
      </c>
      <c r="F86" s="43" t="str">
        <f t="shared" si="12"/>
        <v>N/A</v>
      </c>
      <c r="G86" s="46">
        <v>1576.0778547</v>
      </c>
      <c r="H86" s="43" t="str">
        <f t="shared" si="13"/>
        <v>N/A</v>
      </c>
      <c r="I86" s="12">
        <v>3.6480000000000001</v>
      </c>
      <c r="J86" s="12">
        <v>-37.1</v>
      </c>
      <c r="K86" s="44" t="s">
        <v>732</v>
      </c>
      <c r="L86" s="9" t="str">
        <f t="shared" si="14"/>
        <v>No</v>
      </c>
    </row>
    <row r="87" spans="1:12" ht="25.5" x14ac:dyDescent="0.2">
      <c r="A87" s="45" t="s">
        <v>619</v>
      </c>
      <c r="B87" s="34" t="s">
        <v>217</v>
      </c>
      <c r="C87" s="46">
        <v>1636993</v>
      </c>
      <c r="D87" s="43" t="str">
        <f t="shared" si="11"/>
        <v>N/A</v>
      </c>
      <c r="E87" s="46">
        <v>1959779</v>
      </c>
      <c r="F87" s="43" t="str">
        <f t="shared" si="12"/>
        <v>N/A</v>
      </c>
      <c r="G87" s="46">
        <v>1462824</v>
      </c>
      <c r="H87" s="43" t="str">
        <f t="shared" si="13"/>
        <v>N/A</v>
      </c>
      <c r="I87" s="12">
        <v>19.72</v>
      </c>
      <c r="J87" s="12">
        <v>-25.4</v>
      </c>
      <c r="K87" s="44" t="s">
        <v>732</v>
      </c>
      <c r="L87" s="9" t="str">
        <f t="shared" si="14"/>
        <v>Yes</v>
      </c>
    </row>
    <row r="88" spans="1:12" x14ac:dyDescent="0.2">
      <c r="A88" s="45" t="s">
        <v>620</v>
      </c>
      <c r="B88" s="34" t="s">
        <v>217</v>
      </c>
      <c r="C88" s="35">
        <v>3488</v>
      </c>
      <c r="D88" s="43" t="str">
        <f t="shared" si="11"/>
        <v>N/A</v>
      </c>
      <c r="E88" s="35">
        <v>3944</v>
      </c>
      <c r="F88" s="43" t="str">
        <f t="shared" si="12"/>
        <v>N/A</v>
      </c>
      <c r="G88" s="35">
        <v>4251</v>
      </c>
      <c r="H88" s="43" t="str">
        <f t="shared" si="13"/>
        <v>N/A</v>
      </c>
      <c r="I88" s="12">
        <v>13.07</v>
      </c>
      <c r="J88" s="12">
        <v>7.7839999999999998</v>
      </c>
      <c r="K88" s="44" t="s">
        <v>732</v>
      </c>
      <c r="L88" s="9" t="str">
        <f t="shared" si="14"/>
        <v>Yes</v>
      </c>
    </row>
    <row r="89" spans="1:12" x14ac:dyDescent="0.2">
      <c r="A89" s="45" t="s">
        <v>1452</v>
      </c>
      <c r="B89" s="34" t="s">
        <v>217</v>
      </c>
      <c r="C89" s="46">
        <v>469.32138760999999</v>
      </c>
      <c r="D89" s="43" t="str">
        <f t="shared" si="11"/>
        <v>N/A</v>
      </c>
      <c r="E89" s="46">
        <v>496.90136917000001</v>
      </c>
      <c r="F89" s="43" t="str">
        <f t="shared" si="12"/>
        <v>N/A</v>
      </c>
      <c r="G89" s="46">
        <v>344.11291461000002</v>
      </c>
      <c r="H89" s="43" t="str">
        <f t="shared" si="13"/>
        <v>N/A</v>
      </c>
      <c r="I89" s="12">
        <v>5.8769999999999998</v>
      </c>
      <c r="J89" s="12">
        <v>-30.7</v>
      </c>
      <c r="K89" s="44" t="s">
        <v>732</v>
      </c>
      <c r="L89" s="9" t="str">
        <f t="shared" si="14"/>
        <v>No</v>
      </c>
    </row>
    <row r="90" spans="1:12" x14ac:dyDescent="0.2">
      <c r="A90" s="45" t="s">
        <v>621</v>
      </c>
      <c r="B90" s="34" t="s">
        <v>217</v>
      </c>
      <c r="C90" s="46">
        <v>5611115</v>
      </c>
      <c r="D90" s="43" t="str">
        <f t="shared" si="11"/>
        <v>N/A</v>
      </c>
      <c r="E90" s="46">
        <v>6161541</v>
      </c>
      <c r="F90" s="43" t="str">
        <f t="shared" si="12"/>
        <v>N/A</v>
      </c>
      <c r="G90" s="46">
        <v>7943744</v>
      </c>
      <c r="H90" s="43" t="str">
        <f t="shared" si="13"/>
        <v>N/A</v>
      </c>
      <c r="I90" s="12">
        <v>9.81</v>
      </c>
      <c r="J90" s="12">
        <v>28.92</v>
      </c>
      <c r="K90" s="44" t="s">
        <v>732</v>
      </c>
      <c r="L90" s="9" t="str">
        <f t="shared" si="14"/>
        <v>Yes</v>
      </c>
    </row>
    <row r="91" spans="1:12" x14ac:dyDescent="0.2">
      <c r="A91" s="45" t="s">
        <v>622</v>
      </c>
      <c r="B91" s="34" t="s">
        <v>217</v>
      </c>
      <c r="C91" s="35">
        <v>13621</v>
      </c>
      <c r="D91" s="43" t="str">
        <f t="shared" si="11"/>
        <v>N/A</v>
      </c>
      <c r="E91" s="35">
        <v>13465</v>
      </c>
      <c r="F91" s="43" t="str">
        <f t="shared" si="12"/>
        <v>N/A</v>
      </c>
      <c r="G91" s="35">
        <v>13608</v>
      </c>
      <c r="H91" s="43" t="str">
        <f t="shared" si="13"/>
        <v>N/A</v>
      </c>
      <c r="I91" s="12">
        <v>-1.1499999999999999</v>
      </c>
      <c r="J91" s="12">
        <v>1.0620000000000001</v>
      </c>
      <c r="K91" s="44" t="s">
        <v>732</v>
      </c>
      <c r="L91" s="9" t="str">
        <f t="shared" si="14"/>
        <v>Yes</v>
      </c>
    </row>
    <row r="92" spans="1:12" x14ac:dyDescent="0.2">
      <c r="A92" s="45" t="s">
        <v>1453</v>
      </c>
      <c r="B92" s="34" t="s">
        <v>217</v>
      </c>
      <c r="C92" s="46">
        <v>411.94589237000002</v>
      </c>
      <c r="D92" s="43" t="str">
        <f t="shared" si="11"/>
        <v>N/A</v>
      </c>
      <c r="E92" s="46">
        <v>457.59680653999999</v>
      </c>
      <c r="F92" s="43" t="str">
        <f t="shared" si="12"/>
        <v>N/A</v>
      </c>
      <c r="G92" s="46">
        <v>583.75543798000001</v>
      </c>
      <c r="H92" s="43" t="str">
        <f t="shared" si="13"/>
        <v>N/A</v>
      </c>
      <c r="I92" s="12">
        <v>11.08</v>
      </c>
      <c r="J92" s="12">
        <v>27.57</v>
      </c>
      <c r="K92" s="44" t="s">
        <v>732</v>
      </c>
      <c r="L92" s="9" t="str">
        <f t="shared" si="14"/>
        <v>Yes</v>
      </c>
    </row>
    <row r="93" spans="1:12" ht="25.5" x14ac:dyDescent="0.2">
      <c r="A93" s="45" t="s">
        <v>623</v>
      </c>
      <c r="B93" s="34" t="s">
        <v>217</v>
      </c>
      <c r="C93" s="46">
        <v>152057561</v>
      </c>
      <c r="D93" s="43" t="str">
        <f t="shared" si="11"/>
        <v>N/A</v>
      </c>
      <c r="E93" s="46">
        <v>157428926</v>
      </c>
      <c r="F93" s="43" t="str">
        <f t="shared" si="12"/>
        <v>N/A</v>
      </c>
      <c r="G93" s="46">
        <v>163588137</v>
      </c>
      <c r="H93" s="43" t="str">
        <f t="shared" si="13"/>
        <v>N/A</v>
      </c>
      <c r="I93" s="12">
        <v>3.532</v>
      </c>
      <c r="J93" s="12">
        <v>3.9119999999999999</v>
      </c>
      <c r="K93" s="44" t="s">
        <v>732</v>
      </c>
      <c r="L93" s="9" t="str">
        <f t="shared" si="14"/>
        <v>Yes</v>
      </c>
    </row>
    <row r="94" spans="1:12" x14ac:dyDescent="0.2">
      <c r="A94" s="48" t="s">
        <v>624</v>
      </c>
      <c r="B94" s="35" t="s">
        <v>217</v>
      </c>
      <c r="C94" s="35">
        <v>8448</v>
      </c>
      <c r="D94" s="43" t="str">
        <f t="shared" si="11"/>
        <v>N/A</v>
      </c>
      <c r="E94" s="35">
        <v>8665</v>
      </c>
      <c r="F94" s="43" t="str">
        <f t="shared" si="12"/>
        <v>N/A</v>
      </c>
      <c r="G94" s="35">
        <v>8541</v>
      </c>
      <c r="H94" s="43" t="str">
        <f t="shared" si="13"/>
        <v>N/A</v>
      </c>
      <c r="I94" s="12">
        <v>2.569</v>
      </c>
      <c r="J94" s="12">
        <v>-1.43</v>
      </c>
      <c r="K94" s="49" t="s">
        <v>732</v>
      </c>
      <c r="L94" s="9" t="str">
        <f t="shared" si="14"/>
        <v>Yes</v>
      </c>
    </row>
    <row r="95" spans="1:12" ht="25.5" x14ac:dyDescent="0.2">
      <c r="A95" s="45" t="s">
        <v>1454</v>
      </c>
      <c r="B95" s="34" t="s">
        <v>217</v>
      </c>
      <c r="C95" s="46">
        <v>17999.237808000002</v>
      </c>
      <c r="D95" s="43" t="str">
        <f t="shared" si="11"/>
        <v>N/A</v>
      </c>
      <c r="E95" s="46">
        <v>18168.369994000001</v>
      </c>
      <c r="F95" s="43" t="str">
        <f t="shared" si="12"/>
        <v>N/A</v>
      </c>
      <c r="G95" s="46">
        <v>19153.276783000001</v>
      </c>
      <c r="H95" s="43" t="str">
        <f t="shared" si="13"/>
        <v>N/A</v>
      </c>
      <c r="I95" s="12">
        <v>0.93969999999999998</v>
      </c>
      <c r="J95" s="12">
        <v>5.4210000000000003</v>
      </c>
      <c r="K95" s="44" t="s">
        <v>732</v>
      </c>
      <c r="L95" s="9" t="str">
        <f t="shared" si="14"/>
        <v>Yes</v>
      </c>
    </row>
    <row r="96" spans="1:12" ht="25.5" x14ac:dyDescent="0.2">
      <c r="A96" s="45" t="s">
        <v>625</v>
      </c>
      <c r="B96" s="34" t="s">
        <v>217</v>
      </c>
      <c r="C96" s="46">
        <v>2781236</v>
      </c>
      <c r="D96" s="43" t="str">
        <f t="shared" si="11"/>
        <v>N/A</v>
      </c>
      <c r="E96" s="46">
        <v>3502560</v>
      </c>
      <c r="F96" s="43" t="str">
        <f t="shared" si="12"/>
        <v>N/A</v>
      </c>
      <c r="G96" s="46">
        <v>3273582</v>
      </c>
      <c r="H96" s="43" t="str">
        <f t="shared" si="13"/>
        <v>N/A</v>
      </c>
      <c r="I96" s="12">
        <v>25.94</v>
      </c>
      <c r="J96" s="12">
        <v>-6.54</v>
      </c>
      <c r="K96" s="44" t="s">
        <v>732</v>
      </c>
      <c r="L96" s="9" t="str">
        <f t="shared" si="14"/>
        <v>Yes</v>
      </c>
    </row>
    <row r="97" spans="1:12" x14ac:dyDescent="0.2">
      <c r="A97" s="45" t="s">
        <v>626</v>
      </c>
      <c r="B97" s="34" t="s">
        <v>217</v>
      </c>
      <c r="C97" s="35">
        <v>2913</v>
      </c>
      <c r="D97" s="43" t="str">
        <f t="shared" si="11"/>
        <v>N/A</v>
      </c>
      <c r="E97" s="35">
        <v>3449</v>
      </c>
      <c r="F97" s="43" t="str">
        <f t="shared" si="12"/>
        <v>N/A</v>
      </c>
      <c r="G97" s="35">
        <v>3711</v>
      </c>
      <c r="H97" s="43" t="str">
        <f t="shared" si="13"/>
        <v>N/A</v>
      </c>
      <c r="I97" s="12">
        <v>18.399999999999999</v>
      </c>
      <c r="J97" s="12">
        <v>7.5960000000000001</v>
      </c>
      <c r="K97" s="44" t="s">
        <v>732</v>
      </c>
      <c r="L97" s="9" t="str">
        <f t="shared" si="14"/>
        <v>Yes</v>
      </c>
    </row>
    <row r="98" spans="1:12" ht="25.5" x14ac:dyDescent="0.2">
      <c r="A98" s="45" t="s">
        <v>1455</v>
      </c>
      <c r="B98" s="34" t="s">
        <v>217</v>
      </c>
      <c r="C98" s="46">
        <v>954.76690697000004</v>
      </c>
      <c r="D98" s="43" t="str">
        <f t="shared" si="11"/>
        <v>N/A</v>
      </c>
      <c r="E98" s="46">
        <v>1015.5291389</v>
      </c>
      <c r="F98" s="43" t="str">
        <f t="shared" si="12"/>
        <v>N/A</v>
      </c>
      <c r="G98" s="46">
        <v>882.12934518999998</v>
      </c>
      <c r="H98" s="43" t="str">
        <f t="shared" si="13"/>
        <v>N/A</v>
      </c>
      <c r="I98" s="12">
        <v>6.3639999999999999</v>
      </c>
      <c r="J98" s="12">
        <v>-13.1</v>
      </c>
      <c r="K98" s="44" t="s">
        <v>732</v>
      </c>
      <c r="L98" s="9" t="str">
        <f t="shared" si="14"/>
        <v>Yes</v>
      </c>
    </row>
    <row r="99" spans="1:12" ht="25.5" x14ac:dyDescent="0.2">
      <c r="A99" s="45" t="s">
        <v>627</v>
      </c>
      <c r="B99" s="34" t="s">
        <v>217</v>
      </c>
      <c r="C99" s="46">
        <v>4339562</v>
      </c>
      <c r="D99" s="43" t="str">
        <f t="shared" si="11"/>
        <v>N/A</v>
      </c>
      <c r="E99" s="46">
        <v>4893386</v>
      </c>
      <c r="F99" s="43" t="str">
        <f t="shared" si="12"/>
        <v>N/A</v>
      </c>
      <c r="G99" s="46">
        <v>5891972</v>
      </c>
      <c r="H99" s="43" t="str">
        <f t="shared" si="13"/>
        <v>N/A</v>
      </c>
      <c r="I99" s="12">
        <v>12.76</v>
      </c>
      <c r="J99" s="12">
        <v>20.41</v>
      </c>
      <c r="K99" s="44" t="s">
        <v>732</v>
      </c>
      <c r="L99" s="9" t="str">
        <f t="shared" si="14"/>
        <v>Yes</v>
      </c>
    </row>
    <row r="100" spans="1:12" x14ac:dyDescent="0.2">
      <c r="A100" s="45" t="s">
        <v>628</v>
      </c>
      <c r="B100" s="34" t="s">
        <v>217</v>
      </c>
      <c r="C100" s="35">
        <v>127</v>
      </c>
      <c r="D100" s="43" t="str">
        <f t="shared" si="11"/>
        <v>N/A</v>
      </c>
      <c r="E100" s="35">
        <v>143</v>
      </c>
      <c r="F100" s="43" t="str">
        <f t="shared" si="12"/>
        <v>N/A</v>
      </c>
      <c r="G100" s="35">
        <v>159</v>
      </c>
      <c r="H100" s="43" t="str">
        <f t="shared" si="13"/>
        <v>N/A</v>
      </c>
      <c r="I100" s="12">
        <v>12.6</v>
      </c>
      <c r="J100" s="12">
        <v>11.19</v>
      </c>
      <c r="K100" s="44" t="s">
        <v>732</v>
      </c>
      <c r="L100" s="9" t="str">
        <f t="shared" si="14"/>
        <v>Yes</v>
      </c>
    </row>
    <row r="101" spans="1:12" ht="25.5" x14ac:dyDescent="0.2">
      <c r="A101" s="45" t="s">
        <v>1456</v>
      </c>
      <c r="B101" s="34" t="s">
        <v>217</v>
      </c>
      <c r="C101" s="46">
        <v>34169.779527999999</v>
      </c>
      <c r="D101" s="43" t="str">
        <f t="shared" si="11"/>
        <v>N/A</v>
      </c>
      <c r="E101" s="46">
        <v>34219.482516999997</v>
      </c>
      <c r="F101" s="43" t="str">
        <f t="shared" si="12"/>
        <v>N/A</v>
      </c>
      <c r="G101" s="46">
        <v>37056.427672999998</v>
      </c>
      <c r="H101" s="43" t="str">
        <f t="shared" si="13"/>
        <v>N/A</v>
      </c>
      <c r="I101" s="12">
        <v>0.14549999999999999</v>
      </c>
      <c r="J101" s="12">
        <v>8.2899999999999991</v>
      </c>
      <c r="K101" s="44" t="s">
        <v>732</v>
      </c>
      <c r="L101" s="9" t="str">
        <f t="shared" si="14"/>
        <v>Yes</v>
      </c>
    </row>
    <row r="102" spans="1:12" ht="25.5" x14ac:dyDescent="0.2">
      <c r="A102" s="45" t="s">
        <v>629</v>
      </c>
      <c r="B102" s="34" t="s">
        <v>217</v>
      </c>
      <c r="C102" s="46">
        <v>0</v>
      </c>
      <c r="D102" s="43" t="str">
        <f t="shared" si="11"/>
        <v>N/A</v>
      </c>
      <c r="E102" s="46">
        <v>0</v>
      </c>
      <c r="F102" s="43" t="str">
        <f t="shared" si="12"/>
        <v>N/A</v>
      </c>
      <c r="G102" s="46">
        <v>0</v>
      </c>
      <c r="H102" s="43" t="str">
        <f t="shared" si="13"/>
        <v>N/A</v>
      </c>
      <c r="I102" s="12" t="s">
        <v>1743</v>
      </c>
      <c r="J102" s="12" t="s">
        <v>1743</v>
      </c>
      <c r="K102" s="44" t="s">
        <v>732</v>
      </c>
      <c r="L102" s="9" t="str">
        <f t="shared" si="14"/>
        <v>N/A</v>
      </c>
    </row>
    <row r="103" spans="1:12" ht="25.5" x14ac:dyDescent="0.2">
      <c r="A103" s="45" t="s">
        <v>630</v>
      </c>
      <c r="B103" s="34" t="s">
        <v>217</v>
      </c>
      <c r="C103" s="35">
        <v>0</v>
      </c>
      <c r="D103" s="43" t="str">
        <f t="shared" si="11"/>
        <v>N/A</v>
      </c>
      <c r="E103" s="35">
        <v>0</v>
      </c>
      <c r="F103" s="43" t="str">
        <f t="shared" si="12"/>
        <v>N/A</v>
      </c>
      <c r="G103" s="35">
        <v>0</v>
      </c>
      <c r="H103" s="43" t="str">
        <f t="shared" si="13"/>
        <v>N/A</v>
      </c>
      <c r="I103" s="12" t="s">
        <v>1743</v>
      </c>
      <c r="J103" s="12" t="s">
        <v>1743</v>
      </c>
      <c r="K103" s="44" t="s">
        <v>732</v>
      </c>
      <c r="L103" s="9" t="str">
        <f t="shared" si="14"/>
        <v>N/A</v>
      </c>
    </row>
    <row r="104" spans="1:12" ht="25.5" x14ac:dyDescent="0.2">
      <c r="A104" s="45" t="s">
        <v>1457</v>
      </c>
      <c r="B104" s="34" t="s">
        <v>217</v>
      </c>
      <c r="C104" s="46" t="s">
        <v>1743</v>
      </c>
      <c r="D104" s="43" t="str">
        <f t="shared" si="11"/>
        <v>N/A</v>
      </c>
      <c r="E104" s="46" t="s">
        <v>1743</v>
      </c>
      <c r="F104" s="43" t="str">
        <f t="shared" si="12"/>
        <v>N/A</v>
      </c>
      <c r="G104" s="46" t="s">
        <v>1743</v>
      </c>
      <c r="H104" s="43" t="str">
        <f t="shared" si="13"/>
        <v>N/A</v>
      </c>
      <c r="I104" s="12" t="s">
        <v>1743</v>
      </c>
      <c r="J104" s="12" t="s">
        <v>1743</v>
      </c>
      <c r="K104" s="44" t="s">
        <v>732</v>
      </c>
      <c r="L104" s="9" t="str">
        <f t="shared" si="14"/>
        <v>N/A</v>
      </c>
    </row>
    <row r="105" spans="1:12" ht="25.5" x14ac:dyDescent="0.2">
      <c r="A105" s="45" t="s">
        <v>631</v>
      </c>
      <c r="B105" s="34" t="s">
        <v>217</v>
      </c>
      <c r="C105" s="46">
        <v>433893</v>
      </c>
      <c r="D105" s="43" t="str">
        <f t="shared" si="11"/>
        <v>N/A</v>
      </c>
      <c r="E105" s="46">
        <v>377190</v>
      </c>
      <c r="F105" s="43" t="str">
        <f t="shared" si="12"/>
        <v>N/A</v>
      </c>
      <c r="G105" s="46">
        <v>371764</v>
      </c>
      <c r="H105" s="43" t="str">
        <f t="shared" si="13"/>
        <v>N/A</v>
      </c>
      <c r="I105" s="12">
        <v>-13.1</v>
      </c>
      <c r="J105" s="12">
        <v>-1.44</v>
      </c>
      <c r="K105" s="44" t="s">
        <v>732</v>
      </c>
      <c r="L105" s="9" t="str">
        <f t="shared" si="14"/>
        <v>Yes</v>
      </c>
    </row>
    <row r="106" spans="1:12" x14ac:dyDescent="0.2">
      <c r="A106" s="45" t="s">
        <v>632</v>
      </c>
      <c r="B106" s="34" t="s">
        <v>217</v>
      </c>
      <c r="C106" s="35">
        <v>246</v>
      </c>
      <c r="D106" s="43" t="str">
        <f t="shared" si="11"/>
        <v>N/A</v>
      </c>
      <c r="E106" s="35">
        <v>225</v>
      </c>
      <c r="F106" s="43" t="str">
        <f t="shared" si="12"/>
        <v>N/A</v>
      </c>
      <c r="G106" s="35">
        <v>212</v>
      </c>
      <c r="H106" s="43" t="str">
        <f t="shared" si="13"/>
        <v>N/A</v>
      </c>
      <c r="I106" s="12">
        <v>-8.5399999999999991</v>
      </c>
      <c r="J106" s="12">
        <v>-5.78</v>
      </c>
      <c r="K106" s="44" t="s">
        <v>732</v>
      </c>
      <c r="L106" s="9" t="str">
        <f t="shared" si="14"/>
        <v>Yes</v>
      </c>
    </row>
    <row r="107" spans="1:12" ht="25.5" x14ac:dyDescent="0.2">
      <c r="A107" s="45" t="s">
        <v>1458</v>
      </c>
      <c r="B107" s="34" t="s">
        <v>217</v>
      </c>
      <c r="C107" s="46">
        <v>1763.7926829</v>
      </c>
      <c r="D107" s="43" t="str">
        <f t="shared" si="11"/>
        <v>N/A</v>
      </c>
      <c r="E107" s="46">
        <v>1676.4</v>
      </c>
      <c r="F107" s="43" t="str">
        <f t="shared" si="12"/>
        <v>N/A</v>
      </c>
      <c r="G107" s="46">
        <v>1753.6037736000001</v>
      </c>
      <c r="H107" s="43" t="str">
        <f t="shared" si="13"/>
        <v>N/A</v>
      </c>
      <c r="I107" s="12">
        <v>-4.95</v>
      </c>
      <c r="J107" s="12">
        <v>4.6050000000000004</v>
      </c>
      <c r="K107" s="44" t="s">
        <v>732</v>
      </c>
      <c r="L107" s="9" t="str">
        <f t="shared" si="14"/>
        <v>Yes</v>
      </c>
    </row>
    <row r="108" spans="1:12" ht="25.5" x14ac:dyDescent="0.2">
      <c r="A108" s="45" t="s">
        <v>633</v>
      </c>
      <c r="B108" s="34" t="s">
        <v>217</v>
      </c>
      <c r="C108" s="46">
        <v>100682</v>
      </c>
      <c r="D108" s="43" t="str">
        <f t="shared" si="11"/>
        <v>N/A</v>
      </c>
      <c r="E108" s="46">
        <v>106475</v>
      </c>
      <c r="F108" s="43" t="str">
        <f t="shared" si="12"/>
        <v>N/A</v>
      </c>
      <c r="G108" s="46">
        <v>98643</v>
      </c>
      <c r="H108" s="43" t="str">
        <f t="shared" si="13"/>
        <v>N/A</v>
      </c>
      <c r="I108" s="12">
        <v>5.7539999999999996</v>
      </c>
      <c r="J108" s="12">
        <v>-7.36</v>
      </c>
      <c r="K108" s="44" t="s">
        <v>732</v>
      </c>
      <c r="L108" s="9" t="str">
        <f t="shared" si="14"/>
        <v>Yes</v>
      </c>
    </row>
    <row r="109" spans="1:12" x14ac:dyDescent="0.2">
      <c r="A109" s="45" t="s">
        <v>634</v>
      </c>
      <c r="B109" s="34" t="s">
        <v>217</v>
      </c>
      <c r="C109" s="35">
        <v>391</v>
      </c>
      <c r="D109" s="43" t="str">
        <f t="shared" si="11"/>
        <v>N/A</v>
      </c>
      <c r="E109" s="35">
        <v>432</v>
      </c>
      <c r="F109" s="43" t="str">
        <f t="shared" si="12"/>
        <v>N/A</v>
      </c>
      <c r="G109" s="35">
        <v>323</v>
      </c>
      <c r="H109" s="43" t="str">
        <f t="shared" si="13"/>
        <v>N/A</v>
      </c>
      <c r="I109" s="12">
        <v>10.49</v>
      </c>
      <c r="J109" s="12">
        <v>-25.2</v>
      </c>
      <c r="K109" s="44" t="s">
        <v>732</v>
      </c>
      <c r="L109" s="9" t="str">
        <f t="shared" si="14"/>
        <v>Yes</v>
      </c>
    </row>
    <row r="110" spans="1:12" ht="25.5" x14ac:dyDescent="0.2">
      <c r="A110" s="45" t="s">
        <v>1459</v>
      </c>
      <c r="B110" s="34" t="s">
        <v>217</v>
      </c>
      <c r="C110" s="46">
        <v>257.49872123</v>
      </c>
      <c r="D110" s="43" t="str">
        <f t="shared" si="11"/>
        <v>N/A</v>
      </c>
      <c r="E110" s="46">
        <v>246.46990740999999</v>
      </c>
      <c r="F110" s="43" t="str">
        <f t="shared" si="12"/>
        <v>N/A</v>
      </c>
      <c r="G110" s="46">
        <v>305.39628483000001</v>
      </c>
      <c r="H110" s="43" t="str">
        <f t="shared" si="13"/>
        <v>N/A</v>
      </c>
      <c r="I110" s="12">
        <v>-4.28</v>
      </c>
      <c r="J110" s="12">
        <v>23.91</v>
      </c>
      <c r="K110" s="44" t="s">
        <v>732</v>
      </c>
      <c r="L110" s="9" t="str">
        <f t="shared" si="14"/>
        <v>Yes</v>
      </c>
    </row>
    <row r="111" spans="1:12" ht="25.5" x14ac:dyDescent="0.2">
      <c r="A111" s="45" t="s">
        <v>635</v>
      </c>
      <c r="B111" s="34" t="s">
        <v>217</v>
      </c>
      <c r="C111" s="46">
        <v>0</v>
      </c>
      <c r="D111" s="43" t="str">
        <f t="shared" si="11"/>
        <v>N/A</v>
      </c>
      <c r="E111" s="46">
        <v>0</v>
      </c>
      <c r="F111" s="43" t="str">
        <f t="shared" si="12"/>
        <v>N/A</v>
      </c>
      <c r="G111" s="46">
        <v>0</v>
      </c>
      <c r="H111" s="43" t="str">
        <f t="shared" si="13"/>
        <v>N/A</v>
      </c>
      <c r="I111" s="12" t="s">
        <v>1743</v>
      </c>
      <c r="J111" s="12" t="s">
        <v>1743</v>
      </c>
      <c r="K111" s="44" t="s">
        <v>732</v>
      </c>
      <c r="L111" s="9" t="str">
        <f t="shared" si="14"/>
        <v>N/A</v>
      </c>
    </row>
    <row r="112" spans="1:12" x14ac:dyDescent="0.2">
      <c r="A112" s="45" t="s">
        <v>636</v>
      </c>
      <c r="B112" s="34" t="s">
        <v>217</v>
      </c>
      <c r="C112" s="35">
        <v>0</v>
      </c>
      <c r="D112" s="43" t="str">
        <f t="shared" si="11"/>
        <v>N/A</v>
      </c>
      <c r="E112" s="35">
        <v>0</v>
      </c>
      <c r="F112" s="43" t="str">
        <f t="shared" si="12"/>
        <v>N/A</v>
      </c>
      <c r="G112" s="35">
        <v>0</v>
      </c>
      <c r="H112" s="43" t="str">
        <f t="shared" si="13"/>
        <v>N/A</v>
      </c>
      <c r="I112" s="12" t="s">
        <v>1743</v>
      </c>
      <c r="J112" s="12" t="s">
        <v>1743</v>
      </c>
      <c r="K112" s="44" t="s">
        <v>732</v>
      </c>
      <c r="L112" s="9" t="str">
        <f t="shared" si="14"/>
        <v>N/A</v>
      </c>
    </row>
    <row r="113" spans="1:12" x14ac:dyDescent="0.2">
      <c r="A113" s="45" t="s">
        <v>1460</v>
      </c>
      <c r="B113" s="34" t="s">
        <v>217</v>
      </c>
      <c r="C113" s="46" t="s">
        <v>1743</v>
      </c>
      <c r="D113" s="43" t="str">
        <f t="shared" si="11"/>
        <v>N/A</v>
      </c>
      <c r="E113" s="46" t="s">
        <v>1743</v>
      </c>
      <c r="F113" s="43" t="str">
        <f t="shared" si="12"/>
        <v>N/A</v>
      </c>
      <c r="G113" s="46" t="s">
        <v>1743</v>
      </c>
      <c r="H113" s="43" t="str">
        <f t="shared" si="13"/>
        <v>N/A</v>
      </c>
      <c r="I113" s="12" t="s">
        <v>1743</v>
      </c>
      <c r="J113" s="12" t="s">
        <v>1743</v>
      </c>
      <c r="K113" s="44" t="s">
        <v>732</v>
      </c>
      <c r="L113" s="9" t="str">
        <f t="shared" si="14"/>
        <v>N/A</v>
      </c>
    </row>
    <row r="114" spans="1:12" ht="25.5" x14ac:dyDescent="0.2">
      <c r="A114" s="45" t="s">
        <v>637</v>
      </c>
      <c r="B114" s="34" t="s">
        <v>217</v>
      </c>
      <c r="C114" s="46">
        <v>42511</v>
      </c>
      <c r="D114" s="43" t="str">
        <f t="shared" si="11"/>
        <v>N/A</v>
      </c>
      <c r="E114" s="46">
        <v>38312</v>
      </c>
      <c r="F114" s="43" t="str">
        <f t="shared" si="12"/>
        <v>N/A</v>
      </c>
      <c r="G114" s="46">
        <v>27595</v>
      </c>
      <c r="H114" s="43" t="str">
        <f t="shared" si="13"/>
        <v>N/A</v>
      </c>
      <c r="I114" s="12">
        <v>-9.8800000000000008</v>
      </c>
      <c r="J114" s="12">
        <v>-28</v>
      </c>
      <c r="K114" s="44" t="s">
        <v>732</v>
      </c>
      <c r="L114" s="9" t="str">
        <f>IF(J114="Div by 0", "N/A", IF(OR(J114="N/A",K114="N/A"),"N/A", IF(J114&gt;VALUE(MID(K114,1,2)), "No", IF(J114&lt;-1*VALUE(MID(K114,1,2)), "No", "Yes"))))</f>
        <v>Yes</v>
      </c>
    </row>
    <row r="115" spans="1:12" x14ac:dyDescent="0.2">
      <c r="A115" s="45" t="s">
        <v>638</v>
      </c>
      <c r="B115" s="34" t="s">
        <v>217</v>
      </c>
      <c r="C115" s="35">
        <v>324</v>
      </c>
      <c r="D115" s="43" t="str">
        <f t="shared" si="11"/>
        <v>N/A</v>
      </c>
      <c r="E115" s="35">
        <v>361</v>
      </c>
      <c r="F115" s="43" t="str">
        <f t="shared" si="12"/>
        <v>N/A</v>
      </c>
      <c r="G115" s="35">
        <v>249</v>
      </c>
      <c r="H115" s="43" t="str">
        <f t="shared" si="13"/>
        <v>N/A</v>
      </c>
      <c r="I115" s="12">
        <v>11.42</v>
      </c>
      <c r="J115" s="12">
        <v>-31</v>
      </c>
      <c r="K115" s="44" t="s">
        <v>732</v>
      </c>
      <c r="L115" s="9" t="str">
        <f t="shared" ref="L115:L119" si="15">IF(J115="Div by 0", "N/A", IF(OR(J115="N/A",K115="N/A"),"N/A", IF(J115&gt;VALUE(MID(K115,1,2)), "No", IF(J115&lt;-1*VALUE(MID(K115,1,2)), "No", "Yes"))))</f>
        <v>No</v>
      </c>
    </row>
    <row r="116" spans="1:12" ht="25.5" x14ac:dyDescent="0.2">
      <c r="A116" s="45" t="s">
        <v>1461</v>
      </c>
      <c r="B116" s="34" t="s">
        <v>217</v>
      </c>
      <c r="C116" s="46">
        <v>131.20679011999999</v>
      </c>
      <c r="D116" s="43" t="str">
        <f t="shared" si="11"/>
        <v>N/A</v>
      </c>
      <c r="E116" s="46">
        <v>106.12742382</v>
      </c>
      <c r="F116" s="43" t="str">
        <f t="shared" si="12"/>
        <v>N/A</v>
      </c>
      <c r="G116" s="46">
        <v>110.82329317</v>
      </c>
      <c r="H116" s="43" t="str">
        <f t="shared" si="13"/>
        <v>N/A</v>
      </c>
      <c r="I116" s="12">
        <v>-19.100000000000001</v>
      </c>
      <c r="J116" s="12">
        <v>4.4249999999999998</v>
      </c>
      <c r="K116" s="44" t="s">
        <v>732</v>
      </c>
      <c r="L116" s="9" t="str">
        <f t="shared" si="15"/>
        <v>Yes</v>
      </c>
    </row>
    <row r="117" spans="1:12" ht="25.5" x14ac:dyDescent="0.2">
      <c r="A117" s="45" t="s">
        <v>639</v>
      </c>
      <c r="B117" s="34" t="s">
        <v>217</v>
      </c>
      <c r="C117" s="46">
        <v>494985</v>
      </c>
      <c r="D117" s="43" t="str">
        <f t="shared" si="11"/>
        <v>N/A</v>
      </c>
      <c r="E117" s="46">
        <v>847274</v>
      </c>
      <c r="F117" s="43" t="str">
        <f t="shared" si="12"/>
        <v>N/A</v>
      </c>
      <c r="G117" s="46">
        <v>1208316</v>
      </c>
      <c r="H117" s="43" t="str">
        <f t="shared" si="13"/>
        <v>N/A</v>
      </c>
      <c r="I117" s="12">
        <v>71.17</v>
      </c>
      <c r="J117" s="12">
        <v>42.61</v>
      </c>
      <c r="K117" s="44" t="s">
        <v>732</v>
      </c>
      <c r="L117" s="9" t="str">
        <f t="shared" si="15"/>
        <v>No</v>
      </c>
    </row>
    <row r="118" spans="1:12" x14ac:dyDescent="0.2">
      <c r="A118" s="45" t="s">
        <v>640</v>
      </c>
      <c r="B118" s="34" t="s">
        <v>217</v>
      </c>
      <c r="C118" s="35">
        <v>11</v>
      </c>
      <c r="D118" s="43" t="str">
        <f t="shared" si="11"/>
        <v>N/A</v>
      </c>
      <c r="E118" s="35">
        <v>13</v>
      </c>
      <c r="F118" s="43" t="str">
        <f t="shared" si="12"/>
        <v>N/A</v>
      </c>
      <c r="G118" s="35">
        <v>14</v>
      </c>
      <c r="H118" s="43" t="str">
        <f t="shared" si="13"/>
        <v>N/A</v>
      </c>
      <c r="I118" s="12">
        <v>160</v>
      </c>
      <c r="J118" s="12">
        <v>7.6920000000000002</v>
      </c>
      <c r="K118" s="44" t="s">
        <v>732</v>
      </c>
      <c r="L118" s="9" t="str">
        <f t="shared" si="15"/>
        <v>Yes</v>
      </c>
    </row>
    <row r="119" spans="1:12" ht="25.5" x14ac:dyDescent="0.2">
      <c r="A119" s="45" t="s">
        <v>1462</v>
      </c>
      <c r="B119" s="34" t="s">
        <v>217</v>
      </c>
      <c r="C119" s="46">
        <v>98997</v>
      </c>
      <c r="D119" s="43" t="str">
        <f t="shared" si="11"/>
        <v>N/A</v>
      </c>
      <c r="E119" s="46">
        <v>65174.923076999999</v>
      </c>
      <c r="F119" s="43" t="str">
        <f t="shared" si="12"/>
        <v>N/A</v>
      </c>
      <c r="G119" s="46">
        <v>86308.285713999998</v>
      </c>
      <c r="H119" s="43" t="str">
        <f t="shared" si="13"/>
        <v>N/A</v>
      </c>
      <c r="I119" s="12">
        <v>-34.200000000000003</v>
      </c>
      <c r="J119" s="12">
        <v>32.43</v>
      </c>
      <c r="K119" s="44" t="s">
        <v>732</v>
      </c>
      <c r="L119" s="9" t="str">
        <f t="shared" si="15"/>
        <v>No</v>
      </c>
    </row>
    <row r="120" spans="1:12" ht="25.5" x14ac:dyDescent="0.2">
      <c r="A120" s="45" t="s">
        <v>641</v>
      </c>
      <c r="B120" s="34" t="s">
        <v>217</v>
      </c>
      <c r="C120" s="46">
        <v>3708039</v>
      </c>
      <c r="D120" s="43" t="str">
        <f t="shared" si="11"/>
        <v>N/A</v>
      </c>
      <c r="E120" s="46">
        <v>4490588</v>
      </c>
      <c r="F120" s="43" t="str">
        <f t="shared" si="12"/>
        <v>N/A</v>
      </c>
      <c r="G120" s="46">
        <v>4527352</v>
      </c>
      <c r="H120" s="43" t="str">
        <f t="shared" si="13"/>
        <v>N/A</v>
      </c>
      <c r="I120" s="12">
        <v>21.1</v>
      </c>
      <c r="J120" s="12">
        <v>0.81869999999999998</v>
      </c>
      <c r="K120" s="44" t="s">
        <v>732</v>
      </c>
      <c r="L120" s="9" t="str">
        <f t="shared" ref="L120:L131" si="16">IF(J120="Div by 0", "N/A", IF(K120="N/A","N/A", IF(J120&gt;VALUE(MID(K120,1,2)), "No", IF(J120&lt;-1*VALUE(MID(K120,1,2)), "No", "Yes"))))</f>
        <v>Yes</v>
      </c>
    </row>
    <row r="121" spans="1:12" ht="25.5" x14ac:dyDescent="0.2">
      <c r="A121" s="45" t="s">
        <v>642</v>
      </c>
      <c r="B121" s="34" t="s">
        <v>217</v>
      </c>
      <c r="C121" s="35">
        <v>6591</v>
      </c>
      <c r="D121" s="43" t="str">
        <f t="shared" si="11"/>
        <v>N/A</v>
      </c>
      <c r="E121" s="35">
        <v>7018</v>
      </c>
      <c r="F121" s="43" t="str">
        <f t="shared" si="12"/>
        <v>N/A</v>
      </c>
      <c r="G121" s="35">
        <v>7079</v>
      </c>
      <c r="H121" s="43" t="str">
        <f t="shared" si="13"/>
        <v>N/A</v>
      </c>
      <c r="I121" s="12">
        <v>6.4790000000000001</v>
      </c>
      <c r="J121" s="12">
        <v>0.86919999999999997</v>
      </c>
      <c r="K121" s="44" t="s">
        <v>732</v>
      </c>
      <c r="L121" s="9" t="str">
        <f t="shared" si="16"/>
        <v>Yes</v>
      </c>
    </row>
    <row r="122" spans="1:12" ht="25.5" x14ac:dyDescent="0.2">
      <c r="A122" s="45" t="s">
        <v>1463</v>
      </c>
      <c r="B122" s="34" t="s">
        <v>217</v>
      </c>
      <c r="C122" s="46">
        <v>562.59126080999999</v>
      </c>
      <c r="D122" s="43" t="str">
        <f t="shared" si="11"/>
        <v>N/A</v>
      </c>
      <c r="E122" s="46">
        <v>639.86719862999996</v>
      </c>
      <c r="F122" s="43" t="str">
        <f t="shared" si="12"/>
        <v>N/A</v>
      </c>
      <c r="G122" s="46">
        <v>639.54682864999995</v>
      </c>
      <c r="H122" s="43" t="str">
        <f t="shared" si="13"/>
        <v>N/A</v>
      </c>
      <c r="I122" s="12">
        <v>13.74</v>
      </c>
      <c r="J122" s="12">
        <v>-0.05</v>
      </c>
      <c r="K122" s="44" t="s">
        <v>732</v>
      </c>
      <c r="L122" s="9" t="str">
        <f t="shared" si="16"/>
        <v>Yes</v>
      </c>
    </row>
    <row r="123" spans="1:12" ht="25.5" x14ac:dyDescent="0.2">
      <c r="A123" s="45" t="s">
        <v>643</v>
      </c>
      <c r="B123" s="34" t="s">
        <v>217</v>
      </c>
      <c r="C123" s="46">
        <v>5944409</v>
      </c>
      <c r="D123" s="43" t="str">
        <f t="shared" ref="D123:D131" si="17">IF($B123="N/A","N/A",IF(C123&gt;10,"No",IF(C123&lt;-10,"No","Yes")))</f>
        <v>N/A</v>
      </c>
      <c r="E123" s="46">
        <v>6964122</v>
      </c>
      <c r="F123" s="43" t="str">
        <f t="shared" ref="F123:F131" si="18">IF($B123="N/A","N/A",IF(E123&gt;10,"No",IF(E123&lt;-10,"No","Yes")))</f>
        <v>N/A</v>
      </c>
      <c r="G123" s="46">
        <v>7824785</v>
      </c>
      <c r="H123" s="43" t="str">
        <f t="shared" ref="H123:H131" si="19">IF($B123="N/A","N/A",IF(G123&gt;10,"No",IF(G123&lt;-10,"No","Yes")))</f>
        <v>N/A</v>
      </c>
      <c r="I123" s="12">
        <v>17.149999999999999</v>
      </c>
      <c r="J123" s="12">
        <v>12.36</v>
      </c>
      <c r="K123" s="44" t="s">
        <v>732</v>
      </c>
      <c r="L123" s="9" t="str">
        <f t="shared" si="16"/>
        <v>Yes</v>
      </c>
    </row>
    <row r="124" spans="1:12" x14ac:dyDescent="0.2">
      <c r="A124" s="45" t="s">
        <v>644</v>
      </c>
      <c r="B124" s="34" t="s">
        <v>217</v>
      </c>
      <c r="C124" s="35">
        <v>524</v>
      </c>
      <c r="D124" s="43" t="str">
        <f t="shared" si="17"/>
        <v>N/A</v>
      </c>
      <c r="E124" s="35">
        <v>587</v>
      </c>
      <c r="F124" s="43" t="str">
        <f t="shared" si="18"/>
        <v>N/A</v>
      </c>
      <c r="G124" s="35">
        <v>677</v>
      </c>
      <c r="H124" s="43" t="str">
        <f t="shared" si="19"/>
        <v>N/A</v>
      </c>
      <c r="I124" s="12">
        <v>12.02</v>
      </c>
      <c r="J124" s="12">
        <v>15.33</v>
      </c>
      <c r="K124" s="44" t="s">
        <v>732</v>
      </c>
      <c r="L124" s="9" t="str">
        <f t="shared" si="16"/>
        <v>Yes</v>
      </c>
    </row>
    <row r="125" spans="1:12" ht="25.5" x14ac:dyDescent="0.2">
      <c r="A125" s="45" t="s">
        <v>1464</v>
      </c>
      <c r="B125" s="34" t="s">
        <v>217</v>
      </c>
      <c r="C125" s="46">
        <v>11344.291985</v>
      </c>
      <c r="D125" s="43" t="str">
        <f t="shared" si="17"/>
        <v>N/A</v>
      </c>
      <c r="E125" s="46">
        <v>11863.921635000001</v>
      </c>
      <c r="F125" s="43" t="str">
        <f t="shared" si="18"/>
        <v>N/A</v>
      </c>
      <c r="G125" s="46">
        <v>11558.028065</v>
      </c>
      <c r="H125" s="43" t="str">
        <f t="shared" si="19"/>
        <v>N/A</v>
      </c>
      <c r="I125" s="12">
        <v>4.5810000000000004</v>
      </c>
      <c r="J125" s="12">
        <v>-2.58</v>
      </c>
      <c r="K125" s="44" t="s">
        <v>732</v>
      </c>
      <c r="L125" s="9" t="str">
        <f t="shared" si="16"/>
        <v>Yes</v>
      </c>
    </row>
    <row r="126" spans="1:12" ht="25.5" x14ac:dyDescent="0.2">
      <c r="A126" s="45" t="s">
        <v>645</v>
      </c>
      <c r="B126" s="34" t="s">
        <v>217</v>
      </c>
      <c r="C126" s="46">
        <v>31030866</v>
      </c>
      <c r="D126" s="43" t="str">
        <f t="shared" si="17"/>
        <v>N/A</v>
      </c>
      <c r="E126" s="46">
        <v>34285406</v>
      </c>
      <c r="F126" s="43" t="str">
        <f t="shared" si="18"/>
        <v>N/A</v>
      </c>
      <c r="G126" s="46">
        <v>32037463</v>
      </c>
      <c r="H126" s="43" t="str">
        <f t="shared" si="19"/>
        <v>N/A</v>
      </c>
      <c r="I126" s="12">
        <v>10.49</v>
      </c>
      <c r="J126" s="12">
        <v>-6.56</v>
      </c>
      <c r="K126" s="44" t="s">
        <v>732</v>
      </c>
      <c r="L126" s="9" t="str">
        <f t="shared" si="16"/>
        <v>Yes</v>
      </c>
    </row>
    <row r="127" spans="1:12" x14ac:dyDescent="0.2">
      <c r="A127" s="45" t="s">
        <v>646</v>
      </c>
      <c r="B127" s="34" t="s">
        <v>217</v>
      </c>
      <c r="C127" s="35">
        <v>5191</v>
      </c>
      <c r="D127" s="43" t="str">
        <f t="shared" si="17"/>
        <v>N/A</v>
      </c>
      <c r="E127" s="35">
        <v>5643</v>
      </c>
      <c r="F127" s="43" t="str">
        <f t="shared" si="18"/>
        <v>N/A</v>
      </c>
      <c r="G127" s="35">
        <v>5857</v>
      </c>
      <c r="H127" s="43" t="str">
        <f t="shared" si="19"/>
        <v>N/A</v>
      </c>
      <c r="I127" s="12">
        <v>8.7070000000000007</v>
      </c>
      <c r="J127" s="12">
        <v>3.7919999999999998</v>
      </c>
      <c r="K127" s="44" t="s">
        <v>732</v>
      </c>
      <c r="L127" s="9" t="str">
        <f t="shared" si="16"/>
        <v>Yes</v>
      </c>
    </row>
    <row r="128" spans="1:12" ht="25.5" x14ac:dyDescent="0.2">
      <c r="A128" s="45" t="s">
        <v>1465</v>
      </c>
      <c r="B128" s="34" t="s">
        <v>217</v>
      </c>
      <c r="C128" s="46">
        <v>5977.8204585000003</v>
      </c>
      <c r="D128" s="43" t="str">
        <f t="shared" si="17"/>
        <v>N/A</v>
      </c>
      <c r="E128" s="46">
        <v>6075.7409180000004</v>
      </c>
      <c r="F128" s="43" t="str">
        <f t="shared" si="18"/>
        <v>N/A</v>
      </c>
      <c r="G128" s="46">
        <v>5469.9441693999997</v>
      </c>
      <c r="H128" s="43" t="str">
        <f t="shared" si="19"/>
        <v>N/A</v>
      </c>
      <c r="I128" s="12">
        <v>1.6379999999999999</v>
      </c>
      <c r="J128" s="12">
        <v>-9.9700000000000006</v>
      </c>
      <c r="K128" s="44" t="s">
        <v>732</v>
      </c>
      <c r="L128" s="9" t="str">
        <f t="shared" si="16"/>
        <v>Yes</v>
      </c>
    </row>
    <row r="129" spans="1:12" ht="25.5" x14ac:dyDescent="0.2">
      <c r="A129" s="45" t="s">
        <v>647</v>
      </c>
      <c r="B129" s="34" t="s">
        <v>217</v>
      </c>
      <c r="C129" s="46">
        <v>1894487</v>
      </c>
      <c r="D129" s="43" t="str">
        <f t="shared" si="17"/>
        <v>N/A</v>
      </c>
      <c r="E129" s="46">
        <v>1791097</v>
      </c>
      <c r="F129" s="43" t="str">
        <f t="shared" si="18"/>
        <v>N/A</v>
      </c>
      <c r="G129" s="46">
        <v>1690741</v>
      </c>
      <c r="H129" s="43" t="str">
        <f t="shared" si="19"/>
        <v>N/A</v>
      </c>
      <c r="I129" s="12">
        <v>-5.46</v>
      </c>
      <c r="J129" s="12">
        <v>-5.6</v>
      </c>
      <c r="K129" s="44" t="s">
        <v>732</v>
      </c>
      <c r="L129" s="9" t="str">
        <f t="shared" si="16"/>
        <v>Yes</v>
      </c>
    </row>
    <row r="130" spans="1:12" x14ac:dyDescent="0.2">
      <c r="A130" s="45" t="s">
        <v>648</v>
      </c>
      <c r="B130" s="34" t="s">
        <v>217</v>
      </c>
      <c r="C130" s="35">
        <v>378</v>
      </c>
      <c r="D130" s="43" t="str">
        <f t="shared" si="17"/>
        <v>N/A</v>
      </c>
      <c r="E130" s="35">
        <v>356</v>
      </c>
      <c r="F130" s="43" t="str">
        <f t="shared" si="18"/>
        <v>N/A</v>
      </c>
      <c r="G130" s="35">
        <v>337</v>
      </c>
      <c r="H130" s="43" t="str">
        <f t="shared" si="19"/>
        <v>N/A</v>
      </c>
      <c r="I130" s="12">
        <v>-5.82</v>
      </c>
      <c r="J130" s="12">
        <v>-5.34</v>
      </c>
      <c r="K130" s="44" t="s">
        <v>732</v>
      </c>
      <c r="L130" s="9" t="str">
        <f t="shared" si="16"/>
        <v>Yes</v>
      </c>
    </row>
    <row r="131" spans="1:12" ht="25.5" x14ac:dyDescent="0.2">
      <c r="A131" s="45" t="s">
        <v>1466</v>
      </c>
      <c r="B131" s="34" t="s">
        <v>217</v>
      </c>
      <c r="C131" s="46">
        <v>5011.8703704</v>
      </c>
      <c r="D131" s="43" t="str">
        <f t="shared" si="17"/>
        <v>N/A</v>
      </c>
      <c r="E131" s="46">
        <v>5031.1713483000003</v>
      </c>
      <c r="F131" s="43" t="str">
        <f t="shared" si="18"/>
        <v>N/A</v>
      </c>
      <c r="G131" s="46">
        <v>5017.0356082999997</v>
      </c>
      <c r="H131" s="43" t="str">
        <f t="shared" si="19"/>
        <v>N/A</v>
      </c>
      <c r="I131" s="12">
        <v>0.3851</v>
      </c>
      <c r="J131" s="12">
        <v>-0.28100000000000003</v>
      </c>
      <c r="K131" s="44" t="s">
        <v>732</v>
      </c>
      <c r="L131" s="9" t="str">
        <f t="shared" si="16"/>
        <v>Yes</v>
      </c>
    </row>
    <row r="132" spans="1:12" x14ac:dyDescent="0.2">
      <c r="A132" s="45" t="s">
        <v>1467</v>
      </c>
      <c r="B132" s="34" t="s">
        <v>217</v>
      </c>
      <c r="C132" s="46">
        <v>349.39489347</v>
      </c>
      <c r="D132" s="43" t="str">
        <f t="shared" ref="D132:D143" si="20">IF($B132="N/A","N/A",IF(C132&gt;10,"No",IF(C132&lt;-10,"No","Yes")))</f>
        <v>N/A</v>
      </c>
      <c r="E132" s="46">
        <v>349.38407562999998</v>
      </c>
      <c r="F132" s="43" t="str">
        <f t="shared" ref="F132:F143" si="21">IF($B132="N/A","N/A",IF(E132&gt;10,"No",IF(E132&lt;-10,"No","Yes")))</f>
        <v>N/A</v>
      </c>
      <c r="G132" s="46">
        <v>334.16877362999998</v>
      </c>
      <c r="H132" s="43" t="str">
        <f t="shared" ref="H132:H143" si="22">IF($B132="N/A","N/A",IF(G132&gt;10,"No",IF(G132&lt;-10,"No","Yes")))</f>
        <v>N/A</v>
      </c>
      <c r="I132" s="12">
        <v>-3.0000000000000001E-3</v>
      </c>
      <c r="J132" s="12">
        <v>-4.3499999999999996</v>
      </c>
      <c r="K132" s="44" t="s">
        <v>732</v>
      </c>
      <c r="L132" s="9" t="str">
        <f t="shared" ref="L132:L143" si="23">IF(J132="Div by 0", "N/A", IF(K132="N/A","N/A", IF(J132&gt;VALUE(MID(K132,1,2)), "No", IF(J132&lt;-1*VALUE(MID(K132,1,2)), "No", "Yes"))))</f>
        <v>Yes</v>
      </c>
    </row>
    <row r="133" spans="1:12" x14ac:dyDescent="0.2">
      <c r="A133" s="45" t="s">
        <v>1468</v>
      </c>
      <c r="B133" s="34" t="s">
        <v>217</v>
      </c>
      <c r="C133" s="46">
        <v>313.44909006</v>
      </c>
      <c r="D133" s="43" t="str">
        <f t="shared" si="20"/>
        <v>N/A</v>
      </c>
      <c r="E133" s="46">
        <v>311.29764817</v>
      </c>
      <c r="F133" s="43" t="str">
        <f t="shared" si="21"/>
        <v>N/A</v>
      </c>
      <c r="G133" s="46">
        <v>317.60970344999998</v>
      </c>
      <c r="H133" s="43" t="str">
        <f t="shared" si="22"/>
        <v>N/A</v>
      </c>
      <c r="I133" s="12">
        <v>-0.68600000000000005</v>
      </c>
      <c r="J133" s="12">
        <v>2.028</v>
      </c>
      <c r="K133" s="44" t="s">
        <v>732</v>
      </c>
      <c r="L133" s="9" t="str">
        <f t="shared" si="23"/>
        <v>Yes</v>
      </c>
    </row>
    <row r="134" spans="1:12" x14ac:dyDescent="0.2">
      <c r="A134" s="45" t="s">
        <v>1469</v>
      </c>
      <c r="B134" s="34" t="s">
        <v>217</v>
      </c>
      <c r="C134" s="46">
        <v>377.79979035999997</v>
      </c>
      <c r="D134" s="43" t="str">
        <f t="shared" si="20"/>
        <v>N/A</v>
      </c>
      <c r="E134" s="46">
        <v>383.71998352000003</v>
      </c>
      <c r="F134" s="43" t="str">
        <f t="shared" si="21"/>
        <v>N/A</v>
      </c>
      <c r="G134" s="46">
        <v>349.70093674999998</v>
      </c>
      <c r="H134" s="43" t="str">
        <f t="shared" si="22"/>
        <v>N/A</v>
      </c>
      <c r="I134" s="12">
        <v>1.5669999999999999</v>
      </c>
      <c r="J134" s="12">
        <v>-8.8699999999999992</v>
      </c>
      <c r="K134" s="44" t="s">
        <v>732</v>
      </c>
      <c r="L134" s="9" t="str">
        <f t="shared" si="23"/>
        <v>Yes</v>
      </c>
    </row>
    <row r="135" spans="1:12" x14ac:dyDescent="0.2">
      <c r="A135" s="45" t="s">
        <v>1470</v>
      </c>
      <c r="B135" s="34" t="s">
        <v>217</v>
      </c>
      <c r="C135" s="46">
        <v>8419.1783403999998</v>
      </c>
      <c r="D135" s="43" t="str">
        <f t="shared" si="20"/>
        <v>N/A</v>
      </c>
      <c r="E135" s="46">
        <v>8441.9846218000002</v>
      </c>
      <c r="F135" s="43" t="str">
        <f t="shared" si="21"/>
        <v>N/A</v>
      </c>
      <c r="G135" s="46">
        <v>7521.3556359000004</v>
      </c>
      <c r="H135" s="43" t="str">
        <f t="shared" si="22"/>
        <v>N/A</v>
      </c>
      <c r="I135" s="12">
        <v>0.27089999999999997</v>
      </c>
      <c r="J135" s="12">
        <v>-10.9</v>
      </c>
      <c r="K135" s="44" t="s">
        <v>732</v>
      </c>
      <c r="L135" s="9" t="str">
        <f t="shared" si="23"/>
        <v>Yes</v>
      </c>
    </row>
    <row r="136" spans="1:12" x14ac:dyDescent="0.2">
      <c r="A136" s="45" t="s">
        <v>1471</v>
      </c>
      <c r="B136" s="34" t="s">
        <v>217</v>
      </c>
      <c r="C136" s="46">
        <v>16514.954175999999</v>
      </c>
      <c r="D136" s="43" t="str">
        <f t="shared" si="20"/>
        <v>N/A</v>
      </c>
      <c r="E136" s="46">
        <v>17083.084478000001</v>
      </c>
      <c r="F136" s="43" t="str">
        <f t="shared" si="21"/>
        <v>N/A</v>
      </c>
      <c r="G136" s="46">
        <v>15690.146303</v>
      </c>
      <c r="H136" s="43" t="str">
        <f t="shared" si="22"/>
        <v>N/A</v>
      </c>
      <c r="I136" s="12">
        <v>3.44</v>
      </c>
      <c r="J136" s="12">
        <v>-8.15</v>
      </c>
      <c r="K136" s="44" t="s">
        <v>732</v>
      </c>
      <c r="L136" s="9" t="str">
        <f t="shared" si="23"/>
        <v>Yes</v>
      </c>
    </row>
    <row r="137" spans="1:12" x14ac:dyDescent="0.2">
      <c r="A137" s="45" t="s">
        <v>1472</v>
      </c>
      <c r="B137" s="34" t="s">
        <v>217</v>
      </c>
      <c r="C137" s="46">
        <v>1593.8186582999999</v>
      </c>
      <c r="D137" s="43" t="str">
        <f t="shared" si="20"/>
        <v>N/A</v>
      </c>
      <c r="E137" s="46">
        <v>1592.5789864000001</v>
      </c>
      <c r="F137" s="43" t="str">
        <f t="shared" si="21"/>
        <v>N/A</v>
      </c>
      <c r="G137" s="46">
        <v>1380.9780909000001</v>
      </c>
      <c r="H137" s="43" t="str">
        <f t="shared" si="22"/>
        <v>N/A</v>
      </c>
      <c r="I137" s="12">
        <v>-7.8E-2</v>
      </c>
      <c r="J137" s="12">
        <v>-13.3</v>
      </c>
      <c r="K137" s="44" t="s">
        <v>732</v>
      </c>
      <c r="L137" s="9" t="str">
        <f t="shared" si="23"/>
        <v>Yes</v>
      </c>
    </row>
    <row r="138" spans="1:12" x14ac:dyDescent="0.2">
      <c r="A138" s="45" t="s">
        <v>1473</v>
      </c>
      <c r="B138" s="34" t="s">
        <v>217</v>
      </c>
      <c r="C138" s="46">
        <v>242.00444234</v>
      </c>
      <c r="D138" s="43" t="str">
        <f t="shared" si="20"/>
        <v>N/A</v>
      </c>
      <c r="E138" s="46">
        <v>258.88827730999998</v>
      </c>
      <c r="F138" s="43" t="str">
        <f t="shared" si="21"/>
        <v>N/A</v>
      </c>
      <c r="G138" s="46">
        <v>322.90329660999998</v>
      </c>
      <c r="H138" s="43" t="str">
        <f t="shared" si="22"/>
        <v>N/A</v>
      </c>
      <c r="I138" s="12">
        <v>6.9770000000000003</v>
      </c>
      <c r="J138" s="12">
        <v>24.73</v>
      </c>
      <c r="K138" s="44" t="s">
        <v>732</v>
      </c>
      <c r="L138" s="9" t="str">
        <f t="shared" si="23"/>
        <v>Yes</v>
      </c>
    </row>
    <row r="139" spans="1:12" x14ac:dyDescent="0.2">
      <c r="A139" s="45" t="s">
        <v>1474</v>
      </c>
      <c r="B139" s="34" t="s">
        <v>217</v>
      </c>
      <c r="C139" s="46">
        <v>105.94549696999999</v>
      </c>
      <c r="D139" s="43" t="str">
        <f t="shared" si="20"/>
        <v>N/A</v>
      </c>
      <c r="E139" s="46">
        <v>85.133960489000003</v>
      </c>
      <c r="F139" s="43" t="str">
        <f t="shared" si="21"/>
        <v>N/A</v>
      </c>
      <c r="G139" s="46">
        <v>88.657845344999998</v>
      </c>
      <c r="H139" s="43" t="str">
        <f t="shared" si="22"/>
        <v>N/A</v>
      </c>
      <c r="I139" s="12">
        <v>-19.600000000000001</v>
      </c>
      <c r="J139" s="12">
        <v>4.1390000000000002</v>
      </c>
      <c r="K139" s="44" t="s">
        <v>732</v>
      </c>
      <c r="L139" s="9" t="str">
        <f t="shared" si="23"/>
        <v>Yes</v>
      </c>
    </row>
    <row r="140" spans="1:12" x14ac:dyDescent="0.2">
      <c r="A140" s="45" t="s">
        <v>1475</v>
      </c>
      <c r="B140" s="34" t="s">
        <v>217</v>
      </c>
      <c r="C140" s="46">
        <v>333.91203703999997</v>
      </c>
      <c r="D140" s="43" t="str">
        <f t="shared" si="20"/>
        <v>N/A</v>
      </c>
      <c r="E140" s="46">
        <v>374.46493614000002</v>
      </c>
      <c r="F140" s="43" t="str">
        <f t="shared" si="21"/>
        <v>N/A</v>
      </c>
      <c r="G140" s="46">
        <v>493.05171479000001</v>
      </c>
      <c r="H140" s="43" t="str">
        <f t="shared" si="22"/>
        <v>N/A</v>
      </c>
      <c r="I140" s="12">
        <v>12.14</v>
      </c>
      <c r="J140" s="12">
        <v>31.67</v>
      </c>
      <c r="K140" s="44" t="s">
        <v>732</v>
      </c>
      <c r="L140" s="9" t="str">
        <f t="shared" si="23"/>
        <v>No</v>
      </c>
    </row>
    <row r="141" spans="1:12" x14ac:dyDescent="0.2">
      <c r="A141" s="45" t="s">
        <v>1476</v>
      </c>
      <c r="B141" s="34" t="s">
        <v>217</v>
      </c>
      <c r="C141" s="46">
        <v>9699.9749849</v>
      </c>
      <c r="D141" s="43" t="str">
        <f t="shared" si="20"/>
        <v>N/A</v>
      </c>
      <c r="E141" s="46">
        <v>10050.586261</v>
      </c>
      <c r="F141" s="43" t="str">
        <f t="shared" si="21"/>
        <v>N/A</v>
      </c>
      <c r="G141" s="46">
        <v>10018.565302000001</v>
      </c>
      <c r="H141" s="43" t="str">
        <f t="shared" si="22"/>
        <v>N/A</v>
      </c>
      <c r="I141" s="12">
        <v>3.6150000000000002</v>
      </c>
      <c r="J141" s="12">
        <v>-0.31900000000000001</v>
      </c>
      <c r="K141" s="44" t="s">
        <v>732</v>
      </c>
      <c r="L141" s="9" t="str">
        <f t="shared" si="23"/>
        <v>Yes</v>
      </c>
    </row>
    <row r="142" spans="1:12" x14ac:dyDescent="0.2">
      <c r="A142" s="45" t="s">
        <v>1477</v>
      </c>
      <c r="B142" s="34" t="s">
        <v>217</v>
      </c>
      <c r="C142" s="46">
        <v>4568.9814279000002</v>
      </c>
      <c r="D142" s="43" t="str">
        <f t="shared" si="20"/>
        <v>N/A</v>
      </c>
      <c r="E142" s="46">
        <v>4938.1143932000004</v>
      </c>
      <c r="F142" s="43" t="str">
        <f t="shared" si="21"/>
        <v>N/A</v>
      </c>
      <c r="G142" s="46">
        <v>4921.3439377000004</v>
      </c>
      <c r="H142" s="43" t="str">
        <f t="shared" si="22"/>
        <v>N/A</v>
      </c>
      <c r="I142" s="12">
        <v>8.0790000000000006</v>
      </c>
      <c r="J142" s="12">
        <v>-0.34</v>
      </c>
      <c r="K142" s="44" t="s">
        <v>732</v>
      </c>
      <c r="L142" s="9" t="str">
        <f t="shared" si="23"/>
        <v>Yes</v>
      </c>
    </row>
    <row r="143" spans="1:12" x14ac:dyDescent="0.2">
      <c r="A143" s="45" t="s">
        <v>1478</v>
      </c>
      <c r="B143" s="34" t="s">
        <v>217</v>
      </c>
      <c r="C143" s="46">
        <v>15111.316999000001</v>
      </c>
      <c r="D143" s="43" t="str">
        <f t="shared" si="20"/>
        <v>N/A</v>
      </c>
      <c r="E143" s="46">
        <v>15104.986897000001</v>
      </c>
      <c r="F143" s="43" t="str">
        <f t="shared" si="21"/>
        <v>N/A</v>
      </c>
      <c r="G143" s="46">
        <v>14801.111945000001</v>
      </c>
      <c r="H143" s="43" t="str">
        <f t="shared" si="22"/>
        <v>N/A</v>
      </c>
      <c r="I143" s="12">
        <v>-4.2000000000000003E-2</v>
      </c>
      <c r="J143" s="12">
        <v>-2.0099999999999998</v>
      </c>
      <c r="K143" s="44" t="s">
        <v>732</v>
      </c>
      <c r="L143" s="9" t="str">
        <f t="shared" si="23"/>
        <v>Yes</v>
      </c>
    </row>
    <row r="144" spans="1:12" x14ac:dyDescent="0.2">
      <c r="A144" s="45" t="s">
        <v>89</v>
      </c>
      <c r="B144" s="34" t="s">
        <v>217</v>
      </c>
      <c r="C144" s="8">
        <v>18.252393686000001</v>
      </c>
      <c r="D144" s="43" t="str">
        <f t="shared" ref="D144:D161" si="24">IF($B144="N/A","N/A",IF(C144&gt;10,"No",IF(C144&lt;-10,"No","Yes")))</f>
        <v>N/A</v>
      </c>
      <c r="E144" s="8">
        <v>17.966386555</v>
      </c>
      <c r="F144" s="43" t="str">
        <f t="shared" ref="F144:F161" si="25">IF($B144="N/A","N/A",IF(E144&gt;10,"No",IF(E144&lt;-10,"No","Yes")))</f>
        <v>N/A</v>
      </c>
      <c r="G144" s="8">
        <v>17.706597293000002</v>
      </c>
      <c r="H144" s="43" t="str">
        <f t="shared" ref="H144:H161" si="26">IF($B144="N/A","N/A",IF(G144&gt;10,"No",IF(G144&lt;-10,"No","Yes")))</f>
        <v>N/A</v>
      </c>
      <c r="I144" s="12">
        <v>-1.57</v>
      </c>
      <c r="J144" s="12">
        <v>-1.45</v>
      </c>
      <c r="K144" s="44" t="s">
        <v>732</v>
      </c>
      <c r="L144" s="9" t="str">
        <f t="shared" ref="L144:L161" si="27">IF(J144="Div by 0", "N/A", IF(K144="N/A","N/A", IF(J144&gt;VALUE(MID(K144,1,2)), "No", IF(J144&lt;-1*VALUE(MID(K144,1,2)), "No", "Yes"))))</f>
        <v>Yes</v>
      </c>
    </row>
    <row r="145" spans="1:12" x14ac:dyDescent="0.2">
      <c r="A145" s="45" t="s">
        <v>477</v>
      </c>
      <c r="B145" s="34" t="s">
        <v>217</v>
      </c>
      <c r="C145" s="8">
        <v>19.832011199</v>
      </c>
      <c r="D145" s="43" t="str">
        <f t="shared" si="24"/>
        <v>N/A</v>
      </c>
      <c r="E145" s="8">
        <v>19.002822201000001</v>
      </c>
      <c r="F145" s="43" t="str">
        <f t="shared" si="25"/>
        <v>N/A</v>
      </c>
      <c r="G145" s="8">
        <v>18.890765766000001</v>
      </c>
      <c r="H145" s="43" t="str">
        <f t="shared" si="26"/>
        <v>N/A</v>
      </c>
      <c r="I145" s="12">
        <v>-4.18</v>
      </c>
      <c r="J145" s="12">
        <v>-0.59</v>
      </c>
      <c r="K145" s="44" t="s">
        <v>732</v>
      </c>
      <c r="L145" s="9" t="str">
        <f t="shared" si="27"/>
        <v>Yes</v>
      </c>
    </row>
    <row r="146" spans="1:12" x14ac:dyDescent="0.2">
      <c r="A146" s="45" t="s">
        <v>478</v>
      </c>
      <c r="B146" s="34" t="s">
        <v>217</v>
      </c>
      <c r="C146" s="8">
        <v>16.911250874</v>
      </c>
      <c r="D146" s="43" t="str">
        <f t="shared" si="24"/>
        <v>N/A</v>
      </c>
      <c r="E146" s="8">
        <v>17.272352698999999</v>
      </c>
      <c r="F146" s="43" t="str">
        <f t="shared" si="25"/>
        <v>N/A</v>
      </c>
      <c r="G146" s="8">
        <v>16.838275141</v>
      </c>
      <c r="H146" s="43" t="str">
        <f t="shared" si="26"/>
        <v>N/A</v>
      </c>
      <c r="I146" s="12">
        <v>2.1349999999999998</v>
      </c>
      <c r="J146" s="12">
        <v>-2.5099999999999998</v>
      </c>
      <c r="K146" s="44" t="s">
        <v>732</v>
      </c>
      <c r="L146" s="9" t="str">
        <f t="shared" si="27"/>
        <v>Yes</v>
      </c>
    </row>
    <row r="147" spans="1:12" x14ac:dyDescent="0.2">
      <c r="A147" s="45" t="s">
        <v>1479</v>
      </c>
      <c r="B147" s="34" t="s">
        <v>217</v>
      </c>
      <c r="C147" s="8">
        <v>28.275683602000001</v>
      </c>
      <c r="D147" s="43" t="str">
        <f t="shared" si="24"/>
        <v>N/A</v>
      </c>
      <c r="E147" s="8">
        <v>27.428571429000002</v>
      </c>
      <c r="F147" s="43" t="str">
        <f t="shared" si="25"/>
        <v>N/A</v>
      </c>
      <c r="G147" s="8">
        <v>26.673712451</v>
      </c>
      <c r="H147" s="43" t="str">
        <f t="shared" si="26"/>
        <v>N/A</v>
      </c>
      <c r="I147" s="12">
        <v>-3</v>
      </c>
      <c r="J147" s="12">
        <v>-2.75</v>
      </c>
      <c r="K147" s="44" t="s">
        <v>732</v>
      </c>
      <c r="L147" s="9" t="str">
        <f t="shared" si="27"/>
        <v>Yes</v>
      </c>
    </row>
    <row r="148" spans="1:12" x14ac:dyDescent="0.2">
      <c r="A148" s="45" t="s">
        <v>1480</v>
      </c>
      <c r="B148" s="34" t="s">
        <v>217</v>
      </c>
      <c r="C148" s="8">
        <v>56.276248250000002</v>
      </c>
      <c r="D148" s="43" t="str">
        <f t="shared" si="24"/>
        <v>N/A</v>
      </c>
      <c r="E148" s="8">
        <v>56.378174975999997</v>
      </c>
      <c r="F148" s="43" t="str">
        <f t="shared" si="25"/>
        <v>N/A</v>
      </c>
      <c r="G148" s="8">
        <v>56.390765766000001</v>
      </c>
      <c r="H148" s="43" t="str">
        <f t="shared" si="26"/>
        <v>N/A</v>
      </c>
      <c r="I148" s="12">
        <v>0.18110000000000001</v>
      </c>
      <c r="J148" s="12">
        <v>2.23E-2</v>
      </c>
      <c r="K148" s="44" t="s">
        <v>732</v>
      </c>
      <c r="L148" s="9" t="str">
        <f t="shared" si="27"/>
        <v>Yes</v>
      </c>
    </row>
    <row r="149" spans="1:12" x14ac:dyDescent="0.2">
      <c r="A149" s="45" t="s">
        <v>1481</v>
      </c>
      <c r="B149" s="34" t="s">
        <v>217</v>
      </c>
      <c r="C149" s="8">
        <v>4.5772187282000001</v>
      </c>
      <c r="D149" s="43" t="str">
        <f t="shared" si="24"/>
        <v>N/A</v>
      </c>
      <c r="E149" s="8">
        <v>4.4004944375999999</v>
      </c>
      <c r="F149" s="43" t="str">
        <f t="shared" si="25"/>
        <v>N/A</v>
      </c>
      <c r="G149" s="8">
        <v>4.2734381048000003</v>
      </c>
      <c r="H149" s="43" t="str">
        <f t="shared" si="26"/>
        <v>N/A</v>
      </c>
      <c r="I149" s="12">
        <v>-3.86</v>
      </c>
      <c r="J149" s="12">
        <v>-2.89</v>
      </c>
      <c r="K149" s="44" t="s">
        <v>732</v>
      </c>
      <c r="L149" s="9" t="str">
        <f t="shared" si="27"/>
        <v>Yes</v>
      </c>
    </row>
    <row r="150" spans="1:12" x14ac:dyDescent="0.2">
      <c r="A150" s="45" t="s">
        <v>90</v>
      </c>
      <c r="B150" s="34" t="s">
        <v>217</v>
      </c>
      <c r="C150" s="8">
        <v>58.746657466000002</v>
      </c>
      <c r="D150" s="43" t="str">
        <f t="shared" si="24"/>
        <v>N/A</v>
      </c>
      <c r="E150" s="8">
        <v>56.575630252000003</v>
      </c>
      <c r="F150" s="43" t="str">
        <f t="shared" si="25"/>
        <v>N/A</v>
      </c>
      <c r="G150" s="8">
        <v>55.314824600999998</v>
      </c>
      <c r="H150" s="43" t="str">
        <f t="shared" si="26"/>
        <v>N/A</v>
      </c>
      <c r="I150" s="12">
        <v>-3.7</v>
      </c>
      <c r="J150" s="12">
        <v>-2.23</v>
      </c>
      <c r="K150" s="44" t="s">
        <v>732</v>
      </c>
      <c r="L150" s="9" t="str">
        <f t="shared" si="27"/>
        <v>Yes</v>
      </c>
    </row>
    <row r="151" spans="1:12" x14ac:dyDescent="0.2">
      <c r="A151" s="45" t="s">
        <v>479</v>
      </c>
      <c r="B151" s="34" t="s">
        <v>217</v>
      </c>
      <c r="C151" s="8">
        <v>64.321045264000006</v>
      </c>
      <c r="D151" s="43" t="str">
        <f t="shared" si="24"/>
        <v>N/A</v>
      </c>
      <c r="E151" s="8">
        <v>62.304797741999998</v>
      </c>
      <c r="F151" s="43" t="str">
        <f t="shared" si="25"/>
        <v>N/A</v>
      </c>
      <c r="G151" s="8">
        <v>59.694069069000001</v>
      </c>
      <c r="H151" s="43" t="str">
        <f t="shared" si="26"/>
        <v>N/A</v>
      </c>
      <c r="I151" s="12">
        <v>-3.13</v>
      </c>
      <c r="J151" s="12">
        <v>-4.1900000000000004</v>
      </c>
      <c r="K151" s="44" t="s">
        <v>732</v>
      </c>
      <c r="L151" s="9" t="str">
        <f t="shared" si="27"/>
        <v>Yes</v>
      </c>
    </row>
    <row r="152" spans="1:12" x14ac:dyDescent="0.2">
      <c r="A152" s="45" t="s">
        <v>480</v>
      </c>
      <c r="B152" s="34" t="s">
        <v>217</v>
      </c>
      <c r="C152" s="8">
        <v>53.756114605</v>
      </c>
      <c r="D152" s="43" t="str">
        <f t="shared" si="24"/>
        <v>N/A</v>
      </c>
      <c r="E152" s="8">
        <v>51.751133086000003</v>
      </c>
      <c r="F152" s="43" t="str">
        <f t="shared" si="25"/>
        <v>N/A</v>
      </c>
      <c r="G152" s="8">
        <v>51.567701479</v>
      </c>
      <c r="H152" s="43" t="str">
        <f t="shared" si="26"/>
        <v>N/A</v>
      </c>
      <c r="I152" s="12">
        <v>-3.73</v>
      </c>
      <c r="J152" s="12">
        <v>-0.35399999999999998</v>
      </c>
      <c r="K152" s="44" t="s">
        <v>732</v>
      </c>
      <c r="L152" s="9" t="str">
        <f t="shared" si="27"/>
        <v>Yes</v>
      </c>
    </row>
    <row r="153" spans="1:12" x14ac:dyDescent="0.2">
      <c r="A153" s="45" t="s">
        <v>117</v>
      </c>
      <c r="B153" s="34" t="s">
        <v>217</v>
      </c>
      <c r="C153" s="8">
        <v>87.177607176999999</v>
      </c>
      <c r="D153" s="43" t="str">
        <f t="shared" si="24"/>
        <v>N/A</v>
      </c>
      <c r="E153" s="8">
        <v>88.319327731000001</v>
      </c>
      <c r="F153" s="43" t="str">
        <f t="shared" si="25"/>
        <v>N/A</v>
      </c>
      <c r="G153" s="8">
        <v>86.756635908999996</v>
      </c>
      <c r="H153" s="43" t="str">
        <f t="shared" si="26"/>
        <v>N/A</v>
      </c>
      <c r="I153" s="12">
        <v>1.31</v>
      </c>
      <c r="J153" s="12">
        <v>-1.77</v>
      </c>
      <c r="K153" s="44" t="s">
        <v>732</v>
      </c>
      <c r="L153" s="9" t="str">
        <f t="shared" si="27"/>
        <v>Yes</v>
      </c>
    </row>
    <row r="154" spans="1:12" x14ac:dyDescent="0.2">
      <c r="A154" s="45" t="s">
        <v>481</v>
      </c>
      <c r="B154" s="34" t="s">
        <v>217</v>
      </c>
      <c r="C154" s="8">
        <v>80.345310312999999</v>
      </c>
      <c r="D154" s="43" t="str">
        <f t="shared" si="24"/>
        <v>N/A</v>
      </c>
      <c r="E154" s="8">
        <v>82.436500469999999</v>
      </c>
      <c r="F154" s="43" t="str">
        <f t="shared" si="25"/>
        <v>N/A</v>
      </c>
      <c r="G154" s="8">
        <v>78.547297297</v>
      </c>
      <c r="H154" s="43" t="str">
        <f t="shared" si="26"/>
        <v>N/A</v>
      </c>
      <c r="I154" s="12">
        <v>2.6030000000000002</v>
      </c>
      <c r="J154" s="12">
        <v>-4.72</v>
      </c>
      <c r="K154" s="44" t="s">
        <v>732</v>
      </c>
      <c r="L154" s="9" t="str">
        <f t="shared" si="27"/>
        <v>Yes</v>
      </c>
    </row>
    <row r="155" spans="1:12" x14ac:dyDescent="0.2">
      <c r="A155" s="45" t="s">
        <v>482</v>
      </c>
      <c r="B155" s="34" t="s">
        <v>217</v>
      </c>
      <c r="C155" s="8">
        <v>93.474842766999998</v>
      </c>
      <c r="D155" s="43" t="str">
        <f t="shared" si="24"/>
        <v>N/A</v>
      </c>
      <c r="E155" s="8">
        <v>93.456942728000001</v>
      </c>
      <c r="F155" s="43" t="str">
        <f t="shared" si="25"/>
        <v>N/A</v>
      </c>
      <c r="G155" s="8">
        <v>93.218239529000002</v>
      </c>
      <c r="H155" s="43" t="str">
        <f t="shared" si="26"/>
        <v>N/A</v>
      </c>
      <c r="I155" s="12">
        <v>-1.9E-2</v>
      </c>
      <c r="J155" s="12">
        <v>-0.255</v>
      </c>
      <c r="K155" s="44" t="s">
        <v>732</v>
      </c>
      <c r="L155" s="9" t="str">
        <f t="shared" si="27"/>
        <v>Yes</v>
      </c>
    </row>
    <row r="156" spans="1:12" x14ac:dyDescent="0.2">
      <c r="A156" s="45" t="s">
        <v>1482</v>
      </c>
      <c r="B156" s="34" t="s">
        <v>217</v>
      </c>
      <c r="C156" s="35">
        <v>0.5732514178</v>
      </c>
      <c r="D156" s="43" t="str">
        <f t="shared" si="24"/>
        <v>N/A</v>
      </c>
      <c r="E156" s="35">
        <v>0.61435921419999995</v>
      </c>
      <c r="F156" s="43" t="str">
        <f t="shared" si="25"/>
        <v>N/A</v>
      </c>
      <c r="G156" s="35">
        <v>0.6219008264</v>
      </c>
      <c r="H156" s="43" t="str">
        <f t="shared" si="26"/>
        <v>N/A</v>
      </c>
      <c r="I156" s="12">
        <v>7.1710000000000003</v>
      </c>
      <c r="J156" s="12">
        <v>1.228</v>
      </c>
      <c r="K156" s="44" t="s">
        <v>732</v>
      </c>
      <c r="L156" s="9" t="str">
        <f t="shared" si="27"/>
        <v>Yes</v>
      </c>
    </row>
    <row r="157" spans="1:12" x14ac:dyDescent="0.2">
      <c r="A157" s="45" t="s">
        <v>1483</v>
      </c>
      <c r="B157" s="34" t="s">
        <v>217</v>
      </c>
      <c r="C157" s="35">
        <v>0.2150588235</v>
      </c>
      <c r="D157" s="43" t="str">
        <f t="shared" si="24"/>
        <v>N/A</v>
      </c>
      <c r="E157" s="35">
        <v>0.2272277228</v>
      </c>
      <c r="F157" s="43" t="str">
        <f t="shared" si="25"/>
        <v>N/A</v>
      </c>
      <c r="G157" s="35">
        <v>0.25534028809999998</v>
      </c>
      <c r="H157" s="43" t="str">
        <f t="shared" si="26"/>
        <v>N/A</v>
      </c>
      <c r="I157" s="12">
        <v>5.6580000000000004</v>
      </c>
      <c r="J157" s="12">
        <v>12.37</v>
      </c>
      <c r="K157" s="44" t="s">
        <v>732</v>
      </c>
      <c r="L157" s="9" t="str">
        <f t="shared" si="27"/>
        <v>Yes</v>
      </c>
    </row>
    <row r="158" spans="1:12" x14ac:dyDescent="0.2">
      <c r="A158" s="45" t="s">
        <v>1484</v>
      </c>
      <c r="B158" s="34" t="s">
        <v>217</v>
      </c>
      <c r="C158" s="35">
        <v>0.84400826449999999</v>
      </c>
      <c r="D158" s="43" t="str">
        <f t="shared" si="24"/>
        <v>N/A</v>
      </c>
      <c r="E158" s="35">
        <v>0.9336832061</v>
      </c>
      <c r="F158" s="43" t="str">
        <f t="shared" si="25"/>
        <v>N/A</v>
      </c>
      <c r="G158" s="35">
        <v>0.93333333330000001</v>
      </c>
      <c r="H158" s="43" t="str">
        <f t="shared" si="26"/>
        <v>N/A</v>
      </c>
      <c r="I158" s="12">
        <v>10.62</v>
      </c>
      <c r="J158" s="12">
        <v>-3.6999999999999998E-2</v>
      </c>
      <c r="K158" s="44" t="s">
        <v>732</v>
      </c>
      <c r="L158" s="9" t="str">
        <f t="shared" si="27"/>
        <v>Yes</v>
      </c>
    </row>
    <row r="159" spans="1:12" x14ac:dyDescent="0.2">
      <c r="A159" s="45" t="s">
        <v>1485</v>
      </c>
      <c r="B159" s="34" t="s">
        <v>217</v>
      </c>
      <c r="C159" s="35">
        <v>235.05552166000001</v>
      </c>
      <c r="D159" s="43" t="str">
        <f t="shared" si="24"/>
        <v>N/A</v>
      </c>
      <c r="E159" s="35">
        <v>238.91636029</v>
      </c>
      <c r="F159" s="43" t="str">
        <f t="shared" si="25"/>
        <v>N/A</v>
      </c>
      <c r="G159" s="35">
        <v>235.71487350999999</v>
      </c>
      <c r="H159" s="43" t="str">
        <f t="shared" si="26"/>
        <v>N/A</v>
      </c>
      <c r="I159" s="12">
        <v>1.643</v>
      </c>
      <c r="J159" s="12">
        <v>-1.34</v>
      </c>
      <c r="K159" s="44" t="s">
        <v>732</v>
      </c>
      <c r="L159" s="9" t="str">
        <f t="shared" si="27"/>
        <v>Yes</v>
      </c>
    </row>
    <row r="160" spans="1:12" x14ac:dyDescent="0.2">
      <c r="A160" s="45" t="s">
        <v>1486</v>
      </c>
      <c r="B160" s="34" t="s">
        <v>217</v>
      </c>
      <c r="C160" s="35">
        <v>238.41990050000001</v>
      </c>
      <c r="D160" s="43" t="str">
        <f t="shared" si="24"/>
        <v>N/A</v>
      </c>
      <c r="E160" s="35">
        <v>242.92391122999999</v>
      </c>
      <c r="F160" s="43" t="str">
        <f t="shared" si="25"/>
        <v>N/A</v>
      </c>
      <c r="G160" s="35">
        <v>239.91146613000001</v>
      </c>
      <c r="H160" s="43" t="str">
        <f t="shared" si="26"/>
        <v>N/A</v>
      </c>
      <c r="I160" s="12">
        <v>1.889</v>
      </c>
      <c r="J160" s="12">
        <v>-1.24</v>
      </c>
      <c r="K160" s="44" t="s">
        <v>732</v>
      </c>
      <c r="L160" s="9" t="str">
        <f t="shared" si="27"/>
        <v>Yes</v>
      </c>
    </row>
    <row r="161" spans="1:12" x14ac:dyDescent="0.2">
      <c r="A161" s="45" t="s">
        <v>1487</v>
      </c>
      <c r="B161" s="34" t="s">
        <v>217</v>
      </c>
      <c r="C161" s="35">
        <v>197.23664122</v>
      </c>
      <c r="D161" s="43" t="str">
        <f t="shared" si="24"/>
        <v>N/A</v>
      </c>
      <c r="E161" s="35">
        <v>194.38764044999999</v>
      </c>
      <c r="F161" s="43" t="str">
        <f t="shared" si="25"/>
        <v>N/A</v>
      </c>
      <c r="G161" s="35">
        <v>190.45833332999999</v>
      </c>
      <c r="H161" s="43" t="str">
        <f t="shared" si="26"/>
        <v>N/A</v>
      </c>
      <c r="I161" s="12">
        <v>-1.44</v>
      </c>
      <c r="J161" s="12">
        <v>-2.02</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0</v>
      </c>
      <c r="D163" s="43" t="str">
        <f t="shared" si="28"/>
        <v>N/A</v>
      </c>
      <c r="E163" s="35">
        <v>0</v>
      </c>
      <c r="F163" s="43" t="str">
        <f t="shared" si="29"/>
        <v>N/A</v>
      </c>
      <c r="G163" s="35">
        <v>11</v>
      </c>
      <c r="H163" s="43" t="str">
        <f t="shared" si="30"/>
        <v>N/A</v>
      </c>
      <c r="I163" s="12" t="s">
        <v>1743</v>
      </c>
      <c r="J163" s="12" t="s">
        <v>1743</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0</v>
      </c>
      <c r="H164" s="43" t="str">
        <f t="shared" si="30"/>
        <v>N/A</v>
      </c>
      <c r="I164" s="12" t="s">
        <v>1743</v>
      </c>
      <c r="J164" s="12" t="s">
        <v>1743</v>
      </c>
      <c r="K164" s="14" t="s">
        <v>217</v>
      </c>
      <c r="L164" s="9" t="str">
        <f t="shared" si="31"/>
        <v>N/A</v>
      </c>
    </row>
    <row r="165" spans="1:12" ht="25.5" x14ac:dyDescent="0.2">
      <c r="A165" s="45" t="s">
        <v>1488</v>
      </c>
      <c r="B165" s="34" t="s">
        <v>217</v>
      </c>
      <c r="C165" s="35">
        <v>11</v>
      </c>
      <c r="D165" s="43" t="str">
        <f t="shared" si="28"/>
        <v>N/A</v>
      </c>
      <c r="E165" s="35">
        <v>11</v>
      </c>
      <c r="F165" s="43" t="str">
        <f t="shared" si="29"/>
        <v>N/A</v>
      </c>
      <c r="G165" s="35">
        <v>11</v>
      </c>
      <c r="H165" s="43" t="str">
        <f t="shared" si="30"/>
        <v>N/A</v>
      </c>
      <c r="I165" s="12">
        <v>0</v>
      </c>
      <c r="J165" s="12">
        <v>-50</v>
      </c>
      <c r="K165" s="14" t="s">
        <v>217</v>
      </c>
      <c r="L165" s="9" t="str">
        <f t="shared" si="31"/>
        <v>N/A</v>
      </c>
    </row>
    <row r="166" spans="1:12" x14ac:dyDescent="0.2">
      <c r="A166" s="45" t="s">
        <v>1622</v>
      </c>
      <c r="B166" s="34" t="s">
        <v>217</v>
      </c>
      <c r="C166" s="35">
        <v>0</v>
      </c>
      <c r="D166" s="43" t="str">
        <f t="shared" si="28"/>
        <v>N/A</v>
      </c>
      <c r="E166" s="35">
        <v>0</v>
      </c>
      <c r="F166" s="43" t="str">
        <f t="shared" si="29"/>
        <v>N/A</v>
      </c>
      <c r="G166" s="35">
        <v>11</v>
      </c>
      <c r="H166" s="43" t="str">
        <f t="shared" si="30"/>
        <v>N/A</v>
      </c>
      <c r="I166" s="12" t="s">
        <v>1743</v>
      </c>
      <c r="J166" s="12" t="s">
        <v>1743</v>
      </c>
      <c r="K166" s="14" t="s">
        <v>217</v>
      </c>
      <c r="L166" s="9" t="str">
        <f t="shared" si="31"/>
        <v>N/A</v>
      </c>
    </row>
    <row r="167" spans="1:12" x14ac:dyDescent="0.2">
      <c r="A167" s="45" t="s">
        <v>1623</v>
      </c>
      <c r="B167" s="34" t="s">
        <v>217</v>
      </c>
      <c r="C167" s="35">
        <v>20</v>
      </c>
      <c r="D167" s="43" t="str">
        <f t="shared" si="28"/>
        <v>N/A</v>
      </c>
      <c r="E167" s="35">
        <v>12</v>
      </c>
      <c r="F167" s="43" t="str">
        <f t="shared" si="29"/>
        <v>N/A</v>
      </c>
      <c r="G167" s="35">
        <v>12</v>
      </c>
      <c r="H167" s="43" t="str">
        <f t="shared" si="30"/>
        <v>N/A</v>
      </c>
      <c r="I167" s="12">
        <v>-40</v>
      </c>
      <c r="J167" s="12">
        <v>0</v>
      </c>
      <c r="K167" s="14" t="s">
        <v>217</v>
      </c>
      <c r="L167" s="9" t="str">
        <f t="shared" si="31"/>
        <v>N/A</v>
      </c>
    </row>
    <row r="168" spans="1:12" x14ac:dyDescent="0.2">
      <c r="A168" s="45" t="s">
        <v>125</v>
      </c>
      <c r="B168" s="34" t="s">
        <v>217</v>
      </c>
      <c r="C168" s="46">
        <v>299229</v>
      </c>
      <c r="D168" s="43" t="str">
        <f t="shared" si="28"/>
        <v>N/A</v>
      </c>
      <c r="E168" s="46">
        <v>392009</v>
      </c>
      <c r="F168" s="43" t="str">
        <f t="shared" si="29"/>
        <v>N/A</v>
      </c>
      <c r="G168" s="46">
        <v>950934</v>
      </c>
      <c r="H168" s="43" t="str">
        <f t="shared" si="30"/>
        <v>N/A</v>
      </c>
      <c r="I168" s="12">
        <v>31.01</v>
      </c>
      <c r="J168" s="12">
        <v>142.6</v>
      </c>
      <c r="K168" s="14" t="s">
        <v>217</v>
      </c>
      <c r="L168" s="9" t="str">
        <f t="shared" si="31"/>
        <v>N/A</v>
      </c>
    </row>
    <row r="169" spans="1:12" x14ac:dyDescent="0.2">
      <c r="A169" s="45" t="s">
        <v>1624</v>
      </c>
      <c r="B169" s="34" t="s">
        <v>217</v>
      </c>
      <c r="C169" s="46">
        <v>183755</v>
      </c>
      <c r="D169" s="43" t="str">
        <f t="shared" si="28"/>
        <v>N/A</v>
      </c>
      <c r="E169" s="46">
        <v>141326</v>
      </c>
      <c r="F169" s="43" t="str">
        <f t="shared" si="29"/>
        <v>N/A</v>
      </c>
      <c r="G169" s="46">
        <v>63641</v>
      </c>
      <c r="H169" s="43" t="str">
        <f t="shared" si="30"/>
        <v>N/A</v>
      </c>
      <c r="I169" s="12">
        <v>-23.1</v>
      </c>
      <c r="J169" s="12">
        <v>-55</v>
      </c>
      <c r="K169" s="14" t="s">
        <v>217</v>
      </c>
      <c r="L169" s="9" t="str">
        <f t="shared" si="31"/>
        <v>N/A</v>
      </c>
    </row>
    <row r="170" spans="1:12" x14ac:dyDescent="0.2">
      <c r="A170" s="45" t="s">
        <v>1381</v>
      </c>
      <c r="B170" s="34" t="s">
        <v>217</v>
      </c>
      <c r="C170" s="46">
        <v>263921</v>
      </c>
      <c r="D170" s="43" t="str">
        <f t="shared" si="28"/>
        <v>N/A</v>
      </c>
      <c r="E170" s="46">
        <v>219592</v>
      </c>
      <c r="F170" s="43" t="str">
        <f t="shared" si="29"/>
        <v>N/A</v>
      </c>
      <c r="G170" s="46">
        <v>330287</v>
      </c>
      <c r="H170" s="43" t="str">
        <f t="shared" si="30"/>
        <v>N/A</v>
      </c>
      <c r="I170" s="12">
        <v>-16.8</v>
      </c>
      <c r="J170" s="12">
        <v>50.41</v>
      </c>
      <c r="K170" s="14" t="s">
        <v>217</v>
      </c>
      <c r="L170" s="9" t="str">
        <f t="shared" si="31"/>
        <v>N/A</v>
      </c>
    </row>
    <row r="171" spans="1:12" x14ac:dyDescent="0.2">
      <c r="A171" s="45" t="s">
        <v>1618</v>
      </c>
      <c r="B171" s="34" t="s">
        <v>217</v>
      </c>
      <c r="C171" s="46">
        <v>94788</v>
      </c>
      <c r="D171" s="43" t="str">
        <f t="shared" si="28"/>
        <v>N/A</v>
      </c>
      <c r="E171" s="46">
        <v>59655</v>
      </c>
      <c r="F171" s="43" t="str">
        <f t="shared" si="29"/>
        <v>N/A</v>
      </c>
      <c r="G171" s="46">
        <v>932410</v>
      </c>
      <c r="H171" s="43" t="str">
        <f t="shared" si="30"/>
        <v>N/A</v>
      </c>
      <c r="I171" s="12">
        <v>-37.1</v>
      </c>
      <c r="J171" s="12">
        <v>1463</v>
      </c>
      <c r="K171" s="14" t="s">
        <v>217</v>
      </c>
      <c r="L171" s="9" t="str">
        <f t="shared" si="31"/>
        <v>N/A</v>
      </c>
    </row>
    <row r="172" spans="1:12" x14ac:dyDescent="0.2">
      <c r="A172" s="45" t="s">
        <v>1619</v>
      </c>
      <c r="B172" s="34" t="s">
        <v>217</v>
      </c>
      <c r="C172" s="46">
        <v>269929</v>
      </c>
      <c r="D172" s="43" t="str">
        <f t="shared" si="28"/>
        <v>N/A</v>
      </c>
      <c r="E172" s="46">
        <v>391932</v>
      </c>
      <c r="F172" s="43" t="str">
        <f t="shared" si="29"/>
        <v>N/A</v>
      </c>
      <c r="G172" s="46">
        <v>404924</v>
      </c>
      <c r="H172" s="43" t="str">
        <f t="shared" si="30"/>
        <v>N/A</v>
      </c>
      <c r="I172" s="12">
        <v>45.2</v>
      </c>
      <c r="J172" s="12">
        <v>3.3149999999999999</v>
      </c>
      <c r="K172" s="14" t="s">
        <v>217</v>
      </c>
      <c r="L172" s="9" t="str">
        <f t="shared" si="31"/>
        <v>N/A</v>
      </c>
    </row>
    <row r="173" spans="1:12" ht="25.5" x14ac:dyDescent="0.2">
      <c r="A173" s="45" t="s">
        <v>1382</v>
      </c>
      <c r="B173" s="34" t="s">
        <v>217</v>
      </c>
      <c r="C173" s="46">
        <v>100772</v>
      </c>
      <c r="D173" s="43" t="str">
        <f t="shared" ref="D173:D187" si="32">IF($B173="N/A","N/A",IF(C173&gt;10,"No",IF(C173&lt;-10,"No","Yes")))</f>
        <v>N/A</v>
      </c>
      <c r="E173" s="46">
        <v>112117</v>
      </c>
      <c r="F173" s="43" t="str">
        <f t="shared" ref="F173:F187" si="33">IF($B173="N/A","N/A",IF(E173&gt;10,"No",IF(E173&lt;-10,"No","Yes")))</f>
        <v>N/A</v>
      </c>
      <c r="G173" s="46">
        <v>129234</v>
      </c>
      <c r="H173" s="43" t="str">
        <f t="shared" ref="H173:H187" si="34">IF($B173="N/A","N/A",IF(G173&gt;10,"No",IF(G173&lt;-10,"No","Yes")))</f>
        <v>N/A</v>
      </c>
      <c r="I173" s="12">
        <v>11.26</v>
      </c>
      <c r="J173" s="12">
        <v>15.27</v>
      </c>
      <c r="K173" s="44" t="s">
        <v>732</v>
      </c>
      <c r="L173" s="9" t="str">
        <f t="shared" ref="L173:L187" si="35">IF(J173="Div by 0", "N/A", IF(K173="N/A","N/A", IF(J173&gt;VALUE(MID(K173,1,2)), "No", IF(J173&lt;-1*VALUE(MID(K173,1,2)), "No", "Yes"))))</f>
        <v>Yes</v>
      </c>
    </row>
    <row r="174" spans="1:12" x14ac:dyDescent="0.2">
      <c r="A174" s="45" t="s">
        <v>649</v>
      </c>
      <c r="B174" s="34" t="s">
        <v>217</v>
      </c>
      <c r="C174" s="35">
        <v>375</v>
      </c>
      <c r="D174" s="43" t="str">
        <f t="shared" si="32"/>
        <v>N/A</v>
      </c>
      <c r="E174" s="35">
        <v>414</v>
      </c>
      <c r="F174" s="43" t="str">
        <f t="shared" si="33"/>
        <v>N/A</v>
      </c>
      <c r="G174" s="35">
        <v>452</v>
      </c>
      <c r="H174" s="43" t="str">
        <f t="shared" si="34"/>
        <v>N/A</v>
      </c>
      <c r="I174" s="12">
        <v>10.4</v>
      </c>
      <c r="J174" s="12">
        <v>9.1790000000000003</v>
      </c>
      <c r="K174" s="44" t="s">
        <v>732</v>
      </c>
      <c r="L174" s="9" t="str">
        <f t="shared" si="35"/>
        <v>Yes</v>
      </c>
    </row>
    <row r="175" spans="1:12" ht="25.5" x14ac:dyDescent="0.2">
      <c r="A175" s="45" t="s">
        <v>1383</v>
      </c>
      <c r="B175" s="34" t="s">
        <v>217</v>
      </c>
      <c r="C175" s="46">
        <v>268.72533333000001</v>
      </c>
      <c r="D175" s="43" t="str">
        <f t="shared" si="32"/>
        <v>N/A</v>
      </c>
      <c r="E175" s="46">
        <v>270.81400966000001</v>
      </c>
      <c r="F175" s="43" t="str">
        <f t="shared" si="33"/>
        <v>N/A</v>
      </c>
      <c r="G175" s="46">
        <v>285.91592919999999</v>
      </c>
      <c r="H175" s="43" t="str">
        <f t="shared" si="34"/>
        <v>N/A</v>
      </c>
      <c r="I175" s="12">
        <v>0.77729999999999999</v>
      </c>
      <c r="J175" s="12">
        <v>5.5759999999999996</v>
      </c>
      <c r="K175" s="44" t="s">
        <v>732</v>
      </c>
      <c r="L175" s="9" t="str">
        <f t="shared" si="35"/>
        <v>Yes</v>
      </c>
    </row>
    <row r="176" spans="1:12" ht="25.5" x14ac:dyDescent="0.2">
      <c r="A176" s="45" t="s">
        <v>1384</v>
      </c>
      <c r="B176" s="34" t="s">
        <v>217</v>
      </c>
      <c r="C176" s="46">
        <v>276770</v>
      </c>
      <c r="D176" s="43" t="str">
        <f t="shared" si="32"/>
        <v>N/A</v>
      </c>
      <c r="E176" s="46">
        <v>333489</v>
      </c>
      <c r="F176" s="43" t="str">
        <f t="shared" si="33"/>
        <v>N/A</v>
      </c>
      <c r="G176" s="46">
        <v>321193</v>
      </c>
      <c r="H176" s="43" t="str">
        <f t="shared" si="34"/>
        <v>N/A</v>
      </c>
      <c r="I176" s="12">
        <v>20.49</v>
      </c>
      <c r="J176" s="12">
        <v>-3.69</v>
      </c>
      <c r="K176" s="44" t="s">
        <v>732</v>
      </c>
      <c r="L176" s="9" t="str">
        <f t="shared" si="35"/>
        <v>Yes</v>
      </c>
    </row>
    <row r="177" spans="1:12" x14ac:dyDescent="0.2">
      <c r="A177" s="45" t="s">
        <v>516</v>
      </c>
      <c r="B177" s="34" t="s">
        <v>217</v>
      </c>
      <c r="C177" s="35">
        <v>1516</v>
      </c>
      <c r="D177" s="43" t="str">
        <f t="shared" si="32"/>
        <v>N/A</v>
      </c>
      <c r="E177" s="35">
        <v>1612</v>
      </c>
      <c r="F177" s="43" t="str">
        <f t="shared" si="33"/>
        <v>N/A</v>
      </c>
      <c r="G177" s="35">
        <v>639</v>
      </c>
      <c r="H177" s="43" t="str">
        <f t="shared" si="34"/>
        <v>N/A</v>
      </c>
      <c r="I177" s="12">
        <v>6.3319999999999999</v>
      </c>
      <c r="J177" s="12">
        <v>-60.4</v>
      </c>
      <c r="K177" s="44" t="s">
        <v>732</v>
      </c>
      <c r="L177" s="9" t="str">
        <f t="shared" si="35"/>
        <v>No</v>
      </c>
    </row>
    <row r="178" spans="1:12" ht="25.5" x14ac:dyDescent="0.2">
      <c r="A178" s="45" t="s">
        <v>1385</v>
      </c>
      <c r="B178" s="34" t="s">
        <v>217</v>
      </c>
      <c r="C178" s="46">
        <v>182.56596306</v>
      </c>
      <c r="D178" s="43" t="str">
        <f t="shared" si="32"/>
        <v>N/A</v>
      </c>
      <c r="E178" s="46">
        <v>206.87903226</v>
      </c>
      <c r="F178" s="43" t="str">
        <f t="shared" si="33"/>
        <v>N/A</v>
      </c>
      <c r="G178" s="46">
        <v>502.64945226999998</v>
      </c>
      <c r="H178" s="43" t="str">
        <f t="shared" si="34"/>
        <v>N/A</v>
      </c>
      <c r="I178" s="12">
        <v>13.32</v>
      </c>
      <c r="J178" s="12">
        <v>143</v>
      </c>
      <c r="K178" s="44" t="s">
        <v>732</v>
      </c>
      <c r="L178" s="9" t="str">
        <f t="shared" si="35"/>
        <v>No</v>
      </c>
    </row>
    <row r="179" spans="1:12" ht="25.5" x14ac:dyDescent="0.2">
      <c r="A179" s="45" t="s">
        <v>1386</v>
      </c>
      <c r="B179" s="34" t="s">
        <v>217</v>
      </c>
      <c r="C179" s="46">
        <v>63520</v>
      </c>
      <c r="D179" s="43" t="str">
        <f t="shared" si="32"/>
        <v>N/A</v>
      </c>
      <c r="E179" s="46">
        <v>73391</v>
      </c>
      <c r="F179" s="43" t="str">
        <f t="shared" si="33"/>
        <v>N/A</v>
      </c>
      <c r="G179" s="46">
        <v>88833</v>
      </c>
      <c r="H179" s="43" t="str">
        <f t="shared" si="34"/>
        <v>N/A</v>
      </c>
      <c r="I179" s="12">
        <v>15.54</v>
      </c>
      <c r="J179" s="12">
        <v>21.04</v>
      </c>
      <c r="K179" s="44" t="s">
        <v>732</v>
      </c>
      <c r="L179" s="9" t="str">
        <f t="shared" si="35"/>
        <v>Yes</v>
      </c>
    </row>
    <row r="180" spans="1:12" x14ac:dyDescent="0.2">
      <c r="A180" s="45" t="s">
        <v>517</v>
      </c>
      <c r="B180" s="34" t="s">
        <v>217</v>
      </c>
      <c r="C180" s="35">
        <v>226</v>
      </c>
      <c r="D180" s="43" t="str">
        <f t="shared" si="32"/>
        <v>N/A</v>
      </c>
      <c r="E180" s="35">
        <v>221</v>
      </c>
      <c r="F180" s="43" t="str">
        <f t="shared" si="33"/>
        <v>N/A</v>
      </c>
      <c r="G180" s="35">
        <v>202</v>
      </c>
      <c r="H180" s="43" t="str">
        <f t="shared" si="34"/>
        <v>N/A</v>
      </c>
      <c r="I180" s="12">
        <v>-2.21</v>
      </c>
      <c r="J180" s="12">
        <v>-8.6</v>
      </c>
      <c r="K180" s="44" t="s">
        <v>732</v>
      </c>
      <c r="L180" s="9" t="str">
        <f t="shared" si="35"/>
        <v>Yes</v>
      </c>
    </row>
    <row r="181" spans="1:12" ht="25.5" x14ac:dyDescent="0.2">
      <c r="A181" s="45" t="s">
        <v>1387</v>
      </c>
      <c r="B181" s="34" t="s">
        <v>217</v>
      </c>
      <c r="C181" s="46">
        <v>281.06194690000001</v>
      </c>
      <c r="D181" s="43" t="str">
        <f t="shared" si="32"/>
        <v>N/A</v>
      </c>
      <c r="E181" s="46">
        <v>332.08597285000002</v>
      </c>
      <c r="F181" s="43" t="str">
        <f t="shared" si="33"/>
        <v>N/A</v>
      </c>
      <c r="G181" s="46">
        <v>439.76732672999998</v>
      </c>
      <c r="H181" s="43" t="str">
        <f t="shared" si="34"/>
        <v>N/A</v>
      </c>
      <c r="I181" s="12">
        <v>18.149999999999999</v>
      </c>
      <c r="J181" s="12">
        <v>32.43</v>
      </c>
      <c r="K181" s="44" t="s">
        <v>732</v>
      </c>
      <c r="L181" s="9" t="str">
        <f t="shared" si="35"/>
        <v>No</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161941970</v>
      </c>
      <c r="D185" s="43" t="str">
        <f t="shared" si="32"/>
        <v>N/A</v>
      </c>
      <c r="E185" s="46">
        <v>168357502</v>
      </c>
      <c r="F185" s="43" t="str">
        <f t="shared" si="33"/>
        <v>N/A</v>
      </c>
      <c r="G185" s="46">
        <v>175881000</v>
      </c>
      <c r="H185" s="43" t="str">
        <f t="shared" si="34"/>
        <v>N/A</v>
      </c>
      <c r="I185" s="12">
        <v>3.9620000000000002</v>
      </c>
      <c r="J185" s="12">
        <v>4.4690000000000003</v>
      </c>
      <c r="K185" s="44" t="s">
        <v>732</v>
      </c>
      <c r="L185" s="9" t="str">
        <f t="shared" si="35"/>
        <v>Yes</v>
      </c>
    </row>
    <row r="186" spans="1:12" ht="25.5" x14ac:dyDescent="0.2">
      <c r="A186" s="45" t="s">
        <v>519</v>
      </c>
      <c r="B186" s="34" t="s">
        <v>217</v>
      </c>
      <c r="C186" s="35">
        <v>5156</v>
      </c>
      <c r="D186" s="43" t="str">
        <f t="shared" si="32"/>
        <v>N/A</v>
      </c>
      <c r="E186" s="35">
        <v>5208</v>
      </c>
      <c r="F186" s="43" t="str">
        <f t="shared" si="33"/>
        <v>N/A</v>
      </c>
      <c r="G186" s="35">
        <v>5322</v>
      </c>
      <c r="H186" s="43" t="str">
        <f t="shared" si="34"/>
        <v>N/A</v>
      </c>
      <c r="I186" s="12">
        <v>1.0089999999999999</v>
      </c>
      <c r="J186" s="12">
        <v>2.1890000000000001</v>
      </c>
      <c r="K186" s="44" t="s">
        <v>732</v>
      </c>
      <c r="L186" s="9" t="str">
        <f t="shared" si="35"/>
        <v>Yes</v>
      </c>
    </row>
    <row r="187" spans="1:12" ht="25.5" x14ac:dyDescent="0.2">
      <c r="A187" s="45" t="s">
        <v>1391</v>
      </c>
      <c r="B187" s="34" t="s">
        <v>217</v>
      </c>
      <c r="C187" s="46">
        <v>31408.450348999999</v>
      </c>
      <c r="D187" s="43" t="str">
        <f t="shared" si="32"/>
        <v>N/A</v>
      </c>
      <c r="E187" s="46">
        <v>32326.709293</v>
      </c>
      <c r="F187" s="43" t="str">
        <f t="shared" si="33"/>
        <v>N/A</v>
      </c>
      <c r="G187" s="46">
        <v>33047.914318000003</v>
      </c>
      <c r="H187" s="43" t="str">
        <f t="shared" si="34"/>
        <v>N/A</v>
      </c>
      <c r="I187" s="12">
        <v>2.9239999999999999</v>
      </c>
      <c r="J187" s="12">
        <v>2.2309999999999999</v>
      </c>
      <c r="K187" s="44" t="s">
        <v>732</v>
      </c>
      <c r="L187" s="9" t="str">
        <f t="shared" si="35"/>
        <v>Yes</v>
      </c>
    </row>
    <row r="188" spans="1:12" x14ac:dyDescent="0.2">
      <c r="A188" s="4" t="s">
        <v>1392</v>
      </c>
      <c r="B188" s="34" t="s">
        <v>217</v>
      </c>
      <c r="C188" s="46">
        <v>168379431</v>
      </c>
      <c r="D188" s="43" t="str">
        <f t="shared" ref="D188:D203" si="36">IF($B188="N/A","N/A",IF(C188&gt;10,"No",IF(C188&lt;-10,"No","Yes")))</f>
        <v>N/A</v>
      </c>
      <c r="E188" s="46">
        <v>175934901</v>
      </c>
      <c r="F188" s="43" t="str">
        <f t="shared" ref="F188:F203" si="37">IF($B188="N/A","N/A",IF(E188&gt;10,"No",IF(E188&lt;-10,"No","Yes")))</f>
        <v>N/A</v>
      </c>
      <c r="G188" s="46">
        <v>184591321</v>
      </c>
      <c r="H188" s="43" t="str">
        <f t="shared" ref="H188:H203" si="38">IF($B188="N/A","N/A",IF(G188&gt;10,"No",IF(G188&lt;-10,"No","Yes")))</f>
        <v>N/A</v>
      </c>
      <c r="I188" s="12">
        <v>4.4870000000000001</v>
      </c>
      <c r="J188" s="12">
        <v>4.92</v>
      </c>
      <c r="K188" s="44" t="s">
        <v>732</v>
      </c>
      <c r="L188" s="9" t="str">
        <f t="shared" ref="L188:L203" si="39">IF(J188="Div by 0", "N/A", IF(K188="N/A","N/A", IF(J188&gt;VALUE(MID(K188,1,2)), "No", IF(J188&lt;-1*VALUE(MID(K188,1,2)), "No", "Yes"))))</f>
        <v>Yes</v>
      </c>
    </row>
    <row r="189" spans="1:12" x14ac:dyDescent="0.2">
      <c r="A189" s="4" t="s">
        <v>1489</v>
      </c>
      <c r="B189" s="34" t="s">
        <v>217</v>
      </c>
      <c r="C189" s="35">
        <v>5414</v>
      </c>
      <c r="D189" s="43" t="str">
        <f t="shared" si="36"/>
        <v>N/A</v>
      </c>
      <c r="E189" s="35">
        <v>5514</v>
      </c>
      <c r="F189" s="43" t="str">
        <f t="shared" si="37"/>
        <v>N/A</v>
      </c>
      <c r="G189" s="35">
        <v>5593</v>
      </c>
      <c r="H189" s="43" t="str">
        <f t="shared" si="38"/>
        <v>N/A</v>
      </c>
      <c r="I189" s="12">
        <v>1.847</v>
      </c>
      <c r="J189" s="12">
        <v>1.4330000000000001</v>
      </c>
      <c r="K189" s="44" t="s">
        <v>732</v>
      </c>
      <c r="L189" s="9" t="str">
        <f t="shared" si="39"/>
        <v>Yes</v>
      </c>
    </row>
    <row r="190" spans="1:12" x14ac:dyDescent="0.2">
      <c r="A190" s="4" t="s">
        <v>1490</v>
      </c>
      <c r="B190" s="34" t="s">
        <v>217</v>
      </c>
      <c r="C190" s="46">
        <v>31100.744551</v>
      </c>
      <c r="D190" s="43" t="str">
        <f t="shared" si="36"/>
        <v>N/A</v>
      </c>
      <c r="E190" s="46">
        <v>31906.946136999999</v>
      </c>
      <c r="F190" s="43" t="str">
        <f t="shared" si="37"/>
        <v>N/A</v>
      </c>
      <c r="G190" s="46">
        <v>33003.990880999998</v>
      </c>
      <c r="H190" s="43" t="str">
        <f t="shared" si="38"/>
        <v>N/A</v>
      </c>
      <c r="I190" s="12">
        <v>2.5920000000000001</v>
      </c>
      <c r="J190" s="12">
        <v>3.4380000000000002</v>
      </c>
      <c r="K190" s="44" t="s">
        <v>732</v>
      </c>
      <c r="L190" s="9" t="str">
        <f t="shared" si="39"/>
        <v>Yes</v>
      </c>
    </row>
    <row r="191" spans="1:12" x14ac:dyDescent="0.2">
      <c r="A191" s="4" t="s">
        <v>1491</v>
      </c>
      <c r="B191" s="34" t="s">
        <v>217</v>
      </c>
      <c r="C191" s="46">
        <v>16328.955217999999</v>
      </c>
      <c r="D191" s="43" t="str">
        <f t="shared" si="36"/>
        <v>N/A</v>
      </c>
      <c r="E191" s="46">
        <v>17260.325429</v>
      </c>
      <c r="F191" s="43" t="str">
        <f t="shared" si="37"/>
        <v>N/A</v>
      </c>
      <c r="G191" s="46">
        <v>17738.685420999998</v>
      </c>
      <c r="H191" s="43" t="str">
        <f t="shared" si="38"/>
        <v>N/A</v>
      </c>
      <c r="I191" s="12">
        <v>5.7039999999999997</v>
      </c>
      <c r="J191" s="12">
        <v>2.7709999999999999</v>
      </c>
      <c r="K191" s="44" t="s">
        <v>732</v>
      </c>
      <c r="L191" s="9" t="str">
        <f t="shared" si="39"/>
        <v>Yes</v>
      </c>
    </row>
    <row r="192" spans="1:12" x14ac:dyDescent="0.2">
      <c r="A192" s="4" t="s">
        <v>1492</v>
      </c>
      <c r="B192" s="34" t="s">
        <v>217</v>
      </c>
      <c r="C192" s="46">
        <v>43574.799116000002</v>
      </c>
      <c r="D192" s="43" t="str">
        <f t="shared" si="36"/>
        <v>N/A</v>
      </c>
      <c r="E192" s="46">
        <v>44025.404431000003</v>
      </c>
      <c r="F192" s="43" t="str">
        <f t="shared" si="37"/>
        <v>N/A</v>
      </c>
      <c r="G192" s="46">
        <v>45052.412479999999</v>
      </c>
      <c r="H192" s="43" t="str">
        <f t="shared" si="38"/>
        <v>N/A</v>
      </c>
      <c r="I192" s="12">
        <v>1.034</v>
      </c>
      <c r="J192" s="12">
        <v>2.3330000000000002</v>
      </c>
      <c r="K192" s="44" t="s">
        <v>732</v>
      </c>
      <c r="L192" s="9" t="str">
        <f t="shared" si="39"/>
        <v>Yes</v>
      </c>
    </row>
    <row r="193" spans="1:12" x14ac:dyDescent="0.2">
      <c r="A193" s="45" t="s">
        <v>1493</v>
      </c>
      <c r="B193" s="34" t="s">
        <v>217</v>
      </c>
      <c r="C193" s="9">
        <v>23.350297593000001</v>
      </c>
      <c r="D193" s="43" t="str">
        <f t="shared" si="36"/>
        <v>N/A</v>
      </c>
      <c r="E193" s="9">
        <v>23.168067227000002</v>
      </c>
      <c r="F193" s="43" t="str">
        <f t="shared" si="37"/>
        <v>N/A</v>
      </c>
      <c r="G193" s="9">
        <v>22.734848177</v>
      </c>
      <c r="H193" s="43" t="str">
        <f t="shared" si="38"/>
        <v>N/A</v>
      </c>
      <c r="I193" s="12">
        <v>-0.78</v>
      </c>
      <c r="J193" s="12">
        <v>-1.87</v>
      </c>
      <c r="K193" s="44" t="s">
        <v>732</v>
      </c>
      <c r="L193" s="9" t="str">
        <f t="shared" si="39"/>
        <v>Yes</v>
      </c>
    </row>
    <row r="194" spans="1:12" x14ac:dyDescent="0.2">
      <c r="A194" s="45" t="s">
        <v>1494</v>
      </c>
      <c r="B194" s="34" t="s">
        <v>217</v>
      </c>
      <c r="C194" s="9">
        <v>22.715818944999999</v>
      </c>
      <c r="D194" s="43" t="str">
        <f t="shared" si="36"/>
        <v>N/A</v>
      </c>
      <c r="E194" s="9">
        <v>23.010348070999999</v>
      </c>
      <c r="F194" s="43" t="str">
        <f t="shared" si="37"/>
        <v>N/A</v>
      </c>
      <c r="G194" s="9">
        <v>22.850975976000001</v>
      </c>
      <c r="H194" s="43" t="str">
        <f t="shared" si="38"/>
        <v>N/A</v>
      </c>
      <c r="I194" s="12">
        <v>1.2969999999999999</v>
      </c>
      <c r="J194" s="12">
        <v>-0.69299999999999995</v>
      </c>
      <c r="K194" s="44" t="s">
        <v>732</v>
      </c>
      <c r="L194" s="9" t="str">
        <f t="shared" si="39"/>
        <v>Yes</v>
      </c>
    </row>
    <row r="195" spans="1:12" x14ac:dyDescent="0.2">
      <c r="A195" s="45" t="s">
        <v>1495</v>
      </c>
      <c r="B195" s="34" t="s">
        <v>217</v>
      </c>
      <c r="C195" s="9">
        <v>25.698812019999998</v>
      </c>
      <c r="D195" s="43" t="str">
        <f t="shared" si="36"/>
        <v>N/A</v>
      </c>
      <c r="E195" s="9">
        <v>24.919653894</v>
      </c>
      <c r="F195" s="43" t="str">
        <f t="shared" si="37"/>
        <v>N/A</v>
      </c>
      <c r="G195" s="9">
        <v>24.192924053999999</v>
      </c>
      <c r="H195" s="43" t="str">
        <f t="shared" si="38"/>
        <v>N/A</v>
      </c>
      <c r="I195" s="12">
        <v>-3.03</v>
      </c>
      <c r="J195" s="12">
        <v>-2.92</v>
      </c>
      <c r="K195" s="44" t="s">
        <v>732</v>
      </c>
      <c r="L195" s="9" t="str">
        <f t="shared" si="39"/>
        <v>Yes</v>
      </c>
    </row>
    <row r="196" spans="1:12" ht="25.5" x14ac:dyDescent="0.2">
      <c r="A196" s="4" t="s">
        <v>1404</v>
      </c>
      <c r="B196" s="34" t="s">
        <v>217</v>
      </c>
      <c r="C196" s="46">
        <v>161941970</v>
      </c>
      <c r="D196" s="43" t="str">
        <f t="shared" si="36"/>
        <v>N/A</v>
      </c>
      <c r="E196" s="46">
        <v>168357502</v>
      </c>
      <c r="F196" s="43" t="str">
        <f t="shared" si="37"/>
        <v>N/A</v>
      </c>
      <c r="G196" s="46">
        <v>175881000</v>
      </c>
      <c r="H196" s="43" t="str">
        <f t="shared" si="38"/>
        <v>N/A</v>
      </c>
      <c r="I196" s="12">
        <v>3.9620000000000002</v>
      </c>
      <c r="J196" s="12">
        <v>4.4690000000000003</v>
      </c>
      <c r="K196" s="44" t="s">
        <v>732</v>
      </c>
      <c r="L196" s="9" t="str">
        <f t="shared" si="39"/>
        <v>Yes</v>
      </c>
    </row>
    <row r="197" spans="1:12" x14ac:dyDescent="0.2">
      <c r="A197" s="4" t="s">
        <v>1496</v>
      </c>
      <c r="B197" s="34" t="s">
        <v>217</v>
      </c>
      <c r="C197" s="35">
        <v>5158</v>
      </c>
      <c r="D197" s="43" t="str">
        <f t="shared" si="36"/>
        <v>N/A</v>
      </c>
      <c r="E197" s="35">
        <v>5208</v>
      </c>
      <c r="F197" s="43" t="str">
        <f t="shared" si="37"/>
        <v>N/A</v>
      </c>
      <c r="G197" s="35">
        <v>5323</v>
      </c>
      <c r="H197" s="43" t="str">
        <f t="shared" si="38"/>
        <v>N/A</v>
      </c>
      <c r="I197" s="12">
        <v>0.96940000000000004</v>
      </c>
      <c r="J197" s="12">
        <v>2.2080000000000002</v>
      </c>
      <c r="K197" s="44" t="s">
        <v>732</v>
      </c>
      <c r="L197" s="9" t="str">
        <f t="shared" si="39"/>
        <v>Yes</v>
      </c>
    </row>
    <row r="198" spans="1:12" ht="25.5" x14ac:dyDescent="0.2">
      <c r="A198" s="4" t="s">
        <v>1497</v>
      </c>
      <c r="B198" s="34" t="s">
        <v>217</v>
      </c>
      <c r="C198" s="46">
        <v>31396.271810999999</v>
      </c>
      <c r="D198" s="43" t="str">
        <f t="shared" si="36"/>
        <v>N/A</v>
      </c>
      <c r="E198" s="46">
        <v>32326.709293</v>
      </c>
      <c r="F198" s="43" t="str">
        <f t="shared" si="37"/>
        <v>N/A</v>
      </c>
      <c r="G198" s="46">
        <v>33041.705804999998</v>
      </c>
      <c r="H198" s="43" t="str">
        <f t="shared" si="38"/>
        <v>N/A</v>
      </c>
      <c r="I198" s="12">
        <v>2.964</v>
      </c>
      <c r="J198" s="12">
        <v>2.2120000000000002</v>
      </c>
      <c r="K198" s="44" t="s">
        <v>732</v>
      </c>
      <c r="L198" s="9" t="str">
        <f t="shared" si="39"/>
        <v>Yes</v>
      </c>
    </row>
    <row r="199" spans="1:12" ht="25.5" x14ac:dyDescent="0.2">
      <c r="A199" s="4" t="s">
        <v>1498</v>
      </c>
      <c r="B199" s="34" t="s">
        <v>217</v>
      </c>
      <c r="C199" s="46">
        <v>16343.964816</v>
      </c>
      <c r="D199" s="43" t="str">
        <f t="shared" si="36"/>
        <v>N/A</v>
      </c>
      <c r="E199" s="46">
        <v>17262.548590999999</v>
      </c>
      <c r="F199" s="43" t="str">
        <f t="shared" si="37"/>
        <v>N/A</v>
      </c>
      <c r="G199" s="46">
        <v>17667.602282</v>
      </c>
      <c r="H199" s="43" t="str">
        <f t="shared" si="38"/>
        <v>N/A</v>
      </c>
      <c r="I199" s="12">
        <v>5.62</v>
      </c>
      <c r="J199" s="12">
        <v>2.3460000000000001</v>
      </c>
      <c r="K199" s="44" t="s">
        <v>732</v>
      </c>
      <c r="L199" s="9" t="str">
        <f t="shared" si="39"/>
        <v>Yes</v>
      </c>
    </row>
    <row r="200" spans="1:12" ht="25.5" x14ac:dyDescent="0.2">
      <c r="A200" s="4" t="s">
        <v>1499</v>
      </c>
      <c r="B200" s="34" t="s">
        <v>217</v>
      </c>
      <c r="C200" s="46">
        <v>44222.738411999999</v>
      </c>
      <c r="D200" s="43" t="str">
        <f t="shared" si="36"/>
        <v>N/A</v>
      </c>
      <c r="E200" s="46">
        <v>45146.001066999997</v>
      </c>
      <c r="F200" s="43" t="str">
        <f t="shared" si="37"/>
        <v>N/A</v>
      </c>
      <c r="G200" s="46">
        <v>45454.495238000003</v>
      </c>
      <c r="H200" s="43" t="str">
        <f t="shared" si="38"/>
        <v>N/A</v>
      </c>
      <c r="I200" s="12">
        <v>2.0880000000000001</v>
      </c>
      <c r="J200" s="12">
        <v>0.68330000000000002</v>
      </c>
      <c r="K200" s="44" t="s">
        <v>732</v>
      </c>
      <c r="L200" s="9" t="str">
        <f t="shared" si="39"/>
        <v>Yes</v>
      </c>
    </row>
    <row r="201" spans="1:12" ht="25.5" x14ac:dyDescent="0.2">
      <c r="A201" s="4" t="s">
        <v>1500</v>
      </c>
      <c r="B201" s="34" t="s">
        <v>217</v>
      </c>
      <c r="C201" s="9">
        <v>22.246183040999998</v>
      </c>
      <c r="D201" s="43" t="str">
        <f t="shared" si="36"/>
        <v>N/A</v>
      </c>
      <c r="E201" s="9">
        <v>21.882352941000001</v>
      </c>
      <c r="F201" s="43" t="str">
        <f t="shared" si="37"/>
        <v>N/A</v>
      </c>
      <c r="G201" s="9">
        <v>21.637331816</v>
      </c>
      <c r="H201" s="43" t="str">
        <f t="shared" si="38"/>
        <v>N/A</v>
      </c>
      <c r="I201" s="12">
        <v>-1.64</v>
      </c>
      <c r="J201" s="12">
        <v>-1.1200000000000001</v>
      </c>
      <c r="K201" s="44" t="s">
        <v>732</v>
      </c>
      <c r="L201" s="9" t="str">
        <f t="shared" si="39"/>
        <v>Yes</v>
      </c>
    </row>
    <row r="202" spans="1:12" ht="25.5" x14ac:dyDescent="0.2">
      <c r="A202" s="4" t="s">
        <v>1501</v>
      </c>
      <c r="B202" s="34" t="s">
        <v>217</v>
      </c>
      <c r="C202" s="9">
        <v>22.015865608999999</v>
      </c>
      <c r="D202" s="43" t="str">
        <f t="shared" si="36"/>
        <v>N/A</v>
      </c>
      <c r="E202" s="9">
        <v>22.361241768999999</v>
      </c>
      <c r="F202" s="43" t="str">
        <f t="shared" si="37"/>
        <v>N/A</v>
      </c>
      <c r="G202" s="9">
        <v>22.203453453000002</v>
      </c>
      <c r="H202" s="43" t="str">
        <f t="shared" si="38"/>
        <v>N/A</v>
      </c>
      <c r="I202" s="12">
        <v>1.569</v>
      </c>
      <c r="J202" s="12">
        <v>-0.70599999999999996</v>
      </c>
      <c r="K202" s="44" t="s">
        <v>732</v>
      </c>
      <c r="L202" s="9" t="str">
        <f t="shared" si="39"/>
        <v>Yes</v>
      </c>
    </row>
    <row r="203" spans="1:12" ht="25.5" x14ac:dyDescent="0.2">
      <c r="A203" s="4" t="s">
        <v>1502</v>
      </c>
      <c r="B203" s="34" t="s">
        <v>217</v>
      </c>
      <c r="C203" s="9">
        <v>24.309923131000001</v>
      </c>
      <c r="D203" s="43" t="str">
        <f t="shared" si="36"/>
        <v>N/A</v>
      </c>
      <c r="E203" s="9">
        <v>23.164400493999999</v>
      </c>
      <c r="F203" s="43" t="str">
        <f t="shared" si="37"/>
        <v>N/A</v>
      </c>
      <c r="G203" s="9">
        <v>22.760702949999999</v>
      </c>
      <c r="H203" s="43" t="str">
        <f t="shared" si="38"/>
        <v>N/A</v>
      </c>
      <c r="I203" s="12">
        <v>-4.71</v>
      </c>
      <c r="J203" s="12">
        <v>-1.74</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144162</v>
      </c>
      <c r="D6" s="43" t="str">
        <f>IF($B6="N/A","N/A",IF(C6&gt;10,"No",IF(C6&lt;-10,"No","Yes")))</f>
        <v>N/A</v>
      </c>
      <c r="E6" s="35">
        <v>154401</v>
      </c>
      <c r="F6" s="43" t="str">
        <f>IF($B6="N/A","N/A",IF(E6&gt;10,"No",IF(E6&lt;-10,"No","Yes")))</f>
        <v>N/A</v>
      </c>
      <c r="G6" s="35">
        <v>160897</v>
      </c>
      <c r="H6" s="43" t="str">
        <f>IF($B6="N/A","N/A",IF(G6&gt;10,"No",IF(G6&lt;-10,"No","Yes")))</f>
        <v>N/A</v>
      </c>
      <c r="I6" s="12">
        <v>7.1020000000000003</v>
      </c>
      <c r="J6" s="12">
        <v>4.2069999999999999</v>
      </c>
      <c r="K6" s="44" t="s">
        <v>732</v>
      </c>
      <c r="L6" s="9" t="str">
        <f t="shared" ref="L6:L46" si="0">IF(J6="Div by 0", "N/A", IF(K6="N/A","N/A", IF(J6&gt;VALUE(MID(K6,1,2)), "No", IF(J6&lt;-1*VALUE(MID(K6,1,2)), "No", "Yes"))))</f>
        <v>Yes</v>
      </c>
    </row>
    <row r="7" spans="1:12" x14ac:dyDescent="0.2">
      <c r="A7" s="45" t="s">
        <v>10</v>
      </c>
      <c r="B7" s="34" t="s">
        <v>217</v>
      </c>
      <c r="C7" s="35">
        <v>128211</v>
      </c>
      <c r="D7" s="43" t="str">
        <f>IF($B7="N/A","N/A",IF(C7&gt;10,"No",IF(C7&lt;-10,"No","Yes")))</f>
        <v>N/A</v>
      </c>
      <c r="E7" s="35">
        <v>139090</v>
      </c>
      <c r="F7" s="43" t="str">
        <f>IF($B7="N/A","N/A",IF(E7&gt;10,"No",IF(E7&lt;-10,"No","Yes")))</f>
        <v>N/A</v>
      </c>
      <c r="G7" s="35">
        <v>144638</v>
      </c>
      <c r="H7" s="43" t="str">
        <f>IF($B7="N/A","N/A",IF(G7&gt;10,"No",IF(G7&lt;-10,"No","Yes")))</f>
        <v>N/A</v>
      </c>
      <c r="I7" s="12">
        <v>8.4849999999999994</v>
      </c>
      <c r="J7" s="12">
        <v>3.9889999999999999</v>
      </c>
      <c r="K7" s="44" t="s">
        <v>732</v>
      </c>
      <c r="L7" s="9" t="str">
        <f t="shared" si="0"/>
        <v>Yes</v>
      </c>
    </row>
    <row r="8" spans="1:12" x14ac:dyDescent="0.2">
      <c r="A8" s="45" t="s">
        <v>91</v>
      </c>
      <c r="B8" s="9" t="s">
        <v>301</v>
      </c>
      <c r="C8" s="8">
        <v>88.935364382000003</v>
      </c>
      <c r="D8" s="43" t="str">
        <f>IF($B8="N/A","N/A",IF(C8&gt;90,"No",IF(C8&lt;65,"No","Yes")))</f>
        <v>Yes</v>
      </c>
      <c r="E8" s="8">
        <v>90.083613447999994</v>
      </c>
      <c r="F8" s="43" t="str">
        <f>IF($B8="N/A","N/A",IF(E8&gt;90,"No",IF(E8&lt;65,"No","Yes")))</f>
        <v>No</v>
      </c>
      <c r="G8" s="8">
        <v>89.894777403999996</v>
      </c>
      <c r="H8" s="43" t="str">
        <f>IF($B8="N/A","N/A",IF(G8&gt;90,"No",IF(G8&lt;65,"No","Yes")))</f>
        <v>Yes</v>
      </c>
      <c r="I8" s="12">
        <v>1.2909999999999999</v>
      </c>
      <c r="J8" s="12">
        <v>-0.21</v>
      </c>
      <c r="K8" s="44" t="s">
        <v>732</v>
      </c>
      <c r="L8" s="9" t="str">
        <f t="shared" si="0"/>
        <v>Yes</v>
      </c>
    </row>
    <row r="9" spans="1:12" x14ac:dyDescent="0.2">
      <c r="A9" s="45" t="s">
        <v>92</v>
      </c>
      <c r="B9" s="9" t="s">
        <v>302</v>
      </c>
      <c r="C9" s="8">
        <v>93.537731854</v>
      </c>
      <c r="D9" s="43" t="str">
        <f>IF($B9="N/A","N/A",IF(C9&gt;100,"No",IF(C9&lt;90,"No","Yes")))</f>
        <v>Yes</v>
      </c>
      <c r="E9" s="8">
        <v>94.135299665999995</v>
      </c>
      <c r="F9" s="43" t="str">
        <f>IF($B9="N/A","N/A",IF(E9&gt;100,"No",IF(E9&lt;90,"No","Yes")))</f>
        <v>Yes</v>
      </c>
      <c r="G9" s="8">
        <v>93.946379781000005</v>
      </c>
      <c r="H9" s="43" t="str">
        <f>IF($B9="N/A","N/A",IF(G9&gt;100,"No",IF(G9&lt;90,"No","Yes")))</f>
        <v>Yes</v>
      </c>
      <c r="I9" s="12">
        <v>0.63890000000000002</v>
      </c>
      <c r="J9" s="12">
        <v>-0.20100000000000001</v>
      </c>
      <c r="K9" s="44" t="s">
        <v>732</v>
      </c>
      <c r="L9" s="9" t="str">
        <f t="shared" si="0"/>
        <v>Yes</v>
      </c>
    </row>
    <row r="10" spans="1:12" x14ac:dyDescent="0.2">
      <c r="A10" s="45" t="s">
        <v>93</v>
      </c>
      <c r="B10" s="9" t="s">
        <v>303</v>
      </c>
      <c r="C10" s="8">
        <v>92.673060315000001</v>
      </c>
      <c r="D10" s="43" t="str">
        <f>IF($B10="N/A","N/A",IF(C10&gt;100,"No",IF(C10&lt;85,"No","Yes")))</f>
        <v>Yes</v>
      </c>
      <c r="E10" s="8">
        <v>93.615319865000004</v>
      </c>
      <c r="F10" s="43" t="str">
        <f>IF($B10="N/A","N/A",IF(E10&gt;100,"No",IF(E10&lt;85,"No","Yes")))</f>
        <v>Yes</v>
      </c>
      <c r="G10" s="8">
        <v>92.628819594000007</v>
      </c>
      <c r="H10" s="43" t="str">
        <f>IF($B10="N/A","N/A",IF(G10&gt;100,"No",IF(G10&lt;85,"No","Yes")))</f>
        <v>Yes</v>
      </c>
      <c r="I10" s="12">
        <v>1.0169999999999999</v>
      </c>
      <c r="J10" s="12">
        <v>-1.05</v>
      </c>
      <c r="K10" s="44" t="s">
        <v>732</v>
      </c>
      <c r="L10" s="9" t="str">
        <f t="shared" si="0"/>
        <v>Yes</v>
      </c>
    </row>
    <row r="11" spans="1:12" x14ac:dyDescent="0.2">
      <c r="A11" s="45" t="s">
        <v>94</v>
      </c>
      <c r="B11" s="9" t="s">
        <v>304</v>
      </c>
      <c r="C11" s="8">
        <v>88.481128088999995</v>
      </c>
      <c r="D11" s="43" t="str">
        <f>IF($B11="N/A","N/A",IF(C11&gt;100,"No",IF(C11&lt;80,"No","Yes")))</f>
        <v>Yes</v>
      </c>
      <c r="E11" s="8">
        <v>89.983110033000003</v>
      </c>
      <c r="F11" s="43" t="str">
        <f>IF($B11="N/A","N/A",IF(E11&gt;100,"No",IF(E11&lt;80,"No","Yes")))</f>
        <v>Yes</v>
      </c>
      <c r="G11" s="8">
        <v>89.905208540999993</v>
      </c>
      <c r="H11" s="43" t="str">
        <f>IF($B11="N/A","N/A",IF(G11&gt;100,"No",IF(G11&lt;80,"No","Yes")))</f>
        <v>Yes</v>
      </c>
      <c r="I11" s="12">
        <v>1.698</v>
      </c>
      <c r="J11" s="12">
        <v>-8.6999999999999994E-2</v>
      </c>
      <c r="K11" s="44" t="s">
        <v>732</v>
      </c>
      <c r="L11" s="9" t="str">
        <f t="shared" si="0"/>
        <v>Yes</v>
      </c>
    </row>
    <row r="12" spans="1:12" x14ac:dyDescent="0.2">
      <c r="A12" s="45" t="s">
        <v>95</v>
      </c>
      <c r="B12" s="9" t="s">
        <v>304</v>
      </c>
      <c r="C12" s="8">
        <v>84.250195770999994</v>
      </c>
      <c r="D12" s="43" t="str">
        <f>IF($B12="N/A","N/A",IF(C12&gt;100,"No",IF(C12&lt;80,"No","Yes")))</f>
        <v>Yes</v>
      </c>
      <c r="E12" s="8">
        <v>84.678029460000005</v>
      </c>
      <c r="F12" s="43" t="str">
        <f>IF($B12="N/A","N/A",IF(E12&gt;100,"No",IF(E12&lt;80,"No","Yes")))</f>
        <v>Yes</v>
      </c>
      <c r="G12" s="8">
        <v>84.837221224999993</v>
      </c>
      <c r="H12" s="43" t="str">
        <f>IF($B12="N/A","N/A",IF(G12&gt;100,"No",IF(G12&lt;80,"No","Yes")))</f>
        <v>Yes</v>
      </c>
      <c r="I12" s="12">
        <v>0.50780000000000003</v>
      </c>
      <c r="J12" s="12">
        <v>0.188</v>
      </c>
      <c r="K12" s="44" t="s">
        <v>732</v>
      </c>
      <c r="L12" s="9" t="str">
        <f t="shared" si="0"/>
        <v>Yes</v>
      </c>
    </row>
    <row r="13" spans="1:12" x14ac:dyDescent="0.2">
      <c r="A13" s="3" t="s">
        <v>96</v>
      </c>
      <c r="B13" s="34" t="s">
        <v>217</v>
      </c>
      <c r="C13" s="35">
        <v>112525.91</v>
      </c>
      <c r="D13" s="43" t="str">
        <f t="shared" ref="D13:D44" si="1">IF($B13="N/A","N/A",IF(C13&gt;10,"No",IF(C13&lt;-10,"No","Yes")))</f>
        <v>N/A</v>
      </c>
      <c r="E13" s="35">
        <v>122426.68</v>
      </c>
      <c r="F13" s="43" t="str">
        <f t="shared" ref="F13:F44" si="2">IF($B13="N/A","N/A",IF(E13&gt;10,"No",IF(E13&lt;-10,"No","Yes")))</f>
        <v>N/A</v>
      </c>
      <c r="G13" s="35">
        <v>128785.88</v>
      </c>
      <c r="H13" s="43" t="str">
        <f t="shared" ref="H13:H44" si="3">IF($B13="N/A","N/A",IF(G13&gt;10,"No",IF(G13&lt;-10,"No","Yes")))</f>
        <v>N/A</v>
      </c>
      <c r="I13" s="12">
        <v>8.7989999999999995</v>
      </c>
      <c r="J13" s="12">
        <v>5.194</v>
      </c>
      <c r="K13" s="44" t="s">
        <v>732</v>
      </c>
      <c r="L13" s="9" t="str">
        <f t="shared" si="0"/>
        <v>Yes</v>
      </c>
    </row>
    <row r="14" spans="1:12" x14ac:dyDescent="0.2">
      <c r="A14" s="3" t="s">
        <v>100</v>
      </c>
      <c r="B14" s="34" t="s">
        <v>217</v>
      </c>
      <c r="C14" s="35">
        <v>11807</v>
      </c>
      <c r="D14" s="43" t="str">
        <f t="shared" si="1"/>
        <v>N/A</v>
      </c>
      <c r="E14" s="35">
        <v>11663</v>
      </c>
      <c r="F14" s="43" t="str">
        <f t="shared" si="2"/>
        <v>N/A</v>
      </c>
      <c r="G14" s="35">
        <v>11712</v>
      </c>
      <c r="H14" s="43" t="str">
        <f t="shared" si="3"/>
        <v>N/A</v>
      </c>
      <c r="I14" s="12">
        <v>-1.22</v>
      </c>
      <c r="J14" s="12">
        <v>0.42009999999999997</v>
      </c>
      <c r="K14" s="44" t="s">
        <v>732</v>
      </c>
      <c r="L14" s="9" t="str">
        <f t="shared" si="0"/>
        <v>Yes</v>
      </c>
    </row>
    <row r="15" spans="1:12" x14ac:dyDescent="0.2">
      <c r="A15" s="3" t="s">
        <v>984</v>
      </c>
      <c r="B15" s="34" t="s">
        <v>217</v>
      </c>
      <c r="C15" s="35">
        <v>1528</v>
      </c>
      <c r="D15" s="43" t="str">
        <f t="shared" si="1"/>
        <v>N/A</v>
      </c>
      <c r="E15" s="35">
        <v>1538</v>
      </c>
      <c r="F15" s="43" t="str">
        <f t="shared" si="2"/>
        <v>N/A</v>
      </c>
      <c r="G15" s="35">
        <v>1566</v>
      </c>
      <c r="H15" s="43" t="str">
        <f t="shared" si="3"/>
        <v>N/A</v>
      </c>
      <c r="I15" s="12">
        <v>0.65449999999999997</v>
      </c>
      <c r="J15" s="12">
        <v>1.821</v>
      </c>
      <c r="K15" s="44" t="s">
        <v>732</v>
      </c>
      <c r="L15" s="9" t="str">
        <f t="shared" si="0"/>
        <v>Yes</v>
      </c>
    </row>
    <row r="16" spans="1:12" x14ac:dyDescent="0.2">
      <c r="A16" s="3" t="s">
        <v>985</v>
      </c>
      <c r="B16" s="34" t="s">
        <v>217</v>
      </c>
      <c r="C16" s="35">
        <v>2298</v>
      </c>
      <c r="D16" s="43" t="str">
        <f t="shared" si="1"/>
        <v>N/A</v>
      </c>
      <c r="E16" s="35">
        <v>1633</v>
      </c>
      <c r="F16" s="43" t="str">
        <f t="shared" si="2"/>
        <v>N/A</v>
      </c>
      <c r="G16" s="35">
        <v>1636</v>
      </c>
      <c r="H16" s="43" t="str">
        <f t="shared" si="3"/>
        <v>N/A</v>
      </c>
      <c r="I16" s="12">
        <v>-28.9</v>
      </c>
      <c r="J16" s="12">
        <v>0.1837</v>
      </c>
      <c r="K16" s="44" t="s">
        <v>732</v>
      </c>
      <c r="L16" s="9" t="str">
        <f t="shared" si="0"/>
        <v>Yes</v>
      </c>
    </row>
    <row r="17" spans="1:12" x14ac:dyDescent="0.2">
      <c r="A17" s="3" t="s">
        <v>986</v>
      </c>
      <c r="B17" s="34" t="s">
        <v>217</v>
      </c>
      <c r="C17" s="35">
        <v>787</v>
      </c>
      <c r="D17" s="43" t="str">
        <f t="shared" si="1"/>
        <v>N/A</v>
      </c>
      <c r="E17" s="35">
        <v>694</v>
      </c>
      <c r="F17" s="43" t="str">
        <f t="shared" si="2"/>
        <v>N/A</v>
      </c>
      <c r="G17" s="35">
        <v>705</v>
      </c>
      <c r="H17" s="43" t="str">
        <f t="shared" si="3"/>
        <v>N/A</v>
      </c>
      <c r="I17" s="12">
        <v>-11.8</v>
      </c>
      <c r="J17" s="12">
        <v>1.585</v>
      </c>
      <c r="K17" s="44" t="s">
        <v>732</v>
      </c>
      <c r="L17" s="9" t="str">
        <f t="shared" si="0"/>
        <v>Yes</v>
      </c>
    </row>
    <row r="18" spans="1:12" x14ac:dyDescent="0.2">
      <c r="A18" s="3" t="s">
        <v>987</v>
      </c>
      <c r="B18" s="34" t="s">
        <v>217</v>
      </c>
      <c r="C18" s="35">
        <v>7194</v>
      </c>
      <c r="D18" s="43" t="str">
        <f t="shared" si="1"/>
        <v>N/A</v>
      </c>
      <c r="E18" s="35">
        <v>7798</v>
      </c>
      <c r="F18" s="43" t="str">
        <f t="shared" si="2"/>
        <v>N/A</v>
      </c>
      <c r="G18" s="35">
        <v>7805</v>
      </c>
      <c r="H18" s="43" t="str">
        <f t="shared" si="3"/>
        <v>N/A</v>
      </c>
      <c r="I18" s="12">
        <v>8.3960000000000008</v>
      </c>
      <c r="J18" s="12">
        <v>8.9800000000000005E-2</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22001</v>
      </c>
      <c r="D20" s="43" t="str">
        <f t="shared" si="1"/>
        <v>N/A</v>
      </c>
      <c r="E20" s="35">
        <v>23760</v>
      </c>
      <c r="F20" s="43" t="str">
        <f t="shared" si="2"/>
        <v>N/A</v>
      </c>
      <c r="G20" s="35">
        <v>25559</v>
      </c>
      <c r="H20" s="43" t="str">
        <f t="shared" si="3"/>
        <v>N/A</v>
      </c>
      <c r="I20" s="12">
        <v>7.9950000000000001</v>
      </c>
      <c r="J20" s="12">
        <v>7.5720000000000001</v>
      </c>
      <c r="K20" s="44" t="s">
        <v>732</v>
      </c>
      <c r="L20" s="9" t="str">
        <f t="shared" si="0"/>
        <v>Yes</v>
      </c>
    </row>
    <row r="21" spans="1:12" x14ac:dyDescent="0.2">
      <c r="A21" s="3" t="s">
        <v>989</v>
      </c>
      <c r="B21" s="34" t="s">
        <v>217</v>
      </c>
      <c r="C21" s="35">
        <v>8412</v>
      </c>
      <c r="D21" s="43" t="str">
        <f t="shared" si="1"/>
        <v>N/A</v>
      </c>
      <c r="E21" s="35">
        <v>9620</v>
      </c>
      <c r="F21" s="43" t="str">
        <f t="shared" si="2"/>
        <v>N/A</v>
      </c>
      <c r="G21" s="35">
        <v>10185</v>
      </c>
      <c r="H21" s="43" t="str">
        <f t="shared" si="3"/>
        <v>N/A</v>
      </c>
      <c r="I21" s="12">
        <v>14.36</v>
      </c>
      <c r="J21" s="12">
        <v>5.8730000000000002</v>
      </c>
      <c r="K21" s="44" t="s">
        <v>732</v>
      </c>
      <c r="L21" s="9" t="str">
        <f t="shared" si="0"/>
        <v>Yes</v>
      </c>
    </row>
    <row r="22" spans="1:12" x14ac:dyDescent="0.2">
      <c r="A22" s="3" t="s">
        <v>990</v>
      </c>
      <c r="B22" s="34" t="s">
        <v>217</v>
      </c>
      <c r="C22" s="35">
        <v>3000</v>
      </c>
      <c r="D22" s="43" t="str">
        <f t="shared" si="1"/>
        <v>N/A</v>
      </c>
      <c r="E22" s="35">
        <v>3196</v>
      </c>
      <c r="F22" s="43" t="str">
        <f t="shared" si="2"/>
        <v>N/A</v>
      </c>
      <c r="G22" s="35">
        <v>3629</v>
      </c>
      <c r="H22" s="43" t="str">
        <f t="shared" si="3"/>
        <v>N/A</v>
      </c>
      <c r="I22" s="12">
        <v>6.5330000000000004</v>
      </c>
      <c r="J22" s="12">
        <v>13.55</v>
      </c>
      <c r="K22" s="44" t="s">
        <v>732</v>
      </c>
      <c r="L22" s="9" t="str">
        <f t="shared" si="0"/>
        <v>Yes</v>
      </c>
    </row>
    <row r="23" spans="1:12" x14ac:dyDescent="0.2">
      <c r="A23" s="3" t="s">
        <v>991</v>
      </c>
      <c r="B23" s="34" t="s">
        <v>217</v>
      </c>
      <c r="C23" s="35">
        <v>1561</v>
      </c>
      <c r="D23" s="43" t="str">
        <f t="shared" si="1"/>
        <v>N/A</v>
      </c>
      <c r="E23" s="35">
        <v>1811</v>
      </c>
      <c r="F23" s="43" t="str">
        <f t="shared" si="2"/>
        <v>N/A</v>
      </c>
      <c r="G23" s="35">
        <v>2008</v>
      </c>
      <c r="H23" s="43" t="str">
        <f t="shared" si="3"/>
        <v>N/A</v>
      </c>
      <c r="I23" s="12">
        <v>16.02</v>
      </c>
      <c r="J23" s="12">
        <v>10.88</v>
      </c>
      <c r="K23" s="44" t="s">
        <v>732</v>
      </c>
      <c r="L23" s="9" t="str">
        <f t="shared" si="0"/>
        <v>Yes</v>
      </c>
    </row>
    <row r="24" spans="1:12" x14ac:dyDescent="0.2">
      <c r="A24" s="3" t="s">
        <v>992</v>
      </c>
      <c r="B24" s="34" t="s">
        <v>217</v>
      </c>
      <c r="C24" s="35">
        <v>9028</v>
      </c>
      <c r="D24" s="43" t="str">
        <f t="shared" si="1"/>
        <v>N/A</v>
      </c>
      <c r="E24" s="35">
        <v>9133</v>
      </c>
      <c r="F24" s="43" t="str">
        <f t="shared" si="2"/>
        <v>N/A</v>
      </c>
      <c r="G24" s="35">
        <v>9737</v>
      </c>
      <c r="H24" s="43" t="str">
        <f t="shared" si="3"/>
        <v>N/A</v>
      </c>
      <c r="I24" s="12">
        <v>1.163</v>
      </c>
      <c r="J24" s="12">
        <v>6.6130000000000004</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89922</v>
      </c>
      <c r="D26" s="43" t="str">
        <f t="shared" si="1"/>
        <v>N/A</v>
      </c>
      <c r="E26" s="35">
        <v>96507</v>
      </c>
      <c r="F26" s="43" t="str">
        <f t="shared" si="2"/>
        <v>N/A</v>
      </c>
      <c r="G26" s="35">
        <v>100220</v>
      </c>
      <c r="H26" s="43" t="str">
        <f t="shared" si="3"/>
        <v>N/A</v>
      </c>
      <c r="I26" s="12">
        <v>7.3230000000000004</v>
      </c>
      <c r="J26" s="12">
        <v>3.847</v>
      </c>
      <c r="K26" s="44" t="s">
        <v>732</v>
      </c>
      <c r="L26" s="9" t="str">
        <f t="shared" si="0"/>
        <v>Yes</v>
      </c>
    </row>
    <row r="27" spans="1:12" x14ac:dyDescent="0.2">
      <c r="A27" s="3" t="s">
        <v>994</v>
      </c>
      <c r="B27" s="34" t="s">
        <v>217</v>
      </c>
      <c r="C27" s="35">
        <v>9712</v>
      </c>
      <c r="D27" s="43" t="str">
        <f t="shared" si="1"/>
        <v>N/A</v>
      </c>
      <c r="E27" s="35">
        <v>10803</v>
      </c>
      <c r="F27" s="43" t="str">
        <f t="shared" si="2"/>
        <v>N/A</v>
      </c>
      <c r="G27" s="35">
        <v>10669</v>
      </c>
      <c r="H27" s="43" t="str">
        <f t="shared" si="3"/>
        <v>N/A</v>
      </c>
      <c r="I27" s="12">
        <v>11.23</v>
      </c>
      <c r="J27" s="12">
        <v>-1.24</v>
      </c>
      <c r="K27" s="44" t="s">
        <v>732</v>
      </c>
      <c r="L27" s="9" t="str">
        <f t="shared" si="0"/>
        <v>Yes</v>
      </c>
    </row>
    <row r="28" spans="1:12" x14ac:dyDescent="0.2">
      <c r="A28" s="3" t="s">
        <v>995</v>
      </c>
      <c r="B28" s="34" t="s">
        <v>217</v>
      </c>
      <c r="C28" s="35">
        <v>427</v>
      </c>
      <c r="D28" s="43" t="str">
        <f t="shared" si="1"/>
        <v>N/A</v>
      </c>
      <c r="E28" s="35">
        <v>787</v>
      </c>
      <c r="F28" s="43" t="str">
        <f t="shared" si="2"/>
        <v>N/A</v>
      </c>
      <c r="G28" s="35">
        <v>600</v>
      </c>
      <c r="H28" s="43" t="str">
        <f t="shared" si="3"/>
        <v>N/A</v>
      </c>
      <c r="I28" s="12">
        <v>84.31</v>
      </c>
      <c r="J28" s="12">
        <v>-23.8</v>
      </c>
      <c r="K28" s="44" t="s">
        <v>732</v>
      </c>
      <c r="L28" s="9" t="str">
        <f t="shared" si="0"/>
        <v>Yes</v>
      </c>
    </row>
    <row r="29" spans="1:12" x14ac:dyDescent="0.2">
      <c r="A29" s="3" t="s">
        <v>996</v>
      </c>
      <c r="B29" s="34" t="s">
        <v>217</v>
      </c>
      <c r="C29" s="35">
        <v>1448</v>
      </c>
      <c r="D29" s="43" t="str">
        <f t="shared" si="1"/>
        <v>N/A</v>
      </c>
      <c r="E29" s="35">
        <v>1428</v>
      </c>
      <c r="F29" s="43" t="str">
        <f t="shared" si="2"/>
        <v>N/A</v>
      </c>
      <c r="G29" s="116">
        <v>1422</v>
      </c>
      <c r="H29" s="43" t="str">
        <f t="shared" si="3"/>
        <v>N/A</v>
      </c>
      <c r="I29" s="12">
        <v>-1.38</v>
      </c>
      <c r="J29" s="12">
        <v>-0.42</v>
      </c>
      <c r="K29" s="44" t="s">
        <v>732</v>
      </c>
      <c r="L29" s="9" t="str">
        <f t="shared" si="0"/>
        <v>Yes</v>
      </c>
    </row>
    <row r="30" spans="1:12" x14ac:dyDescent="0.2">
      <c r="A30" s="3" t="s">
        <v>997</v>
      </c>
      <c r="B30" s="34" t="s">
        <v>217</v>
      </c>
      <c r="C30" s="35">
        <v>64574</v>
      </c>
      <c r="D30" s="43" t="str">
        <f t="shared" si="1"/>
        <v>N/A</v>
      </c>
      <c r="E30" s="35">
        <v>69671</v>
      </c>
      <c r="F30" s="43" t="str">
        <f t="shared" si="2"/>
        <v>N/A</v>
      </c>
      <c r="G30" s="35">
        <v>72977</v>
      </c>
      <c r="H30" s="43" t="str">
        <f t="shared" si="3"/>
        <v>N/A</v>
      </c>
      <c r="I30" s="12">
        <v>7.8929999999999998</v>
      </c>
      <c r="J30" s="12">
        <v>4.7450000000000001</v>
      </c>
      <c r="K30" s="44" t="s">
        <v>732</v>
      </c>
      <c r="L30" s="9" t="str">
        <f t="shared" si="0"/>
        <v>Yes</v>
      </c>
    </row>
    <row r="31" spans="1:12" x14ac:dyDescent="0.2">
      <c r="A31" s="3" t="s">
        <v>998</v>
      </c>
      <c r="B31" s="34" t="s">
        <v>217</v>
      </c>
      <c r="C31" s="35">
        <v>11068</v>
      </c>
      <c r="D31" s="43" t="str">
        <f t="shared" si="1"/>
        <v>N/A</v>
      </c>
      <c r="E31" s="35">
        <v>11286</v>
      </c>
      <c r="F31" s="43" t="str">
        <f t="shared" si="2"/>
        <v>N/A</v>
      </c>
      <c r="G31" s="35">
        <v>12112</v>
      </c>
      <c r="H31" s="43" t="str">
        <f t="shared" si="3"/>
        <v>N/A</v>
      </c>
      <c r="I31" s="12">
        <v>1.97</v>
      </c>
      <c r="J31" s="12">
        <v>7.319</v>
      </c>
      <c r="K31" s="44" t="s">
        <v>732</v>
      </c>
      <c r="L31" s="9" t="str">
        <f t="shared" si="0"/>
        <v>Yes</v>
      </c>
    </row>
    <row r="32" spans="1:12" x14ac:dyDescent="0.2">
      <c r="A32" s="3" t="s">
        <v>999</v>
      </c>
      <c r="B32" s="34" t="s">
        <v>217</v>
      </c>
      <c r="C32" s="35">
        <v>2693</v>
      </c>
      <c r="D32" s="43" t="str">
        <f t="shared" si="1"/>
        <v>N/A</v>
      </c>
      <c r="E32" s="35">
        <v>2532</v>
      </c>
      <c r="F32" s="43" t="str">
        <f t="shared" si="2"/>
        <v>N/A</v>
      </c>
      <c r="G32" s="35">
        <v>2440</v>
      </c>
      <c r="H32" s="43" t="str">
        <f t="shared" si="3"/>
        <v>N/A</v>
      </c>
      <c r="I32" s="12">
        <v>-5.98</v>
      </c>
      <c r="J32" s="12">
        <v>-3.63</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20432</v>
      </c>
      <c r="D34" s="43" t="str">
        <f t="shared" si="1"/>
        <v>N/A</v>
      </c>
      <c r="E34" s="35">
        <v>22471</v>
      </c>
      <c r="F34" s="43" t="str">
        <f t="shared" si="2"/>
        <v>N/A</v>
      </c>
      <c r="G34" s="35">
        <v>23406</v>
      </c>
      <c r="H34" s="43" t="str">
        <f t="shared" si="3"/>
        <v>N/A</v>
      </c>
      <c r="I34" s="12">
        <v>9.9789999999999992</v>
      </c>
      <c r="J34" s="12">
        <v>4.1609999999999996</v>
      </c>
      <c r="K34" s="44" t="s">
        <v>732</v>
      </c>
      <c r="L34" s="9" t="str">
        <f t="shared" si="0"/>
        <v>Yes</v>
      </c>
    </row>
    <row r="35" spans="1:12" x14ac:dyDescent="0.2">
      <c r="A35" s="3" t="s">
        <v>1001</v>
      </c>
      <c r="B35" s="34" t="s">
        <v>217</v>
      </c>
      <c r="C35" s="35">
        <v>3841</v>
      </c>
      <c r="D35" s="43" t="str">
        <f t="shared" si="1"/>
        <v>N/A</v>
      </c>
      <c r="E35" s="35">
        <v>4471</v>
      </c>
      <c r="F35" s="43" t="str">
        <f t="shared" si="2"/>
        <v>N/A</v>
      </c>
      <c r="G35" s="35">
        <v>4455</v>
      </c>
      <c r="H35" s="43" t="str">
        <f t="shared" si="3"/>
        <v>N/A</v>
      </c>
      <c r="I35" s="12">
        <v>16.399999999999999</v>
      </c>
      <c r="J35" s="12">
        <v>-0.35799999999999998</v>
      </c>
      <c r="K35" s="44" t="s">
        <v>732</v>
      </c>
      <c r="L35" s="9" t="str">
        <f t="shared" si="0"/>
        <v>Yes</v>
      </c>
    </row>
    <row r="36" spans="1:12" x14ac:dyDescent="0.2">
      <c r="A36" s="3" t="s">
        <v>1002</v>
      </c>
      <c r="B36" s="34" t="s">
        <v>217</v>
      </c>
      <c r="C36" s="35">
        <v>435</v>
      </c>
      <c r="D36" s="43" t="str">
        <f t="shared" si="1"/>
        <v>N/A</v>
      </c>
      <c r="E36" s="35">
        <v>895</v>
      </c>
      <c r="F36" s="43" t="str">
        <f t="shared" si="2"/>
        <v>N/A</v>
      </c>
      <c r="G36" s="35">
        <v>686</v>
      </c>
      <c r="H36" s="43" t="str">
        <f t="shared" si="3"/>
        <v>N/A</v>
      </c>
      <c r="I36" s="12">
        <v>105.7</v>
      </c>
      <c r="J36" s="12">
        <v>-23.4</v>
      </c>
      <c r="K36" s="44" t="s">
        <v>732</v>
      </c>
      <c r="L36" s="9" t="str">
        <f t="shared" si="0"/>
        <v>Yes</v>
      </c>
    </row>
    <row r="37" spans="1:12" x14ac:dyDescent="0.2">
      <c r="A37" s="3" t="s">
        <v>1003</v>
      </c>
      <c r="B37" s="34" t="s">
        <v>217</v>
      </c>
      <c r="C37" s="35">
        <v>2671</v>
      </c>
      <c r="D37" s="43" t="str">
        <f t="shared" si="1"/>
        <v>N/A</v>
      </c>
      <c r="E37" s="35">
        <v>3008</v>
      </c>
      <c r="F37" s="43" t="str">
        <f t="shared" si="2"/>
        <v>N/A</v>
      </c>
      <c r="G37" s="35">
        <v>3122</v>
      </c>
      <c r="H37" s="43" t="str">
        <f t="shared" si="3"/>
        <v>N/A</v>
      </c>
      <c r="I37" s="12">
        <v>12.62</v>
      </c>
      <c r="J37" s="12">
        <v>3.79</v>
      </c>
      <c r="K37" s="44" t="s">
        <v>732</v>
      </c>
      <c r="L37" s="9" t="str">
        <f t="shared" si="0"/>
        <v>Yes</v>
      </c>
    </row>
    <row r="38" spans="1:12" x14ac:dyDescent="0.2">
      <c r="A38" s="3" t="s">
        <v>1004</v>
      </c>
      <c r="B38" s="34" t="s">
        <v>217</v>
      </c>
      <c r="C38" s="35">
        <v>4376</v>
      </c>
      <c r="D38" s="43" t="str">
        <f t="shared" si="1"/>
        <v>N/A</v>
      </c>
      <c r="E38" s="35">
        <v>4732</v>
      </c>
      <c r="F38" s="43" t="str">
        <f t="shared" si="2"/>
        <v>N/A</v>
      </c>
      <c r="G38" s="35">
        <v>4915</v>
      </c>
      <c r="H38" s="43" t="str">
        <f t="shared" si="3"/>
        <v>N/A</v>
      </c>
      <c r="I38" s="12">
        <v>8.1349999999999998</v>
      </c>
      <c r="J38" s="12">
        <v>3.867</v>
      </c>
      <c r="K38" s="44" t="s">
        <v>732</v>
      </c>
      <c r="L38" s="9" t="str">
        <f t="shared" si="0"/>
        <v>Yes</v>
      </c>
    </row>
    <row r="39" spans="1:12" x14ac:dyDescent="0.2">
      <c r="A39" s="3" t="s">
        <v>1005</v>
      </c>
      <c r="B39" s="34" t="s">
        <v>217</v>
      </c>
      <c r="C39" s="35">
        <v>9109</v>
      </c>
      <c r="D39" s="43" t="str">
        <f t="shared" si="1"/>
        <v>N/A</v>
      </c>
      <c r="E39" s="35">
        <v>9365</v>
      </c>
      <c r="F39" s="43" t="str">
        <f t="shared" si="2"/>
        <v>N/A</v>
      </c>
      <c r="G39" s="35">
        <v>10228</v>
      </c>
      <c r="H39" s="43" t="str">
        <f t="shared" si="3"/>
        <v>N/A</v>
      </c>
      <c r="I39" s="12">
        <v>2.81</v>
      </c>
      <c r="J39" s="12">
        <v>9.2149999999999999</v>
      </c>
      <c r="K39" s="44" t="s">
        <v>732</v>
      </c>
      <c r="L39" s="9" t="str">
        <f t="shared" si="0"/>
        <v>Yes</v>
      </c>
    </row>
    <row r="40" spans="1:12" x14ac:dyDescent="0.2">
      <c r="A40" s="3" t="s">
        <v>1006</v>
      </c>
      <c r="B40" s="34" t="s">
        <v>217</v>
      </c>
      <c r="C40" s="35">
        <v>0</v>
      </c>
      <c r="D40" s="43" t="str">
        <f t="shared" si="1"/>
        <v>N/A</v>
      </c>
      <c r="E40" s="35">
        <v>0</v>
      </c>
      <c r="F40" s="43" t="str">
        <f t="shared" si="2"/>
        <v>N/A</v>
      </c>
      <c r="G40" s="35">
        <v>0</v>
      </c>
      <c r="H40" s="43" t="str">
        <f t="shared" si="3"/>
        <v>N/A</v>
      </c>
      <c r="I40" s="12" t="s">
        <v>1743</v>
      </c>
      <c r="J40" s="12" t="s">
        <v>1743</v>
      </c>
      <c r="K40" s="44" t="s">
        <v>732</v>
      </c>
      <c r="L40" s="9" t="str">
        <f t="shared" si="0"/>
        <v>N/A</v>
      </c>
    </row>
    <row r="41" spans="1:12" x14ac:dyDescent="0.2">
      <c r="A41" s="45" t="s">
        <v>84</v>
      </c>
      <c r="B41" s="34" t="s">
        <v>217</v>
      </c>
      <c r="C41" s="46">
        <v>945856406</v>
      </c>
      <c r="D41" s="43" t="str">
        <f t="shared" si="1"/>
        <v>N/A</v>
      </c>
      <c r="E41" s="46">
        <v>1011083487</v>
      </c>
      <c r="F41" s="43" t="str">
        <f t="shared" si="2"/>
        <v>N/A</v>
      </c>
      <c r="G41" s="46">
        <v>1001400935</v>
      </c>
      <c r="H41" s="43" t="str">
        <f t="shared" si="3"/>
        <v>N/A</v>
      </c>
      <c r="I41" s="12">
        <v>6.8959999999999999</v>
      </c>
      <c r="J41" s="12">
        <v>-0.95799999999999996</v>
      </c>
      <c r="K41" s="44" t="s">
        <v>732</v>
      </c>
      <c r="L41" s="9" t="str">
        <f t="shared" si="0"/>
        <v>Yes</v>
      </c>
    </row>
    <row r="42" spans="1:12" x14ac:dyDescent="0.2">
      <c r="A42" s="45" t="s">
        <v>1503</v>
      </c>
      <c r="B42" s="34" t="s">
        <v>217</v>
      </c>
      <c r="C42" s="46">
        <v>6561.0660645999997</v>
      </c>
      <c r="D42" s="43" t="str">
        <f t="shared" si="1"/>
        <v>N/A</v>
      </c>
      <c r="E42" s="46">
        <v>6548.4257680000001</v>
      </c>
      <c r="F42" s="43" t="str">
        <f t="shared" si="2"/>
        <v>N/A</v>
      </c>
      <c r="G42" s="46">
        <v>6223.8633100999996</v>
      </c>
      <c r="H42" s="43" t="str">
        <f t="shared" si="3"/>
        <v>N/A</v>
      </c>
      <c r="I42" s="12">
        <v>-0.193</v>
      </c>
      <c r="J42" s="12">
        <v>-4.96</v>
      </c>
      <c r="K42" s="44" t="s">
        <v>732</v>
      </c>
      <c r="L42" s="9" t="str">
        <f t="shared" si="0"/>
        <v>Yes</v>
      </c>
    </row>
    <row r="43" spans="1:12" x14ac:dyDescent="0.2">
      <c r="A43" s="45" t="s">
        <v>1504</v>
      </c>
      <c r="B43" s="34" t="s">
        <v>217</v>
      </c>
      <c r="C43" s="46">
        <v>7377.3420845000001</v>
      </c>
      <c r="D43" s="43" t="str">
        <f t="shared" si="1"/>
        <v>N/A</v>
      </c>
      <c r="E43" s="46">
        <v>7269.2751958999997</v>
      </c>
      <c r="F43" s="43" t="str">
        <f t="shared" si="2"/>
        <v>N/A</v>
      </c>
      <c r="G43" s="46">
        <v>6923.4982161999997</v>
      </c>
      <c r="H43" s="43" t="str">
        <f t="shared" si="3"/>
        <v>N/A</v>
      </c>
      <c r="I43" s="12">
        <v>-1.46</v>
      </c>
      <c r="J43" s="12">
        <v>-4.76</v>
      </c>
      <c r="K43" s="44" t="s">
        <v>732</v>
      </c>
      <c r="L43" s="9" t="str">
        <f t="shared" si="0"/>
        <v>Yes</v>
      </c>
    </row>
    <row r="44" spans="1:12" x14ac:dyDescent="0.2">
      <c r="A44" s="4" t="s">
        <v>107</v>
      </c>
      <c r="B44" s="34" t="s">
        <v>217</v>
      </c>
      <c r="C44" s="46">
        <v>0</v>
      </c>
      <c r="D44" s="43" t="str">
        <f t="shared" si="1"/>
        <v>N/A</v>
      </c>
      <c r="E44" s="46">
        <v>0</v>
      </c>
      <c r="F44" s="43" t="str">
        <f t="shared" si="2"/>
        <v>N/A</v>
      </c>
      <c r="G44" s="46">
        <v>0</v>
      </c>
      <c r="H44" s="43" t="str">
        <f t="shared" si="3"/>
        <v>N/A</v>
      </c>
      <c r="I44" s="12" t="s">
        <v>1743</v>
      </c>
      <c r="J44" s="12" t="s">
        <v>1743</v>
      </c>
      <c r="K44" s="44" t="s">
        <v>732</v>
      </c>
      <c r="L44" s="9" t="str">
        <f t="shared" si="0"/>
        <v>N/A</v>
      </c>
    </row>
    <row r="45" spans="1:12" x14ac:dyDescent="0.2">
      <c r="A45" s="45" t="s">
        <v>162</v>
      </c>
      <c r="B45" s="47" t="s">
        <v>221</v>
      </c>
      <c r="C45" s="1">
        <v>0</v>
      </c>
      <c r="D45" s="43" t="str">
        <f>IF($B45="N/A","N/A",IF(C45&gt;0,"No",IF(C45&lt;0,"No","Yes")))</f>
        <v>Yes</v>
      </c>
      <c r="E45" s="1">
        <v>0</v>
      </c>
      <c r="F45" s="43" t="str">
        <f>IF($B45="N/A","N/A",IF(E45&gt;0,"No",IF(E45&lt;0,"No","Yes")))</f>
        <v>Yes</v>
      </c>
      <c r="G45" s="1">
        <v>0</v>
      </c>
      <c r="H45" s="43" t="str">
        <f>IF($B45="N/A","N/A",IF(G45&gt;0,"No",IF(G45&lt;0,"No","Yes")))</f>
        <v>Yes</v>
      </c>
      <c r="I45" s="12" t="s">
        <v>1743</v>
      </c>
      <c r="J45" s="12" t="s">
        <v>1743</v>
      </c>
      <c r="K45" s="44" t="s">
        <v>732</v>
      </c>
      <c r="L45" s="9" t="str">
        <f t="shared" si="0"/>
        <v>N/A</v>
      </c>
    </row>
    <row r="46" spans="1:12" x14ac:dyDescent="0.2">
      <c r="A46" s="45" t="s">
        <v>160</v>
      </c>
      <c r="B46" s="34" t="s">
        <v>217</v>
      </c>
      <c r="C46" s="46">
        <v>0</v>
      </c>
      <c r="D46" s="43" t="str">
        <f t="shared" ref="D46:D47" si="4">IF($B46="N/A","N/A",IF(C46&gt;10,"No",IF(C46&lt;-10,"No","Yes")))</f>
        <v>N/A</v>
      </c>
      <c r="E46" s="46">
        <v>0</v>
      </c>
      <c r="F46" s="43" t="str">
        <f t="shared" ref="F46:F47" si="5">IF($B46="N/A","N/A",IF(E46&gt;10,"No",IF(E46&lt;-10,"No","Yes")))</f>
        <v>N/A</v>
      </c>
      <c r="G46" s="46">
        <v>0</v>
      </c>
      <c r="H46" s="43" t="str">
        <f t="shared" ref="H46:H47" si="6">IF($B46="N/A","N/A",IF(G46&gt;10,"No",IF(G46&lt;-10,"No","Yes")))</f>
        <v>N/A</v>
      </c>
      <c r="I46" s="12" t="s">
        <v>1743</v>
      </c>
      <c r="J46" s="12" t="s">
        <v>1743</v>
      </c>
      <c r="K46" s="44" t="s">
        <v>732</v>
      </c>
      <c r="L46" s="9" t="str">
        <f t="shared" si="0"/>
        <v>N/A</v>
      </c>
    </row>
    <row r="47" spans="1:12" x14ac:dyDescent="0.2">
      <c r="A47" s="45" t="s">
        <v>1290</v>
      </c>
      <c r="B47" s="34" t="s">
        <v>217</v>
      </c>
      <c r="C47" s="46" t="s">
        <v>1743</v>
      </c>
      <c r="D47" s="43" t="str">
        <f t="shared" si="4"/>
        <v>N/A</v>
      </c>
      <c r="E47" s="46" t="s">
        <v>1743</v>
      </c>
      <c r="F47" s="43" t="str">
        <f t="shared" si="5"/>
        <v>N/A</v>
      </c>
      <c r="G47" s="46" t="s">
        <v>1743</v>
      </c>
      <c r="H47" s="43" t="str">
        <f t="shared" si="6"/>
        <v>N/A</v>
      </c>
      <c r="I47" s="12" t="s">
        <v>1743</v>
      </c>
      <c r="J47" s="12" t="s">
        <v>1743</v>
      </c>
      <c r="K47" s="44" t="s">
        <v>732</v>
      </c>
      <c r="L47" s="9" t="str">
        <f>IF(J47="Div by 0", "N/A", IF(OR(J47="N/A",K47="N/A"),"N/A", IF(J47&gt;VALUE(MID(K47,1,2)), "No", IF(J47&lt;-1*VALUE(MID(K47,1,2)), "No", "Yes"))))</f>
        <v>N/A</v>
      </c>
    </row>
    <row r="48" spans="1:12" x14ac:dyDescent="0.2">
      <c r="A48" s="45" t="s">
        <v>1505</v>
      </c>
      <c r="B48" s="34" t="s">
        <v>217</v>
      </c>
      <c r="C48" s="46">
        <v>20621.225375000002</v>
      </c>
      <c r="D48" s="43" t="str">
        <f t="shared" ref="D48:D74" si="7">IF($B48="N/A","N/A",IF(C48&gt;10,"No",IF(C48&lt;-10,"No","Yes")))</f>
        <v>N/A</v>
      </c>
      <c r="E48" s="46">
        <v>21582.267426999999</v>
      </c>
      <c r="F48" s="43" t="str">
        <f t="shared" ref="F48:F74" si="8">IF($B48="N/A","N/A",IF(E48&gt;10,"No",IF(E48&lt;-10,"No","Yes")))</f>
        <v>N/A</v>
      </c>
      <c r="G48" s="46">
        <v>20350.182121000002</v>
      </c>
      <c r="H48" s="43" t="str">
        <f t="shared" ref="H48:H74" si="9">IF($B48="N/A","N/A",IF(G48&gt;10,"No",IF(G48&lt;-10,"No","Yes")))</f>
        <v>N/A</v>
      </c>
      <c r="I48" s="12">
        <v>4.66</v>
      </c>
      <c r="J48" s="12">
        <v>-5.71</v>
      </c>
      <c r="K48" s="44" t="s">
        <v>732</v>
      </c>
      <c r="L48" s="9" t="str">
        <f t="shared" ref="L48:L74" si="10">IF(J48="Div by 0", "N/A", IF(K48="N/A","N/A", IF(J48&gt;VALUE(MID(K48,1,2)), "No", IF(J48&lt;-1*VALUE(MID(K48,1,2)), "No", "Yes"))))</f>
        <v>Yes</v>
      </c>
    </row>
    <row r="49" spans="1:12" x14ac:dyDescent="0.2">
      <c r="A49" s="45" t="s">
        <v>1506</v>
      </c>
      <c r="B49" s="34" t="s">
        <v>217</v>
      </c>
      <c r="C49" s="46">
        <v>11846.422774999999</v>
      </c>
      <c r="D49" s="43" t="str">
        <f t="shared" si="7"/>
        <v>N/A</v>
      </c>
      <c r="E49" s="46">
        <v>11217.047463999999</v>
      </c>
      <c r="F49" s="43" t="str">
        <f t="shared" si="8"/>
        <v>N/A</v>
      </c>
      <c r="G49" s="46">
        <v>11688.230524000001</v>
      </c>
      <c r="H49" s="43" t="str">
        <f t="shared" si="9"/>
        <v>N/A</v>
      </c>
      <c r="I49" s="12">
        <v>-5.31</v>
      </c>
      <c r="J49" s="12">
        <v>4.2009999999999996</v>
      </c>
      <c r="K49" s="44" t="s">
        <v>732</v>
      </c>
      <c r="L49" s="9" t="str">
        <f t="shared" si="10"/>
        <v>Yes</v>
      </c>
    </row>
    <row r="50" spans="1:12" x14ac:dyDescent="0.2">
      <c r="A50" s="45" t="s">
        <v>1507</v>
      </c>
      <c r="B50" s="34" t="s">
        <v>217</v>
      </c>
      <c r="C50" s="46">
        <v>15376.055265000001</v>
      </c>
      <c r="D50" s="43" t="str">
        <f t="shared" si="7"/>
        <v>N/A</v>
      </c>
      <c r="E50" s="46">
        <v>18088.057562999998</v>
      </c>
      <c r="F50" s="43" t="str">
        <f t="shared" si="8"/>
        <v>N/A</v>
      </c>
      <c r="G50" s="46">
        <v>14521.998777999999</v>
      </c>
      <c r="H50" s="43" t="str">
        <f t="shared" si="9"/>
        <v>N/A</v>
      </c>
      <c r="I50" s="12">
        <v>17.64</v>
      </c>
      <c r="J50" s="12">
        <v>-19.7</v>
      </c>
      <c r="K50" s="44" t="s">
        <v>732</v>
      </c>
      <c r="L50" s="9" t="str">
        <f t="shared" si="10"/>
        <v>Yes</v>
      </c>
    </row>
    <row r="51" spans="1:12" x14ac:dyDescent="0.2">
      <c r="A51" s="45" t="s">
        <v>1508</v>
      </c>
      <c r="B51" s="34" t="s">
        <v>217</v>
      </c>
      <c r="C51" s="46">
        <v>5521.5324014999997</v>
      </c>
      <c r="D51" s="43" t="str">
        <f t="shared" si="7"/>
        <v>N/A</v>
      </c>
      <c r="E51" s="46">
        <v>5443.2017291000002</v>
      </c>
      <c r="F51" s="43" t="str">
        <f t="shared" si="8"/>
        <v>N/A</v>
      </c>
      <c r="G51" s="46">
        <v>4773.5744680999996</v>
      </c>
      <c r="H51" s="43" t="str">
        <f t="shared" si="9"/>
        <v>N/A</v>
      </c>
      <c r="I51" s="12">
        <v>-1.42</v>
      </c>
      <c r="J51" s="12">
        <v>-12.3</v>
      </c>
      <c r="K51" s="44" t="s">
        <v>732</v>
      </c>
      <c r="L51" s="9" t="str">
        <f t="shared" si="10"/>
        <v>Yes</v>
      </c>
    </row>
    <row r="52" spans="1:12" x14ac:dyDescent="0.2">
      <c r="A52" s="45" t="s">
        <v>1509</v>
      </c>
      <c r="B52" s="34" t="s">
        <v>217</v>
      </c>
      <c r="C52" s="46">
        <v>25812.323186000001</v>
      </c>
      <c r="D52" s="43" t="str">
        <f t="shared" si="7"/>
        <v>N/A</v>
      </c>
      <c r="E52" s="46">
        <v>25794.663503</v>
      </c>
      <c r="F52" s="43" t="str">
        <f t="shared" si="8"/>
        <v>N/A</v>
      </c>
      <c r="G52" s="46">
        <v>24716.746188000001</v>
      </c>
      <c r="H52" s="43" t="str">
        <f t="shared" si="9"/>
        <v>N/A</v>
      </c>
      <c r="I52" s="12">
        <v>-6.8000000000000005E-2</v>
      </c>
      <c r="J52" s="12">
        <v>-4.18</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17600.076950999999</v>
      </c>
      <c r="D54" s="43" t="str">
        <f t="shared" si="7"/>
        <v>N/A</v>
      </c>
      <c r="E54" s="46">
        <v>17631.102945999999</v>
      </c>
      <c r="F54" s="43" t="str">
        <f t="shared" si="8"/>
        <v>N/A</v>
      </c>
      <c r="G54" s="46">
        <v>16834.788333</v>
      </c>
      <c r="H54" s="43" t="str">
        <f t="shared" si="9"/>
        <v>N/A</v>
      </c>
      <c r="I54" s="12">
        <v>0.17630000000000001</v>
      </c>
      <c r="J54" s="12">
        <v>-4.5199999999999996</v>
      </c>
      <c r="K54" s="44" t="s">
        <v>732</v>
      </c>
      <c r="L54" s="9" t="str">
        <f t="shared" si="10"/>
        <v>Yes</v>
      </c>
    </row>
    <row r="55" spans="1:12" x14ac:dyDescent="0.2">
      <c r="A55" s="45" t="s">
        <v>1512</v>
      </c>
      <c r="B55" s="34" t="s">
        <v>217</v>
      </c>
      <c r="C55" s="46">
        <v>20385.217546</v>
      </c>
      <c r="D55" s="43" t="str">
        <f t="shared" si="7"/>
        <v>N/A</v>
      </c>
      <c r="E55" s="46">
        <v>19188.043243</v>
      </c>
      <c r="F55" s="43" t="str">
        <f t="shared" si="8"/>
        <v>N/A</v>
      </c>
      <c r="G55" s="46">
        <v>18581.626804</v>
      </c>
      <c r="H55" s="43" t="str">
        <f t="shared" si="9"/>
        <v>N/A</v>
      </c>
      <c r="I55" s="12">
        <v>-5.87</v>
      </c>
      <c r="J55" s="12">
        <v>-3.16</v>
      </c>
      <c r="K55" s="44" t="s">
        <v>732</v>
      </c>
      <c r="L55" s="9" t="str">
        <f t="shared" si="10"/>
        <v>Yes</v>
      </c>
    </row>
    <row r="56" spans="1:12" ht="25.5" x14ac:dyDescent="0.2">
      <c r="A56" s="45" t="s">
        <v>1513</v>
      </c>
      <c r="B56" s="34" t="s">
        <v>217</v>
      </c>
      <c r="C56" s="46">
        <v>11969.434667</v>
      </c>
      <c r="D56" s="43" t="str">
        <f t="shared" si="7"/>
        <v>N/A</v>
      </c>
      <c r="E56" s="46">
        <v>11449.706821</v>
      </c>
      <c r="F56" s="43" t="str">
        <f t="shared" si="8"/>
        <v>N/A</v>
      </c>
      <c r="G56" s="46">
        <v>10256.055938</v>
      </c>
      <c r="H56" s="43" t="str">
        <f t="shared" si="9"/>
        <v>N/A</v>
      </c>
      <c r="I56" s="12">
        <v>-4.34</v>
      </c>
      <c r="J56" s="12">
        <v>-10.4</v>
      </c>
      <c r="K56" s="44" t="s">
        <v>732</v>
      </c>
      <c r="L56" s="9" t="str">
        <f t="shared" si="10"/>
        <v>Yes</v>
      </c>
    </row>
    <row r="57" spans="1:12" x14ac:dyDescent="0.2">
      <c r="A57" s="45" t="s">
        <v>1514</v>
      </c>
      <c r="B57" s="34" t="s">
        <v>217</v>
      </c>
      <c r="C57" s="46">
        <v>2781.8488149</v>
      </c>
      <c r="D57" s="43" t="str">
        <f t="shared" si="7"/>
        <v>N/A</v>
      </c>
      <c r="E57" s="46">
        <v>3117.2771948999998</v>
      </c>
      <c r="F57" s="43" t="str">
        <f t="shared" si="8"/>
        <v>N/A</v>
      </c>
      <c r="G57" s="46">
        <v>3109.5961155</v>
      </c>
      <c r="H57" s="43" t="str">
        <f t="shared" si="9"/>
        <v>N/A</v>
      </c>
      <c r="I57" s="12">
        <v>12.06</v>
      </c>
      <c r="J57" s="12">
        <v>-0.246</v>
      </c>
      <c r="K57" s="44" t="s">
        <v>732</v>
      </c>
      <c r="L57" s="9" t="str">
        <f t="shared" si="10"/>
        <v>Yes</v>
      </c>
    </row>
    <row r="58" spans="1:12" x14ac:dyDescent="0.2">
      <c r="A58" s="45" t="s">
        <v>1515</v>
      </c>
      <c r="B58" s="34" t="s">
        <v>217</v>
      </c>
      <c r="C58" s="46">
        <v>19438.200377000001</v>
      </c>
      <c r="D58" s="43" t="str">
        <f t="shared" si="7"/>
        <v>N/A</v>
      </c>
      <c r="E58" s="46">
        <v>21032.232344</v>
      </c>
      <c r="F58" s="43" t="str">
        <f t="shared" si="8"/>
        <v>N/A</v>
      </c>
      <c r="G58" s="46">
        <v>20289.944541000001</v>
      </c>
      <c r="H58" s="43" t="str">
        <f t="shared" si="9"/>
        <v>N/A</v>
      </c>
      <c r="I58" s="12">
        <v>8.2010000000000005</v>
      </c>
      <c r="J58" s="12">
        <v>-3.53</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2791.4568293000002</v>
      </c>
      <c r="D60" s="43" t="str">
        <f t="shared" si="7"/>
        <v>N/A</v>
      </c>
      <c r="E60" s="46">
        <v>2784.8338981000002</v>
      </c>
      <c r="F60" s="43" t="str">
        <f t="shared" si="8"/>
        <v>N/A</v>
      </c>
      <c r="G60" s="46">
        <v>2625.2417082000002</v>
      </c>
      <c r="H60" s="43" t="str">
        <f t="shared" si="9"/>
        <v>N/A</v>
      </c>
      <c r="I60" s="12">
        <v>-0.23699999999999999</v>
      </c>
      <c r="J60" s="12">
        <v>-5.73</v>
      </c>
      <c r="K60" s="44" t="s">
        <v>732</v>
      </c>
      <c r="L60" s="9" t="str">
        <f t="shared" si="10"/>
        <v>Yes</v>
      </c>
    </row>
    <row r="61" spans="1:12" x14ac:dyDescent="0.2">
      <c r="A61" s="45" t="s">
        <v>1518</v>
      </c>
      <c r="B61" s="34" t="s">
        <v>217</v>
      </c>
      <c r="C61" s="46">
        <v>2429.8800452999999</v>
      </c>
      <c r="D61" s="43" t="str">
        <f t="shared" si="7"/>
        <v>N/A</v>
      </c>
      <c r="E61" s="46">
        <v>2532.5870592000001</v>
      </c>
      <c r="F61" s="43" t="str">
        <f t="shared" si="8"/>
        <v>N/A</v>
      </c>
      <c r="G61" s="46">
        <v>2393.6577935999999</v>
      </c>
      <c r="H61" s="43" t="str">
        <f t="shared" si="9"/>
        <v>N/A</v>
      </c>
      <c r="I61" s="12">
        <v>4.2270000000000003</v>
      </c>
      <c r="J61" s="12">
        <v>-5.49</v>
      </c>
      <c r="K61" s="44" t="s">
        <v>732</v>
      </c>
      <c r="L61" s="9" t="str">
        <f t="shared" si="10"/>
        <v>Yes</v>
      </c>
    </row>
    <row r="62" spans="1:12" x14ac:dyDescent="0.2">
      <c r="A62" s="45" t="s">
        <v>1519</v>
      </c>
      <c r="B62" s="34" t="s">
        <v>217</v>
      </c>
      <c r="C62" s="46">
        <v>1782.7236534000001</v>
      </c>
      <c r="D62" s="43" t="str">
        <f t="shared" si="7"/>
        <v>N/A</v>
      </c>
      <c r="E62" s="46">
        <v>1776.1829733</v>
      </c>
      <c r="F62" s="43" t="str">
        <f t="shared" si="8"/>
        <v>N/A</v>
      </c>
      <c r="G62" s="46">
        <v>1652.9233333</v>
      </c>
      <c r="H62" s="43" t="str">
        <f t="shared" si="9"/>
        <v>N/A</v>
      </c>
      <c r="I62" s="12">
        <v>-0.36699999999999999</v>
      </c>
      <c r="J62" s="12">
        <v>-6.94</v>
      </c>
      <c r="K62" s="44" t="s">
        <v>732</v>
      </c>
      <c r="L62" s="9" t="str">
        <f t="shared" si="10"/>
        <v>Yes</v>
      </c>
    </row>
    <row r="63" spans="1:12" ht="25.5" x14ac:dyDescent="0.2">
      <c r="A63" s="45" t="s">
        <v>1520</v>
      </c>
      <c r="B63" s="34" t="s">
        <v>217</v>
      </c>
      <c r="C63" s="46">
        <v>3463.3059392</v>
      </c>
      <c r="D63" s="43" t="str">
        <f t="shared" si="7"/>
        <v>N/A</v>
      </c>
      <c r="E63" s="46">
        <v>3866.4523810000001</v>
      </c>
      <c r="F63" s="43" t="str">
        <f t="shared" si="8"/>
        <v>N/A</v>
      </c>
      <c r="G63" s="46">
        <v>3713.2187060000001</v>
      </c>
      <c r="H63" s="43" t="str">
        <f t="shared" si="9"/>
        <v>N/A</v>
      </c>
      <c r="I63" s="12">
        <v>11.64</v>
      </c>
      <c r="J63" s="12">
        <v>-3.96</v>
      </c>
      <c r="K63" s="44" t="s">
        <v>732</v>
      </c>
      <c r="L63" s="9" t="str">
        <f t="shared" si="10"/>
        <v>Yes</v>
      </c>
    </row>
    <row r="64" spans="1:12" x14ac:dyDescent="0.2">
      <c r="A64" s="45" t="s">
        <v>1521</v>
      </c>
      <c r="B64" s="34" t="s">
        <v>217</v>
      </c>
      <c r="C64" s="46">
        <v>1888.7706662000001</v>
      </c>
      <c r="D64" s="43" t="str">
        <f t="shared" si="7"/>
        <v>N/A</v>
      </c>
      <c r="E64" s="46">
        <v>1913.6202436999999</v>
      </c>
      <c r="F64" s="43" t="str">
        <f t="shared" si="8"/>
        <v>N/A</v>
      </c>
      <c r="G64" s="46">
        <v>1837.4723406000001</v>
      </c>
      <c r="H64" s="43" t="str">
        <f t="shared" si="9"/>
        <v>N/A</v>
      </c>
      <c r="I64" s="12">
        <v>1.3160000000000001</v>
      </c>
      <c r="J64" s="12">
        <v>-3.98</v>
      </c>
      <c r="K64" s="44" t="s">
        <v>732</v>
      </c>
      <c r="L64" s="9" t="str">
        <f t="shared" si="10"/>
        <v>Yes</v>
      </c>
    </row>
    <row r="65" spans="1:12" x14ac:dyDescent="0.2">
      <c r="A65" s="45" t="s">
        <v>1522</v>
      </c>
      <c r="B65" s="34" t="s">
        <v>217</v>
      </c>
      <c r="C65" s="46">
        <v>5647.2669858999998</v>
      </c>
      <c r="D65" s="43" t="str">
        <f t="shared" si="7"/>
        <v>N/A</v>
      </c>
      <c r="E65" s="46">
        <v>5913.0863016000003</v>
      </c>
      <c r="F65" s="43" t="str">
        <f t="shared" si="8"/>
        <v>N/A</v>
      </c>
      <c r="G65" s="46">
        <v>5534.1683454000004</v>
      </c>
      <c r="H65" s="43" t="str">
        <f t="shared" si="9"/>
        <v>N/A</v>
      </c>
      <c r="I65" s="12">
        <v>4.7069999999999999</v>
      </c>
      <c r="J65" s="12">
        <v>-6.41</v>
      </c>
      <c r="K65" s="44" t="s">
        <v>732</v>
      </c>
      <c r="L65" s="9" t="str">
        <f t="shared" si="10"/>
        <v>Yes</v>
      </c>
    </row>
    <row r="66" spans="1:12" x14ac:dyDescent="0.2">
      <c r="A66" s="45" t="s">
        <v>1523</v>
      </c>
      <c r="B66" s="34" t="s">
        <v>217</v>
      </c>
      <c r="C66" s="46">
        <v>13802.030449</v>
      </c>
      <c r="D66" s="43" t="str">
        <f t="shared" si="7"/>
        <v>N/A</v>
      </c>
      <c r="E66" s="46">
        <v>13593.344787</v>
      </c>
      <c r="F66" s="43" t="str">
        <f t="shared" si="8"/>
        <v>N/A</v>
      </c>
      <c r="G66" s="46">
        <v>12364.250819999999</v>
      </c>
      <c r="H66" s="43" t="str">
        <f t="shared" si="9"/>
        <v>N/A</v>
      </c>
      <c r="I66" s="12">
        <v>-1.51</v>
      </c>
      <c r="J66" s="12">
        <v>-9.0399999999999991</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3139.6301878999998</v>
      </c>
      <c r="D68" s="43" t="str">
        <f t="shared" si="7"/>
        <v>N/A</v>
      </c>
      <c r="E68" s="46">
        <v>3190.7138534000001</v>
      </c>
      <c r="F68" s="43" t="str">
        <f t="shared" si="8"/>
        <v>N/A</v>
      </c>
      <c r="G68" s="46">
        <v>2976.9086132000002</v>
      </c>
      <c r="H68" s="43" t="str">
        <f t="shared" si="9"/>
        <v>N/A</v>
      </c>
      <c r="I68" s="12">
        <v>1.627</v>
      </c>
      <c r="J68" s="12">
        <v>-6.7</v>
      </c>
      <c r="K68" s="44" t="s">
        <v>732</v>
      </c>
      <c r="L68" s="9" t="str">
        <f t="shared" si="10"/>
        <v>Yes</v>
      </c>
    </row>
    <row r="69" spans="1:12" x14ac:dyDescent="0.2">
      <c r="A69" s="45" t="s">
        <v>1526</v>
      </c>
      <c r="B69" s="34" t="s">
        <v>217</v>
      </c>
      <c r="C69" s="46">
        <v>3767.1968237000001</v>
      </c>
      <c r="D69" s="43" t="str">
        <f t="shared" si="7"/>
        <v>N/A</v>
      </c>
      <c r="E69" s="46">
        <v>3823.1013195999999</v>
      </c>
      <c r="F69" s="43" t="str">
        <f t="shared" si="8"/>
        <v>N/A</v>
      </c>
      <c r="G69" s="46">
        <v>3524.8861953000001</v>
      </c>
      <c r="H69" s="43" t="str">
        <f t="shared" si="9"/>
        <v>N/A</v>
      </c>
      <c r="I69" s="12">
        <v>1.484</v>
      </c>
      <c r="J69" s="12">
        <v>-7.8</v>
      </c>
      <c r="K69" s="44" t="s">
        <v>732</v>
      </c>
      <c r="L69" s="9" t="str">
        <f t="shared" si="10"/>
        <v>Yes</v>
      </c>
    </row>
    <row r="70" spans="1:12" x14ac:dyDescent="0.2">
      <c r="A70" s="45" t="s">
        <v>1527</v>
      </c>
      <c r="B70" s="34" t="s">
        <v>217</v>
      </c>
      <c r="C70" s="46">
        <v>1180.9678160999999</v>
      </c>
      <c r="D70" s="43" t="str">
        <f t="shared" si="7"/>
        <v>N/A</v>
      </c>
      <c r="E70" s="46">
        <v>1681.4346369</v>
      </c>
      <c r="F70" s="43" t="str">
        <f t="shared" si="8"/>
        <v>N/A</v>
      </c>
      <c r="G70" s="46">
        <v>1650.4460641000001</v>
      </c>
      <c r="H70" s="43" t="str">
        <f t="shared" si="9"/>
        <v>N/A</v>
      </c>
      <c r="I70" s="12">
        <v>42.38</v>
      </c>
      <c r="J70" s="12">
        <v>-1.84</v>
      </c>
      <c r="K70" s="44" t="s">
        <v>732</v>
      </c>
      <c r="L70" s="9" t="str">
        <f t="shared" si="10"/>
        <v>Yes</v>
      </c>
    </row>
    <row r="71" spans="1:12" ht="25.5" x14ac:dyDescent="0.2">
      <c r="A71" s="45" t="s">
        <v>1528</v>
      </c>
      <c r="B71" s="34" t="s">
        <v>217</v>
      </c>
      <c r="C71" s="46">
        <v>3440.5365032</v>
      </c>
      <c r="D71" s="43" t="str">
        <f t="shared" si="7"/>
        <v>N/A</v>
      </c>
      <c r="E71" s="46">
        <v>3579.4019281999999</v>
      </c>
      <c r="F71" s="43" t="str">
        <f t="shared" si="8"/>
        <v>N/A</v>
      </c>
      <c r="G71" s="46">
        <v>3279.2463164999999</v>
      </c>
      <c r="H71" s="43" t="str">
        <f t="shared" si="9"/>
        <v>N/A</v>
      </c>
      <c r="I71" s="12">
        <v>4.0359999999999996</v>
      </c>
      <c r="J71" s="12">
        <v>-8.39</v>
      </c>
      <c r="K71" s="44" t="s">
        <v>732</v>
      </c>
      <c r="L71" s="9" t="str">
        <f t="shared" si="10"/>
        <v>Yes</v>
      </c>
    </row>
    <row r="72" spans="1:12" x14ac:dyDescent="0.2">
      <c r="A72" s="45" t="s">
        <v>1529</v>
      </c>
      <c r="B72" s="34" t="s">
        <v>217</v>
      </c>
      <c r="C72" s="46">
        <v>2952.1629342000001</v>
      </c>
      <c r="D72" s="43" t="str">
        <f t="shared" si="7"/>
        <v>N/A</v>
      </c>
      <c r="E72" s="46">
        <v>3007.0431106999999</v>
      </c>
      <c r="F72" s="43" t="str">
        <f t="shared" si="8"/>
        <v>N/A</v>
      </c>
      <c r="G72" s="46">
        <v>2867.1428280999999</v>
      </c>
      <c r="H72" s="43" t="str">
        <f t="shared" si="9"/>
        <v>N/A</v>
      </c>
      <c r="I72" s="12">
        <v>1.859</v>
      </c>
      <c r="J72" s="12">
        <v>-4.6500000000000004</v>
      </c>
      <c r="K72" s="44" t="s">
        <v>732</v>
      </c>
      <c r="L72" s="9" t="str">
        <f t="shared" si="10"/>
        <v>Yes</v>
      </c>
    </row>
    <row r="73" spans="1:12" x14ac:dyDescent="0.2">
      <c r="A73" s="45" t="s">
        <v>1530</v>
      </c>
      <c r="B73" s="34" t="s">
        <v>217</v>
      </c>
      <c r="C73" s="46">
        <v>2970.3657920999999</v>
      </c>
      <c r="D73" s="43" t="str">
        <f t="shared" si="7"/>
        <v>N/A</v>
      </c>
      <c r="E73" s="46">
        <v>3001.0028831</v>
      </c>
      <c r="F73" s="43" t="str">
        <f t="shared" si="8"/>
        <v>N/A</v>
      </c>
      <c r="G73" s="46">
        <v>2787.6549667999998</v>
      </c>
      <c r="H73" s="43" t="str">
        <f t="shared" si="9"/>
        <v>N/A</v>
      </c>
      <c r="I73" s="12">
        <v>1.0309999999999999</v>
      </c>
      <c r="J73" s="12">
        <v>-7.11</v>
      </c>
      <c r="K73" s="44" t="s">
        <v>732</v>
      </c>
      <c r="L73" s="9" t="str">
        <f t="shared" si="10"/>
        <v>Yes</v>
      </c>
    </row>
    <row r="74" spans="1:12" x14ac:dyDescent="0.2">
      <c r="A74" s="45" t="s">
        <v>1531</v>
      </c>
      <c r="B74" s="34" t="s">
        <v>217</v>
      </c>
      <c r="C74" s="46" t="s">
        <v>1743</v>
      </c>
      <c r="D74" s="43" t="str">
        <f t="shared" si="7"/>
        <v>N/A</v>
      </c>
      <c r="E74" s="46" t="s">
        <v>1743</v>
      </c>
      <c r="F74" s="43" t="str">
        <f t="shared" si="8"/>
        <v>N/A</v>
      </c>
      <c r="G74" s="46" t="s">
        <v>1743</v>
      </c>
      <c r="H74" s="43" t="str">
        <f t="shared" si="9"/>
        <v>N/A</v>
      </c>
      <c r="I74" s="12" t="s">
        <v>1743</v>
      </c>
      <c r="J74" s="12" t="s">
        <v>1743</v>
      </c>
      <c r="K74" s="44" t="s">
        <v>732</v>
      </c>
      <c r="L74" s="9" t="str">
        <f t="shared" si="10"/>
        <v>N/A</v>
      </c>
    </row>
    <row r="75" spans="1:12" x14ac:dyDescent="0.2">
      <c r="A75" s="45" t="s">
        <v>1613</v>
      </c>
      <c r="B75" s="34" t="s">
        <v>217</v>
      </c>
      <c r="C75" s="46">
        <v>60962193</v>
      </c>
      <c r="D75" s="43" t="str">
        <f t="shared" ref="D75:D144" si="11">IF($B75="N/A","N/A",IF(C75&gt;10,"No",IF(C75&lt;-10,"No","Yes")))</f>
        <v>N/A</v>
      </c>
      <c r="E75" s="46">
        <v>64383415</v>
      </c>
      <c r="F75" s="43" t="str">
        <f t="shared" ref="F75:F144" si="12">IF($B75="N/A","N/A",IF(E75&gt;10,"No",IF(E75&lt;-10,"No","Yes")))</f>
        <v>N/A</v>
      </c>
      <c r="G75" s="46">
        <v>60039670</v>
      </c>
      <c r="H75" s="43" t="str">
        <f t="shared" ref="H75:H144" si="13">IF($B75="N/A","N/A",IF(G75&gt;10,"No",IF(G75&lt;-10,"No","Yes")))</f>
        <v>N/A</v>
      </c>
      <c r="I75" s="12">
        <v>5.6120000000000001</v>
      </c>
      <c r="J75" s="12">
        <v>-6.75</v>
      </c>
      <c r="K75" s="44" t="s">
        <v>732</v>
      </c>
      <c r="L75" s="9" t="str">
        <f t="shared" ref="L75:L135" si="14">IF(J75="Div by 0", "N/A", IF(K75="N/A","N/A", IF(J75&gt;VALUE(MID(K75,1,2)), "No", IF(J75&lt;-1*VALUE(MID(K75,1,2)), "No", "Yes"))))</f>
        <v>Yes</v>
      </c>
    </row>
    <row r="76" spans="1:12" x14ac:dyDescent="0.2">
      <c r="A76" s="45" t="s">
        <v>598</v>
      </c>
      <c r="B76" s="34" t="s">
        <v>217</v>
      </c>
      <c r="C76" s="35">
        <v>15656</v>
      </c>
      <c r="D76" s="43" t="str">
        <f t="shared" si="11"/>
        <v>N/A</v>
      </c>
      <c r="E76" s="35">
        <v>16366</v>
      </c>
      <c r="F76" s="43" t="str">
        <f t="shared" si="12"/>
        <v>N/A</v>
      </c>
      <c r="G76" s="35">
        <v>16573</v>
      </c>
      <c r="H76" s="43" t="str">
        <f t="shared" si="13"/>
        <v>N/A</v>
      </c>
      <c r="I76" s="12">
        <v>4.5350000000000001</v>
      </c>
      <c r="J76" s="12">
        <v>1.2649999999999999</v>
      </c>
      <c r="K76" s="44" t="s">
        <v>732</v>
      </c>
      <c r="L76" s="9" t="str">
        <f t="shared" si="14"/>
        <v>Yes</v>
      </c>
    </row>
    <row r="77" spans="1:12" x14ac:dyDescent="0.2">
      <c r="A77" s="45" t="s">
        <v>1440</v>
      </c>
      <c r="B77" s="34" t="s">
        <v>217</v>
      </c>
      <c r="C77" s="46">
        <v>3893.8549438</v>
      </c>
      <c r="D77" s="43" t="str">
        <f t="shared" si="11"/>
        <v>N/A</v>
      </c>
      <c r="E77" s="46">
        <v>3933.9737871000002</v>
      </c>
      <c r="F77" s="43" t="str">
        <f t="shared" si="12"/>
        <v>N/A</v>
      </c>
      <c r="G77" s="46">
        <v>3622.7399988000002</v>
      </c>
      <c r="H77" s="43" t="str">
        <f t="shared" si="13"/>
        <v>N/A</v>
      </c>
      <c r="I77" s="12">
        <v>1.03</v>
      </c>
      <c r="J77" s="12">
        <v>-7.91</v>
      </c>
      <c r="K77" s="44" t="s">
        <v>732</v>
      </c>
      <c r="L77" s="9" t="str">
        <f t="shared" si="14"/>
        <v>Yes</v>
      </c>
    </row>
    <row r="78" spans="1:12" x14ac:dyDescent="0.2">
      <c r="A78" s="45" t="s">
        <v>1441</v>
      </c>
      <c r="B78" s="34" t="s">
        <v>217</v>
      </c>
      <c r="C78" s="35">
        <v>4.1981987735999997</v>
      </c>
      <c r="D78" s="43" t="str">
        <f t="shared" si="11"/>
        <v>N/A</v>
      </c>
      <c r="E78" s="35">
        <v>4.1473176097</v>
      </c>
      <c r="F78" s="43" t="str">
        <f t="shared" si="12"/>
        <v>N/A</v>
      </c>
      <c r="G78" s="35">
        <v>4.3175647137000004</v>
      </c>
      <c r="H78" s="43" t="str">
        <f t="shared" si="13"/>
        <v>N/A</v>
      </c>
      <c r="I78" s="12">
        <v>-1.21</v>
      </c>
      <c r="J78" s="12">
        <v>4.1050000000000004</v>
      </c>
      <c r="K78" s="44" t="s">
        <v>732</v>
      </c>
      <c r="L78" s="9" t="str">
        <f t="shared" si="14"/>
        <v>Yes</v>
      </c>
    </row>
    <row r="79" spans="1:12" ht="25.5" x14ac:dyDescent="0.2">
      <c r="A79" s="45" t="s">
        <v>599</v>
      </c>
      <c r="B79" s="34" t="s">
        <v>217</v>
      </c>
      <c r="C79" s="46">
        <v>0</v>
      </c>
      <c r="D79" s="43" t="str">
        <f t="shared" si="11"/>
        <v>N/A</v>
      </c>
      <c r="E79" s="46">
        <v>0</v>
      </c>
      <c r="F79" s="43" t="str">
        <f t="shared" si="12"/>
        <v>N/A</v>
      </c>
      <c r="G79" s="46">
        <v>0</v>
      </c>
      <c r="H79" s="43" t="str">
        <f t="shared" si="13"/>
        <v>N/A</v>
      </c>
      <c r="I79" s="12" t="s">
        <v>1743</v>
      </c>
      <c r="J79" s="12" t="s">
        <v>1743</v>
      </c>
      <c r="K79" s="44" t="s">
        <v>732</v>
      </c>
      <c r="L79" s="9" t="str">
        <f t="shared" si="14"/>
        <v>N/A</v>
      </c>
    </row>
    <row r="80" spans="1:12" x14ac:dyDescent="0.2">
      <c r="A80" s="45" t="s">
        <v>600</v>
      </c>
      <c r="B80" s="34" t="s">
        <v>217</v>
      </c>
      <c r="C80" s="35">
        <v>0</v>
      </c>
      <c r="D80" s="43" t="str">
        <f t="shared" si="11"/>
        <v>N/A</v>
      </c>
      <c r="E80" s="35">
        <v>0</v>
      </c>
      <c r="F80" s="43" t="str">
        <f t="shared" si="12"/>
        <v>N/A</v>
      </c>
      <c r="G80" s="35">
        <v>0</v>
      </c>
      <c r="H80" s="43" t="str">
        <f t="shared" si="13"/>
        <v>N/A</v>
      </c>
      <c r="I80" s="12" t="s">
        <v>1743</v>
      </c>
      <c r="J80" s="12" t="s">
        <v>1743</v>
      </c>
      <c r="K80" s="44" t="s">
        <v>732</v>
      </c>
      <c r="L80" s="9" t="str">
        <f t="shared" si="14"/>
        <v>N/A</v>
      </c>
    </row>
    <row r="81" spans="1:12" x14ac:dyDescent="0.2">
      <c r="A81" s="45" t="s">
        <v>1442</v>
      </c>
      <c r="B81" s="34" t="s">
        <v>217</v>
      </c>
      <c r="C81" s="46" t="s">
        <v>1743</v>
      </c>
      <c r="D81" s="43" t="str">
        <f t="shared" si="11"/>
        <v>N/A</v>
      </c>
      <c r="E81" s="46" t="s">
        <v>1743</v>
      </c>
      <c r="F81" s="43" t="str">
        <f t="shared" si="12"/>
        <v>N/A</v>
      </c>
      <c r="G81" s="46" t="s">
        <v>1743</v>
      </c>
      <c r="H81" s="43" t="str">
        <f t="shared" si="13"/>
        <v>N/A</v>
      </c>
      <c r="I81" s="12" t="s">
        <v>1743</v>
      </c>
      <c r="J81" s="12" t="s">
        <v>1743</v>
      </c>
      <c r="K81" s="44" t="s">
        <v>732</v>
      </c>
      <c r="L81" s="9" t="str">
        <f t="shared" si="14"/>
        <v>N/A</v>
      </c>
    </row>
    <row r="82" spans="1:12" ht="25.5" x14ac:dyDescent="0.2">
      <c r="A82" s="45" t="s">
        <v>601</v>
      </c>
      <c r="B82" s="34" t="s">
        <v>217</v>
      </c>
      <c r="C82" s="46">
        <v>3846187</v>
      </c>
      <c r="D82" s="43" t="str">
        <f t="shared" si="11"/>
        <v>N/A</v>
      </c>
      <c r="E82" s="46">
        <v>4168333</v>
      </c>
      <c r="F82" s="43" t="str">
        <f t="shared" si="12"/>
        <v>N/A</v>
      </c>
      <c r="G82" s="46">
        <v>4229001</v>
      </c>
      <c r="H82" s="43" t="str">
        <f t="shared" si="13"/>
        <v>N/A</v>
      </c>
      <c r="I82" s="12">
        <v>8.3759999999999994</v>
      </c>
      <c r="J82" s="12">
        <v>1.4550000000000001</v>
      </c>
      <c r="K82" s="44" t="s">
        <v>732</v>
      </c>
      <c r="L82" s="9" t="str">
        <f t="shared" si="14"/>
        <v>Yes</v>
      </c>
    </row>
    <row r="83" spans="1:12" x14ac:dyDescent="0.2">
      <c r="A83" s="45" t="s">
        <v>602</v>
      </c>
      <c r="B83" s="34" t="s">
        <v>217</v>
      </c>
      <c r="C83" s="35">
        <v>300</v>
      </c>
      <c r="D83" s="43" t="str">
        <f t="shared" si="11"/>
        <v>N/A</v>
      </c>
      <c r="E83" s="35">
        <v>347</v>
      </c>
      <c r="F83" s="43" t="str">
        <f t="shared" si="12"/>
        <v>N/A</v>
      </c>
      <c r="G83" s="35">
        <v>376</v>
      </c>
      <c r="H83" s="43" t="str">
        <f t="shared" si="13"/>
        <v>N/A</v>
      </c>
      <c r="I83" s="12">
        <v>15.67</v>
      </c>
      <c r="J83" s="12">
        <v>8.3569999999999993</v>
      </c>
      <c r="K83" s="44" t="s">
        <v>732</v>
      </c>
      <c r="L83" s="9" t="str">
        <f t="shared" si="14"/>
        <v>Yes</v>
      </c>
    </row>
    <row r="84" spans="1:12" ht="25.5" x14ac:dyDescent="0.2">
      <c r="A84" s="4" t="s">
        <v>1443</v>
      </c>
      <c r="B84" s="34" t="s">
        <v>217</v>
      </c>
      <c r="C84" s="46">
        <v>12820.623333</v>
      </c>
      <c r="D84" s="43" t="str">
        <f t="shared" si="11"/>
        <v>N/A</v>
      </c>
      <c r="E84" s="46">
        <v>12012.487032000001</v>
      </c>
      <c r="F84" s="43" t="str">
        <f t="shared" si="12"/>
        <v>N/A</v>
      </c>
      <c r="G84" s="46">
        <v>11247.343085</v>
      </c>
      <c r="H84" s="43" t="str">
        <f t="shared" si="13"/>
        <v>N/A</v>
      </c>
      <c r="I84" s="12">
        <v>-6.3</v>
      </c>
      <c r="J84" s="12">
        <v>-6.37</v>
      </c>
      <c r="K84" s="44" t="s">
        <v>732</v>
      </c>
      <c r="L84" s="9" t="str">
        <f t="shared" si="14"/>
        <v>Yes</v>
      </c>
    </row>
    <row r="85" spans="1:12" x14ac:dyDescent="0.2">
      <c r="A85" s="4" t="s">
        <v>603</v>
      </c>
      <c r="B85" s="34" t="s">
        <v>217</v>
      </c>
      <c r="C85" s="46">
        <v>3179102</v>
      </c>
      <c r="D85" s="43" t="str">
        <f t="shared" si="11"/>
        <v>N/A</v>
      </c>
      <c r="E85" s="46">
        <v>3149059</v>
      </c>
      <c r="F85" s="43" t="str">
        <f t="shared" si="12"/>
        <v>N/A</v>
      </c>
      <c r="G85" s="46">
        <v>2995672</v>
      </c>
      <c r="H85" s="43" t="str">
        <f t="shared" si="13"/>
        <v>N/A</v>
      </c>
      <c r="I85" s="12">
        <v>-0.94499999999999995</v>
      </c>
      <c r="J85" s="12">
        <v>-4.87</v>
      </c>
      <c r="K85" s="44" t="s">
        <v>732</v>
      </c>
      <c r="L85" s="9" t="str">
        <f t="shared" si="14"/>
        <v>Yes</v>
      </c>
    </row>
    <row r="86" spans="1:12" x14ac:dyDescent="0.2">
      <c r="A86" s="4" t="s">
        <v>604</v>
      </c>
      <c r="B86" s="34" t="s">
        <v>217</v>
      </c>
      <c r="C86" s="35">
        <v>42</v>
      </c>
      <c r="D86" s="43" t="str">
        <f t="shared" si="11"/>
        <v>N/A</v>
      </c>
      <c r="E86" s="35">
        <v>44</v>
      </c>
      <c r="F86" s="43" t="str">
        <f t="shared" si="12"/>
        <v>N/A</v>
      </c>
      <c r="G86" s="35">
        <v>43</v>
      </c>
      <c r="H86" s="43" t="str">
        <f t="shared" si="13"/>
        <v>N/A</v>
      </c>
      <c r="I86" s="12">
        <v>4.7619999999999996</v>
      </c>
      <c r="J86" s="12">
        <v>-2.27</v>
      </c>
      <c r="K86" s="44" t="s">
        <v>732</v>
      </c>
      <c r="L86" s="9" t="str">
        <f t="shared" si="14"/>
        <v>Yes</v>
      </c>
    </row>
    <row r="87" spans="1:12" x14ac:dyDescent="0.2">
      <c r="A87" s="4" t="s">
        <v>1444</v>
      </c>
      <c r="B87" s="34" t="s">
        <v>217</v>
      </c>
      <c r="C87" s="46">
        <v>75692.904762000006</v>
      </c>
      <c r="D87" s="43" t="str">
        <f t="shared" si="11"/>
        <v>N/A</v>
      </c>
      <c r="E87" s="46">
        <v>71569.522727000003</v>
      </c>
      <c r="F87" s="43" t="str">
        <f t="shared" si="12"/>
        <v>N/A</v>
      </c>
      <c r="G87" s="46">
        <v>69666.790697999997</v>
      </c>
      <c r="H87" s="43" t="str">
        <f t="shared" si="13"/>
        <v>N/A</v>
      </c>
      <c r="I87" s="12">
        <v>-5.45</v>
      </c>
      <c r="J87" s="12">
        <v>-2.66</v>
      </c>
      <c r="K87" s="44" t="s">
        <v>732</v>
      </c>
      <c r="L87" s="9" t="str">
        <f t="shared" si="14"/>
        <v>Yes</v>
      </c>
    </row>
    <row r="88" spans="1:12" x14ac:dyDescent="0.2">
      <c r="A88" s="45" t="s">
        <v>605</v>
      </c>
      <c r="B88" s="34" t="s">
        <v>217</v>
      </c>
      <c r="C88" s="46">
        <v>208945035</v>
      </c>
      <c r="D88" s="43" t="str">
        <f t="shared" si="11"/>
        <v>N/A</v>
      </c>
      <c r="E88" s="46">
        <v>215597817</v>
      </c>
      <c r="F88" s="43" t="str">
        <f t="shared" si="12"/>
        <v>N/A</v>
      </c>
      <c r="G88" s="46">
        <v>199682225</v>
      </c>
      <c r="H88" s="43" t="str">
        <f t="shared" si="13"/>
        <v>N/A</v>
      </c>
      <c r="I88" s="12">
        <v>3.1840000000000002</v>
      </c>
      <c r="J88" s="12">
        <v>-7.38</v>
      </c>
      <c r="K88" s="44" t="s">
        <v>732</v>
      </c>
      <c r="L88" s="9" t="str">
        <f t="shared" si="14"/>
        <v>Yes</v>
      </c>
    </row>
    <row r="89" spans="1:12" x14ac:dyDescent="0.2">
      <c r="A89" s="48" t="s">
        <v>606</v>
      </c>
      <c r="B89" s="35" t="s">
        <v>217</v>
      </c>
      <c r="C89" s="35">
        <v>6945</v>
      </c>
      <c r="D89" s="43" t="str">
        <f t="shared" si="11"/>
        <v>N/A</v>
      </c>
      <c r="E89" s="35">
        <v>6952</v>
      </c>
      <c r="F89" s="43" t="str">
        <f t="shared" si="12"/>
        <v>N/A</v>
      </c>
      <c r="G89" s="35">
        <v>6985</v>
      </c>
      <c r="H89" s="43" t="str">
        <f t="shared" si="13"/>
        <v>N/A</v>
      </c>
      <c r="I89" s="12">
        <v>0.1008</v>
      </c>
      <c r="J89" s="12">
        <v>0.47470000000000001</v>
      </c>
      <c r="K89" s="49" t="s">
        <v>732</v>
      </c>
      <c r="L89" s="9" t="str">
        <f t="shared" si="14"/>
        <v>Yes</v>
      </c>
    </row>
    <row r="90" spans="1:12" x14ac:dyDescent="0.2">
      <c r="A90" s="45" t="s">
        <v>1445</v>
      </c>
      <c r="B90" s="34" t="s">
        <v>217</v>
      </c>
      <c r="C90" s="46">
        <v>30085.678186000001</v>
      </c>
      <c r="D90" s="43" t="str">
        <f t="shared" si="11"/>
        <v>N/A</v>
      </c>
      <c r="E90" s="46">
        <v>31012.344217000002</v>
      </c>
      <c r="F90" s="43" t="str">
        <f t="shared" si="12"/>
        <v>N/A</v>
      </c>
      <c r="G90" s="46">
        <v>28587.290623000001</v>
      </c>
      <c r="H90" s="43" t="str">
        <f t="shared" si="13"/>
        <v>N/A</v>
      </c>
      <c r="I90" s="12">
        <v>3.08</v>
      </c>
      <c r="J90" s="12">
        <v>-7.82</v>
      </c>
      <c r="K90" s="44" t="s">
        <v>732</v>
      </c>
      <c r="L90" s="9" t="str">
        <f t="shared" si="14"/>
        <v>Yes</v>
      </c>
    </row>
    <row r="91" spans="1:12" ht="25.5" x14ac:dyDescent="0.2">
      <c r="A91" s="45" t="s">
        <v>607</v>
      </c>
      <c r="B91" s="34" t="s">
        <v>217</v>
      </c>
      <c r="C91" s="46">
        <v>39728950</v>
      </c>
      <c r="D91" s="43" t="str">
        <f t="shared" si="11"/>
        <v>N/A</v>
      </c>
      <c r="E91" s="46">
        <v>47403679</v>
      </c>
      <c r="F91" s="43" t="str">
        <f t="shared" si="12"/>
        <v>N/A</v>
      </c>
      <c r="G91" s="46">
        <v>51777098</v>
      </c>
      <c r="H91" s="43" t="str">
        <f t="shared" si="13"/>
        <v>N/A</v>
      </c>
      <c r="I91" s="12">
        <v>19.32</v>
      </c>
      <c r="J91" s="12">
        <v>9.2260000000000009</v>
      </c>
      <c r="K91" s="44" t="s">
        <v>732</v>
      </c>
      <c r="L91" s="9" t="str">
        <f t="shared" si="14"/>
        <v>Yes</v>
      </c>
    </row>
    <row r="92" spans="1:12" x14ac:dyDescent="0.2">
      <c r="A92" s="45" t="s">
        <v>608</v>
      </c>
      <c r="B92" s="34" t="s">
        <v>217</v>
      </c>
      <c r="C92" s="35">
        <v>95189</v>
      </c>
      <c r="D92" s="43" t="str">
        <f t="shared" si="11"/>
        <v>N/A</v>
      </c>
      <c r="E92" s="35">
        <v>110547</v>
      </c>
      <c r="F92" s="43" t="str">
        <f t="shared" si="12"/>
        <v>N/A</v>
      </c>
      <c r="G92" s="35">
        <v>115664</v>
      </c>
      <c r="H92" s="43" t="str">
        <f t="shared" si="13"/>
        <v>N/A</v>
      </c>
      <c r="I92" s="12">
        <v>16.13</v>
      </c>
      <c r="J92" s="12">
        <v>4.6289999999999996</v>
      </c>
      <c r="K92" s="44" t="s">
        <v>732</v>
      </c>
      <c r="L92" s="9" t="str">
        <f t="shared" si="14"/>
        <v>Yes</v>
      </c>
    </row>
    <row r="93" spans="1:12" x14ac:dyDescent="0.2">
      <c r="A93" s="45" t="s">
        <v>1446</v>
      </c>
      <c r="B93" s="34" t="s">
        <v>217</v>
      </c>
      <c r="C93" s="46">
        <v>417.36912878999999</v>
      </c>
      <c r="D93" s="43" t="str">
        <f t="shared" si="11"/>
        <v>N/A</v>
      </c>
      <c r="E93" s="46">
        <v>428.81018029000001</v>
      </c>
      <c r="F93" s="43" t="str">
        <f t="shared" si="12"/>
        <v>N/A</v>
      </c>
      <c r="G93" s="46">
        <v>447.65093719999999</v>
      </c>
      <c r="H93" s="43" t="str">
        <f t="shared" si="13"/>
        <v>N/A</v>
      </c>
      <c r="I93" s="12">
        <v>2.7410000000000001</v>
      </c>
      <c r="J93" s="12">
        <v>4.3940000000000001</v>
      </c>
      <c r="K93" s="44" t="s">
        <v>732</v>
      </c>
      <c r="L93" s="9" t="str">
        <f t="shared" si="14"/>
        <v>Yes</v>
      </c>
    </row>
    <row r="94" spans="1:12" x14ac:dyDescent="0.2">
      <c r="A94" s="45" t="s">
        <v>609</v>
      </c>
      <c r="B94" s="34" t="s">
        <v>217</v>
      </c>
      <c r="C94" s="46">
        <v>19040096</v>
      </c>
      <c r="D94" s="43" t="str">
        <f t="shared" si="11"/>
        <v>N/A</v>
      </c>
      <c r="E94" s="46">
        <v>21937003</v>
      </c>
      <c r="F94" s="43" t="str">
        <f t="shared" si="12"/>
        <v>N/A</v>
      </c>
      <c r="G94" s="46">
        <v>22395541</v>
      </c>
      <c r="H94" s="43" t="str">
        <f t="shared" si="13"/>
        <v>N/A</v>
      </c>
      <c r="I94" s="12">
        <v>15.21</v>
      </c>
      <c r="J94" s="12">
        <v>2.09</v>
      </c>
      <c r="K94" s="44" t="s">
        <v>732</v>
      </c>
      <c r="L94" s="9" t="str">
        <f t="shared" si="14"/>
        <v>Yes</v>
      </c>
    </row>
    <row r="95" spans="1:12" x14ac:dyDescent="0.2">
      <c r="A95" s="45" t="s">
        <v>610</v>
      </c>
      <c r="B95" s="34" t="s">
        <v>217</v>
      </c>
      <c r="C95" s="35">
        <v>48052</v>
      </c>
      <c r="D95" s="43" t="str">
        <f t="shared" si="11"/>
        <v>N/A</v>
      </c>
      <c r="E95" s="35">
        <v>55614</v>
      </c>
      <c r="F95" s="43" t="str">
        <f t="shared" si="12"/>
        <v>N/A</v>
      </c>
      <c r="G95" s="35">
        <v>57973</v>
      </c>
      <c r="H95" s="43" t="str">
        <f t="shared" si="13"/>
        <v>N/A</v>
      </c>
      <c r="I95" s="12">
        <v>15.74</v>
      </c>
      <c r="J95" s="12">
        <v>4.242</v>
      </c>
      <c r="K95" s="44" t="s">
        <v>732</v>
      </c>
      <c r="L95" s="9" t="str">
        <f t="shared" si="14"/>
        <v>Yes</v>
      </c>
    </row>
    <row r="96" spans="1:12" x14ac:dyDescent="0.2">
      <c r="A96" s="45" t="s">
        <v>1447</v>
      </c>
      <c r="B96" s="34" t="s">
        <v>217</v>
      </c>
      <c r="C96" s="46">
        <v>396.23940730999999</v>
      </c>
      <c r="D96" s="43" t="str">
        <f t="shared" si="11"/>
        <v>N/A</v>
      </c>
      <c r="E96" s="46">
        <v>394.45109144999998</v>
      </c>
      <c r="F96" s="43" t="str">
        <f t="shared" si="12"/>
        <v>N/A</v>
      </c>
      <c r="G96" s="46">
        <v>386.30985113999998</v>
      </c>
      <c r="H96" s="43" t="str">
        <f t="shared" si="13"/>
        <v>N/A</v>
      </c>
      <c r="I96" s="12">
        <v>-0.45100000000000001</v>
      </c>
      <c r="J96" s="12">
        <v>-2.06</v>
      </c>
      <c r="K96" s="44" t="s">
        <v>732</v>
      </c>
      <c r="L96" s="9" t="str">
        <f t="shared" si="14"/>
        <v>Yes</v>
      </c>
    </row>
    <row r="97" spans="1:12" ht="25.5" x14ac:dyDescent="0.2">
      <c r="A97" s="45" t="s">
        <v>611</v>
      </c>
      <c r="B97" s="34" t="s">
        <v>217</v>
      </c>
      <c r="C97" s="46">
        <v>1877481</v>
      </c>
      <c r="D97" s="43" t="str">
        <f t="shared" si="11"/>
        <v>N/A</v>
      </c>
      <c r="E97" s="46">
        <v>2257201</v>
      </c>
      <c r="F97" s="43" t="str">
        <f t="shared" si="12"/>
        <v>N/A</v>
      </c>
      <c r="G97" s="46">
        <v>2306571</v>
      </c>
      <c r="H97" s="43" t="str">
        <f t="shared" si="13"/>
        <v>N/A</v>
      </c>
      <c r="I97" s="12">
        <v>20.22</v>
      </c>
      <c r="J97" s="12">
        <v>2.1869999999999998</v>
      </c>
      <c r="K97" s="44" t="s">
        <v>732</v>
      </c>
      <c r="L97" s="9" t="str">
        <f t="shared" si="14"/>
        <v>Yes</v>
      </c>
    </row>
    <row r="98" spans="1:12" x14ac:dyDescent="0.2">
      <c r="A98" s="45" t="s">
        <v>612</v>
      </c>
      <c r="B98" s="34" t="s">
        <v>217</v>
      </c>
      <c r="C98" s="35">
        <v>17680</v>
      </c>
      <c r="D98" s="43" t="str">
        <f t="shared" si="11"/>
        <v>N/A</v>
      </c>
      <c r="E98" s="35">
        <v>20658</v>
      </c>
      <c r="F98" s="43" t="str">
        <f t="shared" si="12"/>
        <v>N/A</v>
      </c>
      <c r="G98" s="35">
        <v>20579</v>
      </c>
      <c r="H98" s="43" t="str">
        <f t="shared" si="13"/>
        <v>N/A</v>
      </c>
      <c r="I98" s="12">
        <v>16.84</v>
      </c>
      <c r="J98" s="12">
        <v>-0.38200000000000001</v>
      </c>
      <c r="K98" s="44" t="s">
        <v>732</v>
      </c>
      <c r="L98" s="9" t="str">
        <f t="shared" si="14"/>
        <v>Yes</v>
      </c>
    </row>
    <row r="99" spans="1:12" ht="25.5" x14ac:dyDescent="0.2">
      <c r="A99" s="45" t="s">
        <v>1448</v>
      </c>
      <c r="B99" s="34" t="s">
        <v>217</v>
      </c>
      <c r="C99" s="46">
        <v>106.19236425</v>
      </c>
      <c r="D99" s="43" t="str">
        <f t="shared" si="11"/>
        <v>N/A</v>
      </c>
      <c r="E99" s="46">
        <v>109.26522413000001</v>
      </c>
      <c r="F99" s="43" t="str">
        <f t="shared" si="12"/>
        <v>N/A</v>
      </c>
      <c r="G99" s="46">
        <v>112.08372613</v>
      </c>
      <c r="H99" s="43" t="str">
        <f t="shared" si="13"/>
        <v>N/A</v>
      </c>
      <c r="I99" s="12">
        <v>2.8940000000000001</v>
      </c>
      <c r="J99" s="12">
        <v>2.58</v>
      </c>
      <c r="K99" s="44" t="s">
        <v>732</v>
      </c>
      <c r="L99" s="9" t="str">
        <f t="shared" si="14"/>
        <v>Yes</v>
      </c>
    </row>
    <row r="100" spans="1:12" ht="25.5" x14ac:dyDescent="0.2">
      <c r="A100" s="45" t="s">
        <v>613</v>
      </c>
      <c r="B100" s="34" t="s">
        <v>217</v>
      </c>
      <c r="C100" s="46">
        <v>38945036</v>
      </c>
      <c r="D100" s="43" t="str">
        <f t="shared" si="11"/>
        <v>N/A</v>
      </c>
      <c r="E100" s="46">
        <v>39787890</v>
      </c>
      <c r="F100" s="43" t="str">
        <f t="shared" si="12"/>
        <v>N/A</v>
      </c>
      <c r="G100" s="46">
        <v>38642350</v>
      </c>
      <c r="H100" s="43" t="str">
        <f t="shared" si="13"/>
        <v>N/A</v>
      </c>
      <c r="I100" s="12">
        <v>2.1640000000000001</v>
      </c>
      <c r="J100" s="12">
        <v>-2.88</v>
      </c>
      <c r="K100" s="44" t="s">
        <v>732</v>
      </c>
      <c r="L100" s="9" t="str">
        <f t="shared" si="14"/>
        <v>Yes</v>
      </c>
    </row>
    <row r="101" spans="1:12" x14ac:dyDescent="0.2">
      <c r="A101" s="45" t="s">
        <v>614</v>
      </c>
      <c r="B101" s="34" t="s">
        <v>217</v>
      </c>
      <c r="C101" s="35">
        <v>61087</v>
      </c>
      <c r="D101" s="43" t="str">
        <f t="shared" si="11"/>
        <v>N/A</v>
      </c>
      <c r="E101" s="35">
        <v>62669</v>
      </c>
      <c r="F101" s="43" t="str">
        <f t="shared" si="12"/>
        <v>N/A</v>
      </c>
      <c r="G101" s="35">
        <v>56418</v>
      </c>
      <c r="H101" s="43" t="str">
        <f t="shared" si="13"/>
        <v>N/A</v>
      </c>
      <c r="I101" s="12">
        <v>2.59</v>
      </c>
      <c r="J101" s="12">
        <v>-9.9700000000000006</v>
      </c>
      <c r="K101" s="44" t="s">
        <v>732</v>
      </c>
      <c r="L101" s="9" t="str">
        <f t="shared" si="14"/>
        <v>Yes</v>
      </c>
    </row>
    <row r="102" spans="1:12" x14ac:dyDescent="0.2">
      <c r="A102" s="45" t="s">
        <v>1449</v>
      </c>
      <c r="B102" s="34" t="s">
        <v>217</v>
      </c>
      <c r="C102" s="46">
        <v>637.53394338999999</v>
      </c>
      <c r="D102" s="43" t="str">
        <f t="shared" si="11"/>
        <v>N/A</v>
      </c>
      <c r="E102" s="46">
        <v>634.88949879999996</v>
      </c>
      <c r="F102" s="43" t="str">
        <f t="shared" si="12"/>
        <v>N/A</v>
      </c>
      <c r="G102" s="46">
        <v>684.92945513999996</v>
      </c>
      <c r="H102" s="43" t="str">
        <f t="shared" si="13"/>
        <v>N/A</v>
      </c>
      <c r="I102" s="12">
        <v>-0.41499999999999998</v>
      </c>
      <c r="J102" s="12">
        <v>7.8819999999999997</v>
      </c>
      <c r="K102" s="44" t="s">
        <v>732</v>
      </c>
      <c r="L102" s="9" t="str">
        <f t="shared" si="14"/>
        <v>Yes</v>
      </c>
    </row>
    <row r="103" spans="1:12" x14ac:dyDescent="0.2">
      <c r="A103" s="45" t="s">
        <v>615</v>
      </c>
      <c r="B103" s="34" t="s">
        <v>217</v>
      </c>
      <c r="C103" s="46">
        <v>62015081</v>
      </c>
      <c r="D103" s="43" t="str">
        <f t="shared" si="11"/>
        <v>N/A</v>
      </c>
      <c r="E103" s="46">
        <v>66367174</v>
      </c>
      <c r="F103" s="43" t="str">
        <f t="shared" si="12"/>
        <v>N/A</v>
      </c>
      <c r="G103" s="46">
        <v>70637163</v>
      </c>
      <c r="H103" s="43" t="str">
        <f t="shared" si="13"/>
        <v>N/A</v>
      </c>
      <c r="I103" s="12">
        <v>7.0179999999999998</v>
      </c>
      <c r="J103" s="12">
        <v>6.4340000000000002</v>
      </c>
      <c r="K103" s="44" t="s">
        <v>732</v>
      </c>
      <c r="L103" s="9" t="str">
        <f t="shared" si="14"/>
        <v>Yes</v>
      </c>
    </row>
    <row r="104" spans="1:12" x14ac:dyDescent="0.2">
      <c r="A104" s="45" t="s">
        <v>616</v>
      </c>
      <c r="B104" s="34" t="s">
        <v>217</v>
      </c>
      <c r="C104" s="35">
        <v>38947</v>
      </c>
      <c r="D104" s="43" t="str">
        <f t="shared" si="11"/>
        <v>N/A</v>
      </c>
      <c r="E104" s="35">
        <v>42023</v>
      </c>
      <c r="F104" s="43" t="str">
        <f t="shared" si="12"/>
        <v>N/A</v>
      </c>
      <c r="G104" s="35">
        <v>43779</v>
      </c>
      <c r="H104" s="43" t="str">
        <f t="shared" si="13"/>
        <v>N/A</v>
      </c>
      <c r="I104" s="12">
        <v>7.8979999999999997</v>
      </c>
      <c r="J104" s="12">
        <v>4.1790000000000003</v>
      </c>
      <c r="K104" s="44" t="s">
        <v>732</v>
      </c>
      <c r="L104" s="9" t="str">
        <f t="shared" si="14"/>
        <v>Yes</v>
      </c>
    </row>
    <row r="105" spans="1:12" x14ac:dyDescent="0.2">
      <c r="A105" s="45" t="s">
        <v>1450</v>
      </c>
      <c r="B105" s="34" t="s">
        <v>217</v>
      </c>
      <c r="C105" s="46">
        <v>1592.294169</v>
      </c>
      <c r="D105" s="43" t="str">
        <f t="shared" si="11"/>
        <v>N/A</v>
      </c>
      <c r="E105" s="46">
        <v>1579.3059515</v>
      </c>
      <c r="F105" s="43" t="str">
        <f t="shared" si="12"/>
        <v>N/A</v>
      </c>
      <c r="G105" s="46">
        <v>1613.4942096</v>
      </c>
      <c r="H105" s="43" t="str">
        <f t="shared" si="13"/>
        <v>N/A</v>
      </c>
      <c r="I105" s="12">
        <v>-0.81599999999999995</v>
      </c>
      <c r="J105" s="12">
        <v>2.165</v>
      </c>
      <c r="K105" s="44" t="s">
        <v>732</v>
      </c>
      <c r="L105" s="9" t="str">
        <f t="shared" si="14"/>
        <v>Yes</v>
      </c>
    </row>
    <row r="106" spans="1:12" ht="25.5" x14ac:dyDescent="0.2">
      <c r="A106" s="45" t="s">
        <v>617</v>
      </c>
      <c r="B106" s="34" t="s">
        <v>217</v>
      </c>
      <c r="C106" s="46">
        <v>7322856</v>
      </c>
      <c r="D106" s="43" t="str">
        <f t="shared" si="11"/>
        <v>N/A</v>
      </c>
      <c r="E106" s="46">
        <v>8411957</v>
      </c>
      <c r="F106" s="43" t="str">
        <f t="shared" si="12"/>
        <v>N/A</v>
      </c>
      <c r="G106" s="46">
        <v>8807259</v>
      </c>
      <c r="H106" s="43" t="str">
        <f t="shared" si="13"/>
        <v>N/A</v>
      </c>
      <c r="I106" s="12">
        <v>14.87</v>
      </c>
      <c r="J106" s="12">
        <v>4.6989999999999998</v>
      </c>
      <c r="K106" s="44" t="s">
        <v>732</v>
      </c>
      <c r="L106" s="9" t="str">
        <f t="shared" si="14"/>
        <v>Yes</v>
      </c>
    </row>
    <row r="107" spans="1:12" x14ac:dyDescent="0.2">
      <c r="A107" s="45" t="s">
        <v>618</v>
      </c>
      <c r="B107" s="34" t="s">
        <v>217</v>
      </c>
      <c r="C107" s="35">
        <v>2951</v>
      </c>
      <c r="D107" s="43" t="str">
        <f t="shared" si="11"/>
        <v>N/A</v>
      </c>
      <c r="E107" s="35">
        <v>3408</v>
      </c>
      <c r="F107" s="43" t="str">
        <f t="shared" si="12"/>
        <v>N/A</v>
      </c>
      <c r="G107" s="35">
        <v>3131</v>
      </c>
      <c r="H107" s="43" t="str">
        <f t="shared" si="13"/>
        <v>N/A</v>
      </c>
      <c r="I107" s="12">
        <v>15.49</v>
      </c>
      <c r="J107" s="12">
        <v>-8.1300000000000008</v>
      </c>
      <c r="K107" s="44" t="s">
        <v>732</v>
      </c>
      <c r="L107" s="9" t="str">
        <f t="shared" si="14"/>
        <v>Yes</v>
      </c>
    </row>
    <row r="108" spans="1:12" ht="25.5" x14ac:dyDescent="0.2">
      <c r="A108" s="45" t="s">
        <v>1451</v>
      </c>
      <c r="B108" s="34" t="s">
        <v>217</v>
      </c>
      <c r="C108" s="46">
        <v>2481.4828871999998</v>
      </c>
      <c r="D108" s="43" t="str">
        <f t="shared" si="11"/>
        <v>N/A</v>
      </c>
      <c r="E108" s="46">
        <v>2468.2972417999999</v>
      </c>
      <c r="F108" s="43" t="str">
        <f t="shared" si="12"/>
        <v>N/A</v>
      </c>
      <c r="G108" s="46">
        <v>2812.9220696000002</v>
      </c>
      <c r="H108" s="43" t="str">
        <f t="shared" si="13"/>
        <v>N/A</v>
      </c>
      <c r="I108" s="12">
        <v>-0.53100000000000003</v>
      </c>
      <c r="J108" s="12">
        <v>13.96</v>
      </c>
      <c r="K108" s="44" t="s">
        <v>732</v>
      </c>
      <c r="L108" s="9" t="str">
        <f t="shared" si="14"/>
        <v>Yes</v>
      </c>
    </row>
    <row r="109" spans="1:12" ht="25.5" x14ac:dyDescent="0.2">
      <c r="A109" s="45" t="s">
        <v>619</v>
      </c>
      <c r="B109" s="34" t="s">
        <v>217</v>
      </c>
      <c r="C109" s="46">
        <v>27000945</v>
      </c>
      <c r="D109" s="43" t="str">
        <f t="shared" si="11"/>
        <v>N/A</v>
      </c>
      <c r="E109" s="46">
        <v>30483407</v>
      </c>
      <c r="F109" s="43" t="str">
        <f t="shared" si="12"/>
        <v>N/A</v>
      </c>
      <c r="G109" s="46">
        <v>22370753</v>
      </c>
      <c r="H109" s="43" t="str">
        <f t="shared" si="13"/>
        <v>N/A</v>
      </c>
      <c r="I109" s="12">
        <v>12.9</v>
      </c>
      <c r="J109" s="12">
        <v>-26.6</v>
      </c>
      <c r="K109" s="44" t="s">
        <v>732</v>
      </c>
      <c r="L109" s="9" t="str">
        <f t="shared" si="14"/>
        <v>Yes</v>
      </c>
    </row>
    <row r="110" spans="1:12" x14ac:dyDescent="0.2">
      <c r="A110" s="45" t="s">
        <v>620</v>
      </c>
      <c r="B110" s="34" t="s">
        <v>217</v>
      </c>
      <c r="C110" s="35">
        <v>65634</v>
      </c>
      <c r="D110" s="43" t="str">
        <f t="shared" si="11"/>
        <v>N/A</v>
      </c>
      <c r="E110" s="35">
        <v>73605</v>
      </c>
      <c r="F110" s="43" t="str">
        <f t="shared" si="12"/>
        <v>N/A</v>
      </c>
      <c r="G110" s="35">
        <v>76107</v>
      </c>
      <c r="H110" s="43" t="str">
        <f t="shared" si="13"/>
        <v>N/A</v>
      </c>
      <c r="I110" s="12">
        <v>12.14</v>
      </c>
      <c r="J110" s="12">
        <v>3.399</v>
      </c>
      <c r="K110" s="44" t="s">
        <v>732</v>
      </c>
      <c r="L110" s="9" t="str">
        <f t="shared" si="14"/>
        <v>Yes</v>
      </c>
    </row>
    <row r="111" spans="1:12" x14ac:dyDescent="0.2">
      <c r="A111" s="45" t="s">
        <v>1452</v>
      </c>
      <c r="B111" s="34" t="s">
        <v>217</v>
      </c>
      <c r="C111" s="46">
        <v>411.38655269999998</v>
      </c>
      <c r="D111" s="43" t="str">
        <f t="shared" si="11"/>
        <v>N/A</v>
      </c>
      <c r="E111" s="46">
        <v>414.14859044999997</v>
      </c>
      <c r="F111" s="43" t="str">
        <f t="shared" si="12"/>
        <v>N/A</v>
      </c>
      <c r="G111" s="46">
        <v>293.93817913999999</v>
      </c>
      <c r="H111" s="43" t="str">
        <f t="shared" si="13"/>
        <v>N/A</v>
      </c>
      <c r="I111" s="12">
        <v>0.6714</v>
      </c>
      <c r="J111" s="12">
        <v>-29</v>
      </c>
      <c r="K111" s="44" t="s">
        <v>732</v>
      </c>
      <c r="L111" s="9" t="str">
        <f t="shared" si="14"/>
        <v>Yes</v>
      </c>
    </row>
    <row r="112" spans="1:12" x14ac:dyDescent="0.2">
      <c r="A112" s="45" t="s">
        <v>621</v>
      </c>
      <c r="B112" s="34" t="s">
        <v>217</v>
      </c>
      <c r="C112" s="46">
        <v>79706008</v>
      </c>
      <c r="D112" s="43" t="str">
        <f t="shared" si="11"/>
        <v>N/A</v>
      </c>
      <c r="E112" s="46">
        <v>89057510</v>
      </c>
      <c r="F112" s="43" t="str">
        <f t="shared" si="12"/>
        <v>N/A</v>
      </c>
      <c r="G112" s="46">
        <v>92386030</v>
      </c>
      <c r="H112" s="43" t="str">
        <f t="shared" si="13"/>
        <v>N/A</v>
      </c>
      <c r="I112" s="12">
        <v>11.73</v>
      </c>
      <c r="J112" s="12">
        <v>3.7370000000000001</v>
      </c>
      <c r="K112" s="44" t="s">
        <v>732</v>
      </c>
      <c r="L112" s="9" t="str">
        <f t="shared" si="14"/>
        <v>Yes</v>
      </c>
    </row>
    <row r="113" spans="1:12" x14ac:dyDescent="0.2">
      <c r="A113" s="45" t="s">
        <v>622</v>
      </c>
      <c r="B113" s="34" t="s">
        <v>217</v>
      </c>
      <c r="C113" s="35">
        <v>91180</v>
      </c>
      <c r="D113" s="43" t="str">
        <f t="shared" si="11"/>
        <v>N/A</v>
      </c>
      <c r="E113" s="35">
        <v>98692</v>
      </c>
      <c r="F113" s="43" t="str">
        <f t="shared" si="12"/>
        <v>N/A</v>
      </c>
      <c r="G113" s="35">
        <v>101697</v>
      </c>
      <c r="H113" s="43" t="str">
        <f t="shared" si="13"/>
        <v>N/A</v>
      </c>
      <c r="I113" s="12">
        <v>8.2390000000000008</v>
      </c>
      <c r="J113" s="12">
        <v>3.0449999999999999</v>
      </c>
      <c r="K113" s="44" t="s">
        <v>732</v>
      </c>
      <c r="L113" s="9" t="str">
        <f t="shared" si="14"/>
        <v>Yes</v>
      </c>
    </row>
    <row r="114" spans="1:12" x14ac:dyDescent="0.2">
      <c r="A114" s="45" t="s">
        <v>1453</v>
      </c>
      <c r="B114" s="34" t="s">
        <v>217</v>
      </c>
      <c r="C114" s="46">
        <v>874.16108796000003</v>
      </c>
      <c r="D114" s="43" t="str">
        <f t="shared" si="11"/>
        <v>N/A</v>
      </c>
      <c r="E114" s="46">
        <v>902.37820695000005</v>
      </c>
      <c r="F114" s="43" t="str">
        <f t="shared" si="12"/>
        <v>N/A</v>
      </c>
      <c r="G114" s="46">
        <v>908.44400523000002</v>
      </c>
      <c r="H114" s="43" t="str">
        <f t="shared" si="13"/>
        <v>N/A</v>
      </c>
      <c r="I114" s="12">
        <v>3.2280000000000002</v>
      </c>
      <c r="J114" s="12">
        <v>0.67220000000000002</v>
      </c>
      <c r="K114" s="44" t="s">
        <v>732</v>
      </c>
      <c r="L114" s="9" t="str">
        <f t="shared" si="14"/>
        <v>Yes</v>
      </c>
    </row>
    <row r="115" spans="1:12" ht="25.5" x14ac:dyDescent="0.2">
      <c r="A115" s="45" t="s">
        <v>623</v>
      </c>
      <c r="B115" s="34" t="s">
        <v>217</v>
      </c>
      <c r="C115" s="46">
        <v>217987742</v>
      </c>
      <c r="D115" s="43" t="str">
        <f t="shared" si="11"/>
        <v>N/A</v>
      </c>
      <c r="E115" s="46">
        <v>229575647</v>
      </c>
      <c r="F115" s="43" t="str">
        <f t="shared" si="12"/>
        <v>N/A</v>
      </c>
      <c r="G115" s="46">
        <v>239295599</v>
      </c>
      <c r="H115" s="43" t="str">
        <f t="shared" si="13"/>
        <v>N/A</v>
      </c>
      <c r="I115" s="12">
        <v>5.3159999999999998</v>
      </c>
      <c r="J115" s="12">
        <v>4.234</v>
      </c>
      <c r="K115" s="44" t="s">
        <v>732</v>
      </c>
      <c r="L115" s="9" t="str">
        <f t="shared" si="14"/>
        <v>Yes</v>
      </c>
    </row>
    <row r="116" spans="1:12" x14ac:dyDescent="0.2">
      <c r="A116" s="48" t="s">
        <v>624</v>
      </c>
      <c r="B116" s="35" t="s">
        <v>217</v>
      </c>
      <c r="C116" s="35">
        <v>12770</v>
      </c>
      <c r="D116" s="43" t="str">
        <f t="shared" si="11"/>
        <v>N/A</v>
      </c>
      <c r="E116" s="35">
        <v>13179</v>
      </c>
      <c r="F116" s="43" t="str">
        <f t="shared" si="12"/>
        <v>N/A</v>
      </c>
      <c r="G116" s="35">
        <v>13373</v>
      </c>
      <c r="H116" s="43" t="str">
        <f t="shared" si="13"/>
        <v>N/A</v>
      </c>
      <c r="I116" s="12">
        <v>3.2029999999999998</v>
      </c>
      <c r="J116" s="12">
        <v>1.472</v>
      </c>
      <c r="K116" s="49" t="s">
        <v>732</v>
      </c>
      <c r="L116" s="9" t="str">
        <f t="shared" si="14"/>
        <v>Yes</v>
      </c>
    </row>
    <row r="117" spans="1:12" ht="25.5" x14ac:dyDescent="0.2">
      <c r="A117" s="45" t="s">
        <v>1454</v>
      </c>
      <c r="B117" s="34" t="s">
        <v>217</v>
      </c>
      <c r="C117" s="46">
        <v>17070.300861</v>
      </c>
      <c r="D117" s="43" t="str">
        <f t="shared" si="11"/>
        <v>N/A</v>
      </c>
      <c r="E117" s="46">
        <v>17419.807799999999</v>
      </c>
      <c r="F117" s="43" t="str">
        <f t="shared" si="12"/>
        <v>N/A</v>
      </c>
      <c r="G117" s="46">
        <v>17893.935466999999</v>
      </c>
      <c r="H117" s="43" t="str">
        <f t="shared" si="13"/>
        <v>N/A</v>
      </c>
      <c r="I117" s="12">
        <v>2.0470000000000002</v>
      </c>
      <c r="J117" s="12">
        <v>2.722</v>
      </c>
      <c r="K117" s="44" t="s">
        <v>732</v>
      </c>
      <c r="L117" s="9" t="str">
        <f t="shared" si="14"/>
        <v>Yes</v>
      </c>
    </row>
    <row r="118" spans="1:12" ht="25.5" x14ac:dyDescent="0.2">
      <c r="A118" s="45" t="s">
        <v>625</v>
      </c>
      <c r="B118" s="34" t="s">
        <v>217</v>
      </c>
      <c r="C118" s="46">
        <v>4799446</v>
      </c>
      <c r="D118" s="43" t="str">
        <f t="shared" si="11"/>
        <v>N/A</v>
      </c>
      <c r="E118" s="46">
        <v>6007265</v>
      </c>
      <c r="F118" s="43" t="str">
        <f t="shared" si="12"/>
        <v>N/A</v>
      </c>
      <c r="G118" s="46">
        <v>5813465</v>
      </c>
      <c r="H118" s="43" t="str">
        <f t="shared" si="13"/>
        <v>N/A</v>
      </c>
      <c r="I118" s="12">
        <v>25.17</v>
      </c>
      <c r="J118" s="12">
        <v>-3.23</v>
      </c>
      <c r="K118" s="44" t="s">
        <v>732</v>
      </c>
      <c r="L118" s="9" t="str">
        <f t="shared" si="14"/>
        <v>Yes</v>
      </c>
    </row>
    <row r="119" spans="1:12" x14ac:dyDescent="0.2">
      <c r="A119" s="45" t="s">
        <v>626</v>
      </c>
      <c r="B119" s="34" t="s">
        <v>217</v>
      </c>
      <c r="C119" s="35">
        <v>7145</v>
      </c>
      <c r="D119" s="43" t="str">
        <f t="shared" si="11"/>
        <v>N/A</v>
      </c>
      <c r="E119" s="35">
        <v>8834</v>
      </c>
      <c r="F119" s="43" t="str">
        <f t="shared" si="12"/>
        <v>N/A</v>
      </c>
      <c r="G119" s="35">
        <v>9576</v>
      </c>
      <c r="H119" s="43" t="str">
        <f t="shared" si="13"/>
        <v>N/A</v>
      </c>
      <c r="I119" s="12">
        <v>23.64</v>
      </c>
      <c r="J119" s="12">
        <v>8.3989999999999991</v>
      </c>
      <c r="K119" s="44" t="s">
        <v>732</v>
      </c>
      <c r="L119" s="9" t="str">
        <f t="shared" si="14"/>
        <v>Yes</v>
      </c>
    </row>
    <row r="120" spans="1:12" ht="25.5" x14ac:dyDescent="0.2">
      <c r="A120" s="45" t="s">
        <v>1455</v>
      </c>
      <c r="B120" s="34" t="s">
        <v>217</v>
      </c>
      <c r="C120" s="46">
        <v>671.72092371999997</v>
      </c>
      <c r="D120" s="43" t="str">
        <f t="shared" si="11"/>
        <v>N/A</v>
      </c>
      <c r="E120" s="46">
        <v>680.01641385999994</v>
      </c>
      <c r="F120" s="43" t="str">
        <f t="shared" si="12"/>
        <v>N/A</v>
      </c>
      <c r="G120" s="46">
        <v>607.08698830000003</v>
      </c>
      <c r="H120" s="43" t="str">
        <f t="shared" si="13"/>
        <v>N/A</v>
      </c>
      <c r="I120" s="12">
        <v>1.2350000000000001</v>
      </c>
      <c r="J120" s="12">
        <v>-10.7</v>
      </c>
      <c r="K120" s="44" t="s">
        <v>732</v>
      </c>
      <c r="L120" s="9" t="str">
        <f t="shared" si="14"/>
        <v>Yes</v>
      </c>
    </row>
    <row r="121" spans="1:12" ht="25.5" x14ac:dyDescent="0.2">
      <c r="A121" s="45" t="s">
        <v>627</v>
      </c>
      <c r="B121" s="34" t="s">
        <v>217</v>
      </c>
      <c r="C121" s="46">
        <v>5448073</v>
      </c>
      <c r="D121" s="43" t="str">
        <f t="shared" si="11"/>
        <v>N/A</v>
      </c>
      <c r="E121" s="46">
        <v>6562046</v>
      </c>
      <c r="F121" s="43" t="str">
        <f t="shared" si="12"/>
        <v>N/A</v>
      </c>
      <c r="G121" s="46">
        <v>7797879</v>
      </c>
      <c r="H121" s="43" t="str">
        <f t="shared" si="13"/>
        <v>N/A</v>
      </c>
      <c r="I121" s="12">
        <v>20.45</v>
      </c>
      <c r="J121" s="12">
        <v>18.829999999999998</v>
      </c>
      <c r="K121" s="44" t="s">
        <v>732</v>
      </c>
      <c r="L121" s="9" t="str">
        <f t="shared" si="14"/>
        <v>Yes</v>
      </c>
    </row>
    <row r="122" spans="1:12" x14ac:dyDescent="0.2">
      <c r="A122" s="45" t="s">
        <v>628</v>
      </c>
      <c r="B122" s="34" t="s">
        <v>217</v>
      </c>
      <c r="C122" s="35">
        <v>170</v>
      </c>
      <c r="D122" s="43" t="str">
        <f t="shared" si="11"/>
        <v>N/A</v>
      </c>
      <c r="E122" s="35">
        <v>196</v>
      </c>
      <c r="F122" s="43" t="str">
        <f t="shared" si="12"/>
        <v>N/A</v>
      </c>
      <c r="G122" s="35">
        <v>213</v>
      </c>
      <c r="H122" s="43" t="str">
        <f t="shared" si="13"/>
        <v>N/A</v>
      </c>
      <c r="I122" s="12">
        <v>15.29</v>
      </c>
      <c r="J122" s="12">
        <v>8.673</v>
      </c>
      <c r="K122" s="44" t="s">
        <v>732</v>
      </c>
      <c r="L122" s="9" t="str">
        <f t="shared" si="14"/>
        <v>Yes</v>
      </c>
    </row>
    <row r="123" spans="1:12" ht="25.5" x14ac:dyDescent="0.2">
      <c r="A123" s="45" t="s">
        <v>1456</v>
      </c>
      <c r="B123" s="34" t="s">
        <v>217</v>
      </c>
      <c r="C123" s="46">
        <v>32047.488235000001</v>
      </c>
      <c r="D123" s="43" t="str">
        <f t="shared" si="11"/>
        <v>N/A</v>
      </c>
      <c r="E123" s="46">
        <v>33479.826530999999</v>
      </c>
      <c r="F123" s="43" t="str">
        <f t="shared" si="12"/>
        <v>N/A</v>
      </c>
      <c r="G123" s="46">
        <v>36609.760563000003</v>
      </c>
      <c r="H123" s="43" t="str">
        <f t="shared" si="13"/>
        <v>N/A</v>
      </c>
      <c r="I123" s="12">
        <v>4.4690000000000003</v>
      </c>
      <c r="J123" s="12">
        <v>9.3490000000000002</v>
      </c>
      <c r="K123" s="44" t="s">
        <v>732</v>
      </c>
      <c r="L123" s="9" t="str">
        <f t="shared" si="14"/>
        <v>Yes</v>
      </c>
    </row>
    <row r="124" spans="1:12" ht="25.5" x14ac:dyDescent="0.2">
      <c r="A124" s="45" t="s">
        <v>629</v>
      </c>
      <c r="B124" s="34" t="s">
        <v>217</v>
      </c>
      <c r="C124" s="46">
        <v>0</v>
      </c>
      <c r="D124" s="43" t="str">
        <f t="shared" si="11"/>
        <v>N/A</v>
      </c>
      <c r="E124" s="46">
        <v>0</v>
      </c>
      <c r="F124" s="43" t="str">
        <f t="shared" si="12"/>
        <v>N/A</v>
      </c>
      <c r="G124" s="46">
        <v>0</v>
      </c>
      <c r="H124" s="43" t="str">
        <f t="shared" si="13"/>
        <v>N/A</v>
      </c>
      <c r="I124" s="12" t="s">
        <v>1743</v>
      </c>
      <c r="J124" s="12" t="s">
        <v>1743</v>
      </c>
      <c r="K124" s="44" t="s">
        <v>732</v>
      </c>
      <c r="L124" s="9" t="str">
        <f t="shared" si="14"/>
        <v>N/A</v>
      </c>
    </row>
    <row r="125" spans="1:12" ht="25.5" x14ac:dyDescent="0.2">
      <c r="A125" s="45" t="s">
        <v>630</v>
      </c>
      <c r="B125" s="34" t="s">
        <v>217</v>
      </c>
      <c r="C125" s="35">
        <v>0</v>
      </c>
      <c r="D125" s="43" t="str">
        <f t="shared" si="11"/>
        <v>N/A</v>
      </c>
      <c r="E125" s="35">
        <v>0</v>
      </c>
      <c r="F125" s="43" t="str">
        <f t="shared" si="12"/>
        <v>N/A</v>
      </c>
      <c r="G125" s="35">
        <v>0</v>
      </c>
      <c r="H125" s="43" t="str">
        <f t="shared" si="13"/>
        <v>N/A</v>
      </c>
      <c r="I125" s="12" t="s">
        <v>1743</v>
      </c>
      <c r="J125" s="12" t="s">
        <v>1743</v>
      </c>
      <c r="K125" s="44" t="s">
        <v>732</v>
      </c>
      <c r="L125" s="9" t="str">
        <f t="shared" si="14"/>
        <v>N/A</v>
      </c>
    </row>
    <row r="126" spans="1:12" ht="25.5" x14ac:dyDescent="0.2">
      <c r="A126" s="45" t="s">
        <v>1457</v>
      </c>
      <c r="B126" s="34" t="s">
        <v>217</v>
      </c>
      <c r="C126" s="46" t="s">
        <v>1743</v>
      </c>
      <c r="D126" s="43" t="str">
        <f t="shared" si="11"/>
        <v>N/A</v>
      </c>
      <c r="E126" s="46" t="s">
        <v>1743</v>
      </c>
      <c r="F126" s="43" t="str">
        <f t="shared" si="12"/>
        <v>N/A</v>
      </c>
      <c r="G126" s="46" t="s">
        <v>1743</v>
      </c>
      <c r="H126" s="43" t="str">
        <f t="shared" si="13"/>
        <v>N/A</v>
      </c>
      <c r="I126" s="12" t="s">
        <v>1743</v>
      </c>
      <c r="J126" s="12" t="s">
        <v>1743</v>
      </c>
      <c r="K126" s="44" t="s">
        <v>732</v>
      </c>
      <c r="L126" s="9" t="str">
        <f t="shared" si="14"/>
        <v>N/A</v>
      </c>
    </row>
    <row r="127" spans="1:12" ht="25.5" x14ac:dyDescent="0.2">
      <c r="A127" s="45" t="s">
        <v>631</v>
      </c>
      <c r="B127" s="34" t="s">
        <v>217</v>
      </c>
      <c r="C127" s="46">
        <v>8841719</v>
      </c>
      <c r="D127" s="43" t="str">
        <f t="shared" si="11"/>
        <v>N/A</v>
      </c>
      <c r="E127" s="46">
        <v>9666884</v>
      </c>
      <c r="F127" s="43" t="str">
        <f t="shared" si="12"/>
        <v>N/A</v>
      </c>
      <c r="G127" s="46">
        <v>10247172</v>
      </c>
      <c r="H127" s="43" t="str">
        <f t="shared" si="13"/>
        <v>N/A</v>
      </c>
      <c r="I127" s="12">
        <v>9.3330000000000002</v>
      </c>
      <c r="J127" s="12">
        <v>6.0030000000000001</v>
      </c>
      <c r="K127" s="44" t="s">
        <v>732</v>
      </c>
      <c r="L127" s="9" t="str">
        <f t="shared" si="14"/>
        <v>Yes</v>
      </c>
    </row>
    <row r="128" spans="1:12" x14ac:dyDescent="0.2">
      <c r="A128" s="45" t="s">
        <v>632</v>
      </c>
      <c r="B128" s="34" t="s">
        <v>217</v>
      </c>
      <c r="C128" s="35">
        <v>2883</v>
      </c>
      <c r="D128" s="43" t="str">
        <f t="shared" si="11"/>
        <v>N/A</v>
      </c>
      <c r="E128" s="35">
        <v>3037</v>
      </c>
      <c r="F128" s="43" t="str">
        <f t="shared" si="12"/>
        <v>N/A</v>
      </c>
      <c r="G128" s="35">
        <v>3157</v>
      </c>
      <c r="H128" s="43" t="str">
        <f t="shared" si="13"/>
        <v>N/A</v>
      </c>
      <c r="I128" s="12">
        <v>5.3419999999999996</v>
      </c>
      <c r="J128" s="12">
        <v>3.9510000000000001</v>
      </c>
      <c r="K128" s="44" t="s">
        <v>732</v>
      </c>
      <c r="L128" s="9" t="str">
        <f t="shared" si="14"/>
        <v>Yes</v>
      </c>
    </row>
    <row r="129" spans="1:12" ht="25.5" x14ac:dyDescent="0.2">
      <c r="A129" s="45" t="s">
        <v>1458</v>
      </c>
      <c r="B129" s="34" t="s">
        <v>217</v>
      </c>
      <c r="C129" s="46">
        <v>3066.8466874999999</v>
      </c>
      <c r="D129" s="43" t="str">
        <f t="shared" si="11"/>
        <v>N/A</v>
      </c>
      <c r="E129" s="46">
        <v>3183.0372078</v>
      </c>
      <c r="F129" s="43" t="str">
        <f t="shared" si="12"/>
        <v>N/A</v>
      </c>
      <c r="G129" s="46">
        <v>3245.8574595999999</v>
      </c>
      <c r="H129" s="43" t="str">
        <f t="shared" si="13"/>
        <v>N/A</v>
      </c>
      <c r="I129" s="12">
        <v>3.7890000000000001</v>
      </c>
      <c r="J129" s="12">
        <v>1.974</v>
      </c>
      <c r="K129" s="44" t="s">
        <v>732</v>
      </c>
      <c r="L129" s="9" t="str">
        <f t="shared" si="14"/>
        <v>Yes</v>
      </c>
    </row>
    <row r="130" spans="1:12" ht="25.5" x14ac:dyDescent="0.2">
      <c r="A130" s="45" t="s">
        <v>633</v>
      </c>
      <c r="B130" s="34" t="s">
        <v>217</v>
      </c>
      <c r="C130" s="46">
        <v>1559637</v>
      </c>
      <c r="D130" s="43" t="str">
        <f t="shared" si="11"/>
        <v>N/A</v>
      </c>
      <c r="E130" s="46">
        <v>2173421</v>
      </c>
      <c r="F130" s="43" t="str">
        <f t="shared" si="12"/>
        <v>N/A</v>
      </c>
      <c r="G130" s="46">
        <v>2303719</v>
      </c>
      <c r="H130" s="43" t="str">
        <f t="shared" si="13"/>
        <v>N/A</v>
      </c>
      <c r="I130" s="12">
        <v>39.35</v>
      </c>
      <c r="J130" s="12">
        <v>5.9950000000000001</v>
      </c>
      <c r="K130" s="44" t="s">
        <v>732</v>
      </c>
      <c r="L130" s="9" t="str">
        <f t="shared" si="14"/>
        <v>Yes</v>
      </c>
    </row>
    <row r="131" spans="1:12" x14ac:dyDescent="0.2">
      <c r="A131" s="45" t="s">
        <v>634</v>
      </c>
      <c r="B131" s="34" t="s">
        <v>217</v>
      </c>
      <c r="C131" s="35">
        <v>2171</v>
      </c>
      <c r="D131" s="43" t="str">
        <f t="shared" si="11"/>
        <v>N/A</v>
      </c>
      <c r="E131" s="35">
        <v>2679</v>
      </c>
      <c r="F131" s="43" t="str">
        <f t="shared" si="12"/>
        <v>N/A</v>
      </c>
      <c r="G131" s="35">
        <v>2848</v>
      </c>
      <c r="H131" s="43" t="str">
        <f t="shared" si="13"/>
        <v>N/A</v>
      </c>
      <c r="I131" s="12">
        <v>23.4</v>
      </c>
      <c r="J131" s="12">
        <v>6.3079999999999998</v>
      </c>
      <c r="K131" s="44" t="s">
        <v>732</v>
      </c>
      <c r="L131" s="9" t="str">
        <f t="shared" si="14"/>
        <v>Yes</v>
      </c>
    </row>
    <row r="132" spans="1:12" ht="25.5" x14ac:dyDescent="0.2">
      <c r="A132" s="45" t="s">
        <v>1459</v>
      </c>
      <c r="B132" s="34" t="s">
        <v>217</v>
      </c>
      <c r="C132" s="46">
        <v>718.39567020000004</v>
      </c>
      <c r="D132" s="43" t="str">
        <f t="shared" si="11"/>
        <v>N/A</v>
      </c>
      <c r="E132" s="46">
        <v>811.28070175000005</v>
      </c>
      <c r="F132" s="43" t="str">
        <f t="shared" si="12"/>
        <v>N/A</v>
      </c>
      <c r="G132" s="46">
        <v>808.89009830999998</v>
      </c>
      <c r="H132" s="43" t="str">
        <f t="shared" si="13"/>
        <v>N/A</v>
      </c>
      <c r="I132" s="12">
        <v>12.93</v>
      </c>
      <c r="J132" s="12">
        <v>-0.29499999999999998</v>
      </c>
      <c r="K132" s="44" t="s">
        <v>732</v>
      </c>
      <c r="L132" s="9" t="str">
        <f t="shared" si="14"/>
        <v>Yes</v>
      </c>
    </row>
    <row r="133" spans="1:12" ht="25.5" x14ac:dyDescent="0.2">
      <c r="A133" s="45" t="s">
        <v>635</v>
      </c>
      <c r="B133" s="34" t="s">
        <v>217</v>
      </c>
      <c r="C133" s="46">
        <v>0</v>
      </c>
      <c r="D133" s="43" t="str">
        <f t="shared" si="11"/>
        <v>N/A</v>
      </c>
      <c r="E133" s="46">
        <v>0</v>
      </c>
      <c r="F133" s="43" t="str">
        <f t="shared" si="12"/>
        <v>N/A</v>
      </c>
      <c r="G133" s="46">
        <v>0</v>
      </c>
      <c r="H133" s="43" t="str">
        <f t="shared" si="13"/>
        <v>N/A</v>
      </c>
      <c r="I133" s="12" t="s">
        <v>1743</v>
      </c>
      <c r="J133" s="12" t="s">
        <v>1743</v>
      </c>
      <c r="K133" s="44" t="s">
        <v>732</v>
      </c>
      <c r="L133" s="9" t="str">
        <f t="shared" si="14"/>
        <v>N/A</v>
      </c>
    </row>
    <row r="134" spans="1:12" x14ac:dyDescent="0.2">
      <c r="A134" s="45" t="s">
        <v>636</v>
      </c>
      <c r="B134" s="34" t="s">
        <v>217</v>
      </c>
      <c r="C134" s="35">
        <v>0</v>
      </c>
      <c r="D134" s="43" t="str">
        <f t="shared" si="11"/>
        <v>N/A</v>
      </c>
      <c r="E134" s="35">
        <v>0</v>
      </c>
      <c r="F134" s="43" t="str">
        <f t="shared" si="12"/>
        <v>N/A</v>
      </c>
      <c r="G134" s="35">
        <v>0</v>
      </c>
      <c r="H134" s="43" t="str">
        <f t="shared" si="13"/>
        <v>N/A</v>
      </c>
      <c r="I134" s="12" t="s">
        <v>1743</v>
      </c>
      <c r="J134" s="12" t="s">
        <v>1743</v>
      </c>
      <c r="K134" s="44" t="s">
        <v>732</v>
      </c>
      <c r="L134" s="9" t="str">
        <f t="shared" si="14"/>
        <v>N/A</v>
      </c>
    </row>
    <row r="135" spans="1:12" x14ac:dyDescent="0.2">
      <c r="A135" s="45" t="s">
        <v>1460</v>
      </c>
      <c r="B135" s="34" t="s">
        <v>217</v>
      </c>
      <c r="C135" s="46" t="s">
        <v>1743</v>
      </c>
      <c r="D135" s="43" t="str">
        <f t="shared" si="11"/>
        <v>N/A</v>
      </c>
      <c r="E135" s="46" t="s">
        <v>1743</v>
      </c>
      <c r="F135" s="43" t="str">
        <f t="shared" si="12"/>
        <v>N/A</v>
      </c>
      <c r="G135" s="46" t="s">
        <v>1743</v>
      </c>
      <c r="H135" s="43" t="str">
        <f t="shared" si="13"/>
        <v>N/A</v>
      </c>
      <c r="I135" s="12" t="s">
        <v>1743</v>
      </c>
      <c r="J135" s="12" t="s">
        <v>1743</v>
      </c>
      <c r="K135" s="44" t="s">
        <v>732</v>
      </c>
      <c r="L135" s="9" t="str">
        <f t="shared" si="14"/>
        <v>N/A</v>
      </c>
    </row>
    <row r="136" spans="1:12" ht="25.5" x14ac:dyDescent="0.2">
      <c r="A136" s="45" t="s">
        <v>637</v>
      </c>
      <c r="B136" s="34" t="s">
        <v>217</v>
      </c>
      <c r="C136" s="46">
        <v>303226</v>
      </c>
      <c r="D136" s="43" t="str">
        <f t="shared" si="11"/>
        <v>N/A</v>
      </c>
      <c r="E136" s="46">
        <v>245771</v>
      </c>
      <c r="F136" s="43" t="str">
        <f t="shared" si="12"/>
        <v>N/A</v>
      </c>
      <c r="G136" s="46">
        <v>172278</v>
      </c>
      <c r="H136" s="43" t="str">
        <f t="shared" si="13"/>
        <v>N/A</v>
      </c>
      <c r="I136" s="12">
        <v>-18.899999999999999</v>
      </c>
      <c r="J136" s="12">
        <v>-29.9</v>
      </c>
      <c r="K136" s="44" t="s">
        <v>732</v>
      </c>
      <c r="L136" s="9" t="str">
        <f>IF(J136="Div by 0", "N/A", IF(OR(J136="N/A",K136="N/A"),"N/A", IF(J136&gt;VALUE(MID(K136,1,2)), "No", IF(J136&lt;-1*VALUE(MID(K136,1,2)), "No", "Yes"))))</f>
        <v>Yes</v>
      </c>
    </row>
    <row r="137" spans="1:12" x14ac:dyDescent="0.2">
      <c r="A137" s="45" t="s">
        <v>638</v>
      </c>
      <c r="B137" s="34" t="s">
        <v>217</v>
      </c>
      <c r="C137" s="35">
        <v>1256</v>
      </c>
      <c r="D137" s="43" t="str">
        <f t="shared" si="11"/>
        <v>N/A</v>
      </c>
      <c r="E137" s="35">
        <v>1252</v>
      </c>
      <c r="F137" s="43" t="str">
        <f t="shared" si="12"/>
        <v>N/A</v>
      </c>
      <c r="G137" s="35">
        <v>968</v>
      </c>
      <c r="H137" s="43" t="str">
        <f t="shared" si="13"/>
        <v>N/A</v>
      </c>
      <c r="I137" s="12">
        <v>-0.318</v>
      </c>
      <c r="J137" s="12">
        <v>-22.7</v>
      </c>
      <c r="K137" s="44" t="s">
        <v>732</v>
      </c>
      <c r="L137" s="9" t="str">
        <f t="shared" ref="L137:L141" si="15">IF(J137="Div by 0", "N/A", IF(OR(J137="N/A",K137="N/A"),"N/A", IF(J137&gt;VALUE(MID(K137,1,2)), "No", IF(J137&lt;-1*VALUE(MID(K137,1,2)), "No", "Yes"))))</f>
        <v>Yes</v>
      </c>
    </row>
    <row r="138" spans="1:12" ht="25.5" x14ac:dyDescent="0.2">
      <c r="A138" s="45" t="s">
        <v>1461</v>
      </c>
      <c r="B138" s="34" t="s">
        <v>217</v>
      </c>
      <c r="C138" s="46">
        <v>241.42197451999999</v>
      </c>
      <c r="D138" s="43" t="str">
        <f t="shared" si="11"/>
        <v>N/A</v>
      </c>
      <c r="E138" s="46">
        <v>196.30271565000001</v>
      </c>
      <c r="F138" s="43" t="str">
        <f t="shared" si="12"/>
        <v>N/A</v>
      </c>
      <c r="G138" s="46">
        <v>177.9731405</v>
      </c>
      <c r="H138" s="43" t="str">
        <f t="shared" si="13"/>
        <v>N/A</v>
      </c>
      <c r="I138" s="12">
        <v>-18.7</v>
      </c>
      <c r="J138" s="12">
        <v>-9.34</v>
      </c>
      <c r="K138" s="44" t="s">
        <v>732</v>
      </c>
      <c r="L138" s="9" t="str">
        <f t="shared" si="15"/>
        <v>Yes</v>
      </c>
    </row>
    <row r="139" spans="1:12" ht="25.5" x14ac:dyDescent="0.2">
      <c r="A139" s="45" t="s">
        <v>639</v>
      </c>
      <c r="B139" s="34" t="s">
        <v>217</v>
      </c>
      <c r="C139" s="46">
        <v>7445674</v>
      </c>
      <c r="D139" s="43" t="str">
        <f t="shared" si="11"/>
        <v>N/A</v>
      </c>
      <c r="E139" s="46">
        <v>8975550</v>
      </c>
      <c r="F139" s="43" t="str">
        <f t="shared" si="12"/>
        <v>N/A</v>
      </c>
      <c r="G139" s="46">
        <v>9556570</v>
      </c>
      <c r="H139" s="43" t="str">
        <f t="shared" si="13"/>
        <v>N/A</v>
      </c>
      <c r="I139" s="12">
        <v>20.55</v>
      </c>
      <c r="J139" s="12">
        <v>6.4729999999999999</v>
      </c>
      <c r="K139" s="44" t="s">
        <v>732</v>
      </c>
      <c r="L139" s="9" t="str">
        <f t="shared" si="15"/>
        <v>Yes</v>
      </c>
    </row>
    <row r="140" spans="1:12" x14ac:dyDescent="0.2">
      <c r="A140" s="45" t="s">
        <v>640</v>
      </c>
      <c r="B140" s="34" t="s">
        <v>217</v>
      </c>
      <c r="C140" s="35">
        <v>146</v>
      </c>
      <c r="D140" s="43" t="str">
        <f t="shared" si="11"/>
        <v>N/A</v>
      </c>
      <c r="E140" s="35">
        <v>168</v>
      </c>
      <c r="F140" s="43" t="str">
        <f t="shared" si="12"/>
        <v>N/A</v>
      </c>
      <c r="G140" s="35">
        <v>173</v>
      </c>
      <c r="H140" s="43" t="str">
        <f t="shared" si="13"/>
        <v>N/A</v>
      </c>
      <c r="I140" s="12">
        <v>15.07</v>
      </c>
      <c r="J140" s="12">
        <v>2.976</v>
      </c>
      <c r="K140" s="44" t="s">
        <v>732</v>
      </c>
      <c r="L140" s="9" t="str">
        <f t="shared" si="15"/>
        <v>Yes</v>
      </c>
    </row>
    <row r="141" spans="1:12" ht="25.5" x14ac:dyDescent="0.2">
      <c r="A141" s="45" t="s">
        <v>1462</v>
      </c>
      <c r="B141" s="34" t="s">
        <v>217</v>
      </c>
      <c r="C141" s="46">
        <v>50997.767122999998</v>
      </c>
      <c r="D141" s="43" t="str">
        <f t="shared" si="11"/>
        <v>N/A</v>
      </c>
      <c r="E141" s="46">
        <v>53425.892856999999</v>
      </c>
      <c r="F141" s="43" t="str">
        <f t="shared" si="12"/>
        <v>N/A</v>
      </c>
      <c r="G141" s="46">
        <v>55240.289017000003</v>
      </c>
      <c r="H141" s="43" t="str">
        <f t="shared" si="13"/>
        <v>N/A</v>
      </c>
      <c r="I141" s="12">
        <v>4.7610000000000001</v>
      </c>
      <c r="J141" s="12">
        <v>3.3959999999999999</v>
      </c>
      <c r="K141" s="44" t="s">
        <v>732</v>
      </c>
      <c r="L141" s="9" t="str">
        <f t="shared" si="15"/>
        <v>Yes</v>
      </c>
    </row>
    <row r="142" spans="1:12" ht="25.5" x14ac:dyDescent="0.2">
      <c r="A142" s="45" t="s">
        <v>641</v>
      </c>
      <c r="B142" s="34" t="s">
        <v>217</v>
      </c>
      <c r="C142" s="46">
        <v>17826643</v>
      </c>
      <c r="D142" s="43" t="str">
        <f t="shared" si="11"/>
        <v>N/A</v>
      </c>
      <c r="E142" s="46">
        <v>21029978</v>
      </c>
      <c r="F142" s="43" t="str">
        <f t="shared" si="12"/>
        <v>N/A</v>
      </c>
      <c r="G142" s="46">
        <v>21728248</v>
      </c>
      <c r="H142" s="43" t="str">
        <f t="shared" si="13"/>
        <v>N/A</v>
      </c>
      <c r="I142" s="12">
        <v>17.97</v>
      </c>
      <c r="J142" s="12">
        <v>3.32</v>
      </c>
      <c r="K142" s="44" t="s">
        <v>732</v>
      </c>
      <c r="L142" s="9" t="str">
        <f t="shared" ref="L142:L153" si="16">IF(J142="Div by 0", "N/A", IF(K142="N/A","N/A", IF(J142&gt;VALUE(MID(K142,1,2)), "No", IF(J142&lt;-1*VALUE(MID(K142,1,2)), "No", "Yes"))))</f>
        <v>Yes</v>
      </c>
    </row>
    <row r="143" spans="1:12" ht="25.5" x14ac:dyDescent="0.2">
      <c r="A143" s="45" t="s">
        <v>642</v>
      </c>
      <c r="B143" s="34" t="s">
        <v>217</v>
      </c>
      <c r="C143" s="35">
        <v>37354</v>
      </c>
      <c r="D143" s="43" t="str">
        <f t="shared" si="11"/>
        <v>N/A</v>
      </c>
      <c r="E143" s="35">
        <v>42657</v>
      </c>
      <c r="F143" s="43" t="str">
        <f t="shared" si="12"/>
        <v>N/A</v>
      </c>
      <c r="G143" s="35">
        <v>44652</v>
      </c>
      <c r="H143" s="43" t="str">
        <f t="shared" si="13"/>
        <v>N/A</v>
      </c>
      <c r="I143" s="12">
        <v>14.2</v>
      </c>
      <c r="J143" s="12">
        <v>4.6769999999999996</v>
      </c>
      <c r="K143" s="44" t="s">
        <v>732</v>
      </c>
      <c r="L143" s="9" t="str">
        <f t="shared" si="16"/>
        <v>Yes</v>
      </c>
    </row>
    <row r="144" spans="1:12" ht="25.5" x14ac:dyDescent="0.2">
      <c r="A144" s="45" t="s">
        <v>1463</v>
      </c>
      <c r="B144" s="34" t="s">
        <v>217</v>
      </c>
      <c r="C144" s="46">
        <v>477.23518231000003</v>
      </c>
      <c r="D144" s="43" t="str">
        <f t="shared" si="11"/>
        <v>N/A</v>
      </c>
      <c r="E144" s="46">
        <v>493.00180510000001</v>
      </c>
      <c r="F144" s="43" t="str">
        <f t="shared" si="12"/>
        <v>N/A</v>
      </c>
      <c r="G144" s="46">
        <v>486.61309684000003</v>
      </c>
      <c r="H144" s="43" t="str">
        <f t="shared" si="13"/>
        <v>N/A</v>
      </c>
      <c r="I144" s="12">
        <v>3.3039999999999998</v>
      </c>
      <c r="J144" s="12">
        <v>-1.3</v>
      </c>
      <c r="K144" s="44" t="s">
        <v>732</v>
      </c>
      <c r="L144" s="9" t="str">
        <f t="shared" si="16"/>
        <v>Yes</v>
      </c>
    </row>
    <row r="145" spans="1:12" ht="25.5" x14ac:dyDescent="0.2">
      <c r="A145" s="45" t="s">
        <v>643</v>
      </c>
      <c r="B145" s="34" t="s">
        <v>217</v>
      </c>
      <c r="C145" s="46">
        <v>11160729</v>
      </c>
      <c r="D145" s="43" t="str">
        <f t="shared" ref="D145:D153" si="17">IF($B145="N/A","N/A",IF(C145&gt;10,"No",IF(C145&lt;-10,"No","Yes")))</f>
        <v>N/A</v>
      </c>
      <c r="E145" s="46">
        <v>11597510</v>
      </c>
      <c r="F145" s="43" t="str">
        <f t="shared" ref="F145:F153" si="18">IF($B145="N/A","N/A",IF(E145&gt;10,"No",IF(E145&lt;-10,"No","Yes")))</f>
        <v>N/A</v>
      </c>
      <c r="G145" s="46">
        <v>11640635</v>
      </c>
      <c r="H145" s="43" t="str">
        <f t="shared" ref="H145:H153" si="19">IF($B145="N/A","N/A",IF(G145&gt;10,"No",IF(G145&lt;-10,"No","Yes")))</f>
        <v>N/A</v>
      </c>
      <c r="I145" s="12">
        <v>3.9140000000000001</v>
      </c>
      <c r="J145" s="12">
        <v>0.37180000000000002</v>
      </c>
      <c r="K145" s="44" t="s">
        <v>732</v>
      </c>
      <c r="L145" s="9" t="str">
        <f t="shared" si="16"/>
        <v>Yes</v>
      </c>
    </row>
    <row r="146" spans="1:12" x14ac:dyDescent="0.2">
      <c r="A146" s="45" t="s">
        <v>644</v>
      </c>
      <c r="B146" s="34" t="s">
        <v>217</v>
      </c>
      <c r="C146" s="35">
        <v>773</v>
      </c>
      <c r="D146" s="43" t="str">
        <f t="shared" si="17"/>
        <v>N/A</v>
      </c>
      <c r="E146" s="35">
        <v>860</v>
      </c>
      <c r="F146" s="43" t="str">
        <f t="shared" si="18"/>
        <v>N/A</v>
      </c>
      <c r="G146" s="35">
        <v>907</v>
      </c>
      <c r="H146" s="43" t="str">
        <f t="shared" si="19"/>
        <v>N/A</v>
      </c>
      <c r="I146" s="12">
        <v>11.25</v>
      </c>
      <c r="J146" s="12">
        <v>5.4649999999999999</v>
      </c>
      <c r="K146" s="44" t="s">
        <v>732</v>
      </c>
      <c r="L146" s="9" t="str">
        <f t="shared" si="16"/>
        <v>Yes</v>
      </c>
    </row>
    <row r="147" spans="1:12" ht="25.5" x14ac:dyDescent="0.2">
      <c r="A147" s="45" t="s">
        <v>1464</v>
      </c>
      <c r="B147" s="34" t="s">
        <v>217</v>
      </c>
      <c r="C147" s="46">
        <v>14438.200516999999</v>
      </c>
      <c r="D147" s="43" t="str">
        <f t="shared" si="17"/>
        <v>N/A</v>
      </c>
      <c r="E147" s="46">
        <v>13485.476744</v>
      </c>
      <c r="F147" s="43" t="str">
        <f t="shared" si="18"/>
        <v>N/A</v>
      </c>
      <c r="G147" s="46">
        <v>12834.217199999999</v>
      </c>
      <c r="H147" s="43" t="str">
        <f t="shared" si="19"/>
        <v>N/A</v>
      </c>
      <c r="I147" s="12">
        <v>-6.6</v>
      </c>
      <c r="J147" s="12">
        <v>-4.83</v>
      </c>
      <c r="K147" s="44" t="s">
        <v>732</v>
      </c>
      <c r="L147" s="9" t="str">
        <f t="shared" si="16"/>
        <v>Yes</v>
      </c>
    </row>
    <row r="148" spans="1:12" ht="25.5" x14ac:dyDescent="0.2">
      <c r="A148" s="45" t="s">
        <v>645</v>
      </c>
      <c r="B148" s="34" t="s">
        <v>217</v>
      </c>
      <c r="C148" s="46">
        <v>114478213</v>
      </c>
      <c r="D148" s="43" t="str">
        <f t="shared" si="17"/>
        <v>N/A</v>
      </c>
      <c r="E148" s="46">
        <v>118792302</v>
      </c>
      <c r="F148" s="43" t="str">
        <f t="shared" si="18"/>
        <v>N/A</v>
      </c>
      <c r="G148" s="46">
        <v>113210187</v>
      </c>
      <c r="H148" s="43" t="str">
        <f t="shared" si="19"/>
        <v>N/A</v>
      </c>
      <c r="I148" s="12">
        <v>3.7679999999999998</v>
      </c>
      <c r="J148" s="12">
        <v>-4.7</v>
      </c>
      <c r="K148" s="44" t="s">
        <v>732</v>
      </c>
      <c r="L148" s="9" t="str">
        <f t="shared" si="16"/>
        <v>Yes</v>
      </c>
    </row>
    <row r="149" spans="1:12" x14ac:dyDescent="0.2">
      <c r="A149" s="45" t="s">
        <v>646</v>
      </c>
      <c r="B149" s="34" t="s">
        <v>217</v>
      </c>
      <c r="C149" s="35">
        <v>32147</v>
      </c>
      <c r="D149" s="43" t="str">
        <f t="shared" si="17"/>
        <v>N/A</v>
      </c>
      <c r="E149" s="35">
        <v>36711</v>
      </c>
      <c r="F149" s="43" t="str">
        <f t="shared" si="18"/>
        <v>N/A</v>
      </c>
      <c r="G149" s="35">
        <v>33704</v>
      </c>
      <c r="H149" s="43" t="str">
        <f t="shared" si="19"/>
        <v>N/A</v>
      </c>
      <c r="I149" s="12">
        <v>14.2</v>
      </c>
      <c r="J149" s="12">
        <v>-8.19</v>
      </c>
      <c r="K149" s="44" t="s">
        <v>732</v>
      </c>
      <c r="L149" s="9" t="str">
        <f t="shared" si="16"/>
        <v>Yes</v>
      </c>
    </row>
    <row r="150" spans="1:12" ht="25.5" x14ac:dyDescent="0.2">
      <c r="A150" s="45" t="s">
        <v>1465</v>
      </c>
      <c r="B150" s="34" t="s">
        <v>217</v>
      </c>
      <c r="C150" s="46">
        <v>3561.0854201000002</v>
      </c>
      <c r="D150" s="43" t="str">
        <f t="shared" si="17"/>
        <v>N/A</v>
      </c>
      <c r="E150" s="46">
        <v>3235.8775844000002</v>
      </c>
      <c r="F150" s="43" t="str">
        <f t="shared" si="18"/>
        <v>N/A</v>
      </c>
      <c r="G150" s="46">
        <v>3358.9540410999998</v>
      </c>
      <c r="H150" s="43" t="str">
        <f t="shared" si="19"/>
        <v>N/A</v>
      </c>
      <c r="I150" s="12">
        <v>-9.1300000000000008</v>
      </c>
      <c r="J150" s="12">
        <v>3.8029999999999999</v>
      </c>
      <c r="K150" s="44" t="s">
        <v>732</v>
      </c>
      <c r="L150" s="9" t="str">
        <f t="shared" si="16"/>
        <v>Yes</v>
      </c>
    </row>
    <row r="151" spans="1:12" ht="25.5" x14ac:dyDescent="0.2">
      <c r="A151" s="45" t="s">
        <v>647</v>
      </c>
      <c r="B151" s="34" t="s">
        <v>217</v>
      </c>
      <c r="C151" s="46">
        <v>2087917</v>
      </c>
      <c r="D151" s="43" t="str">
        <f t="shared" si="17"/>
        <v>N/A</v>
      </c>
      <c r="E151" s="46">
        <v>1971920</v>
      </c>
      <c r="F151" s="43" t="str">
        <f t="shared" si="18"/>
        <v>N/A</v>
      </c>
      <c r="G151" s="46">
        <v>1887841</v>
      </c>
      <c r="H151" s="43" t="str">
        <f t="shared" si="19"/>
        <v>N/A</v>
      </c>
      <c r="I151" s="12">
        <v>-5.56</v>
      </c>
      <c r="J151" s="12">
        <v>-4.26</v>
      </c>
      <c r="K151" s="44" t="s">
        <v>732</v>
      </c>
      <c r="L151" s="9" t="str">
        <f t="shared" si="16"/>
        <v>Yes</v>
      </c>
    </row>
    <row r="152" spans="1:12" x14ac:dyDescent="0.2">
      <c r="A152" s="45" t="s">
        <v>648</v>
      </c>
      <c r="B152" s="34" t="s">
        <v>217</v>
      </c>
      <c r="C152" s="35">
        <v>427</v>
      </c>
      <c r="D152" s="43" t="str">
        <f t="shared" si="17"/>
        <v>N/A</v>
      </c>
      <c r="E152" s="35">
        <v>392</v>
      </c>
      <c r="F152" s="43" t="str">
        <f t="shared" si="18"/>
        <v>N/A</v>
      </c>
      <c r="G152" s="35">
        <v>374</v>
      </c>
      <c r="H152" s="43" t="str">
        <f t="shared" si="19"/>
        <v>N/A</v>
      </c>
      <c r="I152" s="12">
        <v>-8.1999999999999993</v>
      </c>
      <c r="J152" s="12">
        <v>-4.59</v>
      </c>
      <c r="K152" s="44" t="s">
        <v>732</v>
      </c>
      <c r="L152" s="9" t="str">
        <f t="shared" si="16"/>
        <v>Yes</v>
      </c>
    </row>
    <row r="153" spans="1:12" ht="25.5" x14ac:dyDescent="0.2">
      <c r="A153" s="45" t="s">
        <v>1466</v>
      </c>
      <c r="B153" s="34" t="s">
        <v>217</v>
      </c>
      <c r="C153" s="46">
        <v>4889.7353629999998</v>
      </c>
      <c r="D153" s="43" t="str">
        <f t="shared" si="17"/>
        <v>N/A</v>
      </c>
      <c r="E153" s="46">
        <v>5030.4081632999996</v>
      </c>
      <c r="F153" s="43" t="str">
        <f t="shared" si="18"/>
        <v>N/A</v>
      </c>
      <c r="G153" s="46">
        <v>5047.7032085999999</v>
      </c>
      <c r="H153" s="43" t="str">
        <f t="shared" si="19"/>
        <v>N/A</v>
      </c>
      <c r="I153" s="12">
        <v>2.8769999999999998</v>
      </c>
      <c r="J153" s="12">
        <v>0.34379999999999999</v>
      </c>
      <c r="K153" s="44" t="s">
        <v>732</v>
      </c>
      <c r="L153" s="9" t="str">
        <f t="shared" si="16"/>
        <v>Yes</v>
      </c>
    </row>
    <row r="154" spans="1:12" x14ac:dyDescent="0.2">
      <c r="A154" s="45" t="s">
        <v>1532</v>
      </c>
      <c r="B154" s="34" t="s">
        <v>217</v>
      </c>
      <c r="C154" s="46">
        <v>422.87283057000002</v>
      </c>
      <c r="D154" s="43" t="str">
        <f t="shared" ref="D154:D173" si="20">IF($B154="N/A","N/A",IF(C154&gt;10,"No",IF(C154&lt;-10,"No","Yes")))</f>
        <v>N/A</v>
      </c>
      <c r="E154" s="46">
        <v>416.98832908999998</v>
      </c>
      <c r="F154" s="43" t="str">
        <f t="shared" ref="F154:F173" si="21">IF($B154="N/A","N/A",IF(E154&gt;10,"No",IF(E154&lt;-10,"No","Yes")))</f>
        <v>N/A</v>
      </c>
      <c r="G154" s="46">
        <v>373.15593206</v>
      </c>
      <c r="H154" s="43" t="str">
        <f t="shared" ref="H154:H173" si="22">IF($B154="N/A","N/A",IF(G154&gt;10,"No",IF(G154&lt;-10,"No","Yes")))</f>
        <v>N/A</v>
      </c>
      <c r="I154" s="12">
        <v>-1.39</v>
      </c>
      <c r="J154" s="12">
        <v>-10.5</v>
      </c>
      <c r="K154" s="44" t="s">
        <v>732</v>
      </c>
      <c r="L154" s="9" t="str">
        <f t="shared" ref="L154:L173" si="23">IF(J154="Div by 0", "N/A", IF(K154="N/A","N/A", IF(J154&gt;VALUE(MID(K154,1,2)), "No", IF(J154&lt;-1*VALUE(MID(K154,1,2)), "No", "Yes"))))</f>
        <v>Yes</v>
      </c>
    </row>
    <row r="155" spans="1:12" x14ac:dyDescent="0.2">
      <c r="A155" s="50" t="s">
        <v>1533</v>
      </c>
      <c r="B155" s="34" t="s">
        <v>217</v>
      </c>
      <c r="C155" s="46">
        <v>396.67578555</v>
      </c>
      <c r="D155" s="43" t="str">
        <f t="shared" si="20"/>
        <v>N/A</v>
      </c>
      <c r="E155" s="46">
        <v>370.52216411000001</v>
      </c>
      <c r="F155" s="43" t="str">
        <f t="shared" si="21"/>
        <v>N/A</v>
      </c>
      <c r="G155" s="46">
        <v>399.51203893000002</v>
      </c>
      <c r="H155" s="43" t="str">
        <f t="shared" si="22"/>
        <v>N/A</v>
      </c>
      <c r="I155" s="12">
        <v>-6.59</v>
      </c>
      <c r="J155" s="12">
        <v>7.8239999999999998</v>
      </c>
      <c r="K155" s="44" t="s">
        <v>732</v>
      </c>
      <c r="L155" s="9" t="str">
        <f t="shared" si="23"/>
        <v>Yes</v>
      </c>
    </row>
    <row r="156" spans="1:12" ht="25.5" x14ac:dyDescent="0.2">
      <c r="A156" s="50" t="s">
        <v>1534</v>
      </c>
      <c r="B156" s="34" t="s">
        <v>217</v>
      </c>
      <c r="C156" s="46">
        <v>1078.8112358999999</v>
      </c>
      <c r="D156" s="43" t="str">
        <f t="shared" si="20"/>
        <v>N/A</v>
      </c>
      <c r="E156" s="46">
        <v>1028.8023989999999</v>
      </c>
      <c r="F156" s="43" t="str">
        <f t="shared" si="21"/>
        <v>N/A</v>
      </c>
      <c r="G156" s="46">
        <v>896.11467585000003</v>
      </c>
      <c r="H156" s="43" t="str">
        <f t="shared" si="22"/>
        <v>N/A</v>
      </c>
      <c r="I156" s="12">
        <v>-4.6399999999999997</v>
      </c>
      <c r="J156" s="12">
        <v>-12.9</v>
      </c>
      <c r="K156" s="44" t="s">
        <v>732</v>
      </c>
      <c r="L156" s="9" t="str">
        <f t="shared" si="23"/>
        <v>Yes</v>
      </c>
    </row>
    <row r="157" spans="1:12" x14ac:dyDescent="0.2">
      <c r="A157" s="50" t="s">
        <v>1535</v>
      </c>
      <c r="B157" s="34" t="s">
        <v>217</v>
      </c>
      <c r="C157" s="46">
        <v>241.17321679</v>
      </c>
      <c r="D157" s="43" t="str">
        <f t="shared" si="20"/>
        <v>N/A</v>
      </c>
      <c r="E157" s="46">
        <v>257.13579326000001</v>
      </c>
      <c r="F157" s="43" t="str">
        <f t="shared" si="21"/>
        <v>N/A</v>
      </c>
      <c r="G157" s="46">
        <v>216.6175015</v>
      </c>
      <c r="H157" s="43" t="str">
        <f t="shared" si="22"/>
        <v>N/A</v>
      </c>
      <c r="I157" s="12">
        <v>6.6189999999999998</v>
      </c>
      <c r="J157" s="12">
        <v>-15.8</v>
      </c>
      <c r="K157" s="44" t="s">
        <v>732</v>
      </c>
      <c r="L157" s="9" t="str">
        <f t="shared" si="23"/>
        <v>Yes</v>
      </c>
    </row>
    <row r="158" spans="1:12" x14ac:dyDescent="0.2">
      <c r="A158" s="50" t="s">
        <v>1536</v>
      </c>
      <c r="B158" s="34" t="s">
        <v>217</v>
      </c>
      <c r="C158" s="46">
        <v>531.36932263000006</v>
      </c>
      <c r="D158" s="43" t="str">
        <f t="shared" si="20"/>
        <v>N/A</v>
      </c>
      <c r="E158" s="46">
        <v>480.72030617000001</v>
      </c>
      <c r="F158" s="43" t="str">
        <f t="shared" si="21"/>
        <v>N/A</v>
      </c>
      <c r="G158" s="46">
        <v>459.17217806999997</v>
      </c>
      <c r="H158" s="43" t="str">
        <f t="shared" si="22"/>
        <v>N/A</v>
      </c>
      <c r="I158" s="12">
        <v>-9.5299999999999994</v>
      </c>
      <c r="J158" s="12">
        <v>-4.4800000000000004</v>
      </c>
      <c r="K158" s="44" t="s">
        <v>732</v>
      </c>
      <c r="L158" s="9" t="str">
        <f t="shared" si="23"/>
        <v>Yes</v>
      </c>
    </row>
    <row r="159" spans="1:12" x14ac:dyDescent="0.2">
      <c r="A159" s="45" t="s">
        <v>1537</v>
      </c>
      <c r="B159" s="34" t="s">
        <v>217</v>
      </c>
      <c r="C159" s="46">
        <v>1498.1085446</v>
      </c>
      <c r="D159" s="43" t="str">
        <f t="shared" si="20"/>
        <v>N/A</v>
      </c>
      <c r="E159" s="46">
        <v>1443.7420030000001</v>
      </c>
      <c r="F159" s="43" t="str">
        <f t="shared" si="21"/>
        <v>N/A</v>
      </c>
      <c r="G159" s="46">
        <v>1285.9587065000001</v>
      </c>
      <c r="H159" s="43" t="str">
        <f t="shared" si="22"/>
        <v>N/A</v>
      </c>
      <c r="I159" s="12">
        <v>-3.63</v>
      </c>
      <c r="J159" s="12">
        <v>-10.9</v>
      </c>
      <c r="K159" s="44" t="s">
        <v>732</v>
      </c>
      <c r="L159" s="9" t="str">
        <f t="shared" si="23"/>
        <v>Yes</v>
      </c>
    </row>
    <row r="160" spans="1:12" x14ac:dyDescent="0.2">
      <c r="A160" s="50" t="s">
        <v>1538</v>
      </c>
      <c r="B160" s="34" t="s">
        <v>217</v>
      </c>
      <c r="C160" s="46">
        <v>15379.635386</v>
      </c>
      <c r="D160" s="43" t="str">
        <f t="shared" si="20"/>
        <v>N/A</v>
      </c>
      <c r="E160" s="46">
        <v>15957.853297</v>
      </c>
      <c r="F160" s="43" t="str">
        <f t="shared" si="21"/>
        <v>N/A</v>
      </c>
      <c r="G160" s="46">
        <v>14616.708419000001</v>
      </c>
      <c r="H160" s="43" t="str">
        <f t="shared" si="22"/>
        <v>N/A</v>
      </c>
      <c r="I160" s="12">
        <v>3.76</v>
      </c>
      <c r="J160" s="12">
        <v>-8.4</v>
      </c>
      <c r="K160" s="44" t="s">
        <v>732</v>
      </c>
      <c r="L160" s="9" t="str">
        <f t="shared" si="23"/>
        <v>Yes</v>
      </c>
    </row>
    <row r="161" spans="1:12" ht="25.5" x14ac:dyDescent="0.2">
      <c r="A161" s="50" t="s">
        <v>1539</v>
      </c>
      <c r="B161" s="34" t="s">
        <v>217</v>
      </c>
      <c r="C161" s="46">
        <v>1293.6833326000001</v>
      </c>
      <c r="D161" s="43" t="str">
        <f t="shared" si="20"/>
        <v>N/A</v>
      </c>
      <c r="E161" s="46">
        <v>1267.0286195000001</v>
      </c>
      <c r="F161" s="43" t="str">
        <f t="shared" si="21"/>
        <v>N/A</v>
      </c>
      <c r="G161" s="46">
        <v>1152.1435501999999</v>
      </c>
      <c r="H161" s="43" t="str">
        <f t="shared" si="22"/>
        <v>N/A</v>
      </c>
      <c r="I161" s="12">
        <v>-2.06</v>
      </c>
      <c r="J161" s="12">
        <v>-9.07</v>
      </c>
      <c r="K161" s="44" t="s">
        <v>732</v>
      </c>
      <c r="L161" s="9" t="str">
        <f t="shared" si="23"/>
        <v>Yes</v>
      </c>
    </row>
    <row r="162" spans="1:12" x14ac:dyDescent="0.2">
      <c r="A162" s="50" t="s">
        <v>1540</v>
      </c>
      <c r="B162" s="34" t="s">
        <v>217</v>
      </c>
      <c r="C162" s="46">
        <v>65.639632125999995</v>
      </c>
      <c r="D162" s="43" t="str">
        <f t="shared" si="20"/>
        <v>N/A</v>
      </c>
      <c r="E162" s="46">
        <v>68.008486430999994</v>
      </c>
      <c r="F162" s="43" t="str">
        <f t="shared" si="21"/>
        <v>N/A</v>
      </c>
      <c r="G162" s="46">
        <v>59.936569546999998</v>
      </c>
      <c r="H162" s="43" t="str">
        <f t="shared" si="22"/>
        <v>N/A</v>
      </c>
      <c r="I162" s="12">
        <v>3.609</v>
      </c>
      <c r="J162" s="12">
        <v>-11.9</v>
      </c>
      <c r="K162" s="44" t="s">
        <v>732</v>
      </c>
      <c r="L162" s="9" t="str">
        <f t="shared" si="23"/>
        <v>Yes</v>
      </c>
    </row>
    <row r="163" spans="1:12" x14ac:dyDescent="0.2">
      <c r="A163" s="50" t="s">
        <v>1541</v>
      </c>
      <c r="B163" s="34" t="s">
        <v>217</v>
      </c>
      <c r="C163" s="46">
        <v>0.8905148786</v>
      </c>
      <c r="D163" s="43" t="str">
        <f t="shared" si="20"/>
        <v>N/A</v>
      </c>
      <c r="E163" s="46">
        <v>5.8239953717999997</v>
      </c>
      <c r="F163" s="43" t="str">
        <f t="shared" si="21"/>
        <v>N/A</v>
      </c>
      <c r="G163" s="46">
        <v>11.173587969</v>
      </c>
      <c r="H163" s="43" t="str">
        <f t="shared" si="22"/>
        <v>N/A</v>
      </c>
      <c r="I163" s="12">
        <v>554</v>
      </c>
      <c r="J163" s="12">
        <v>91.85</v>
      </c>
      <c r="K163" s="44" t="s">
        <v>732</v>
      </c>
      <c r="L163" s="9" t="str">
        <f t="shared" si="23"/>
        <v>No</v>
      </c>
    </row>
    <row r="164" spans="1:12" x14ac:dyDescent="0.2">
      <c r="A164" s="45" t="s">
        <v>1542</v>
      </c>
      <c r="B164" s="34" t="s">
        <v>217</v>
      </c>
      <c r="C164" s="46">
        <v>552.89194100999998</v>
      </c>
      <c r="D164" s="43" t="str">
        <f t="shared" si="20"/>
        <v>N/A</v>
      </c>
      <c r="E164" s="46">
        <v>576.79360885000006</v>
      </c>
      <c r="F164" s="43" t="str">
        <f t="shared" si="21"/>
        <v>N/A</v>
      </c>
      <c r="G164" s="46">
        <v>574.19361455000001</v>
      </c>
      <c r="H164" s="43" t="str">
        <f t="shared" si="22"/>
        <v>N/A</v>
      </c>
      <c r="I164" s="12">
        <v>4.3230000000000004</v>
      </c>
      <c r="J164" s="12">
        <v>-0.45100000000000001</v>
      </c>
      <c r="K164" s="44" t="s">
        <v>732</v>
      </c>
      <c r="L164" s="9" t="str">
        <f t="shared" si="23"/>
        <v>Yes</v>
      </c>
    </row>
    <row r="165" spans="1:12" x14ac:dyDescent="0.2">
      <c r="A165" s="50" t="s">
        <v>1543</v>
      </c>
      <c r="B165" s="34" t="s">
        <v>217</v>
      </c>
      <c r="C165" s="46">
        <v>263.87210977000001</v>
      </c>
      <c r="D165" s="43" t="str">
        <f t="shared" si="20"/>
        <v>N/A</v>
      </c>
      <c r="E165" s="46">
        <v>262.06310554999999</v>
      </c>
      <c r="F165" s="43" t="str">
        <f t="shared" si="21"/>
        <v>N/A</v>
      </c>
      <c r="G165" s="46">
        <v>277.40198086999999</v>
      </c>
      <c r="H165" s="43" t="str">
        <f t="shared" si="22"/>
        <v>N/A</v>
      </c>
      <c r="I165" s="12">
        <v>-0.68600000000000005</v>
      </c>
      <c r="J165" s="12">
        <v>5.8529999999999998</v>
      </c>
      <c r="K165" s="44" t="s">
        <v>732</v>
      </c>
      <c r="L165" s="9" t="str">
        <f t="shared" si="23"/>
        <v>Yes</v>
      </c>
    </row>
    <row r="166" spans="1:12" x14ac:dyDescent="0.2">
      <c r="A166" s="50" t="s">
        <v>1544</v>
      </c>
      <c r="B166" s="34" t="s">
        <v>217</v>
      </c>
      <c r="C166" s="46">
        <v>1655.6596973000001</v>
      </c>
      <c r="D166" s="43" t="str">
        <f t="shared" si="20"/>
        <v>N/A</v>
      </c>
      <c r="E166" s="46">
        <v>1755.3547559000001</v>
      </c>
      <c r="F166" s="43" t="str">
        <f t="shared" si="21"/>
        <v>N/A</v>
      </c>
      <c r="G166" s="46">
        <v>1683.9462811999999</v>
      </c>
      <c r="H166" s="43" t="str">
        <f t="shared" si="22"/>
        <v>N/A</v>
      </c>
      <c r="I166" s="12">
        <v>6.0209999999999999</v>
      </c>
      <c r="J166" s="12">
        <v>-4.07</v>
      </c>
      <c r="K166" s="44" t="s">
        <v>732</v>
      </c>
      <c r="L166" s="9" t="str">
        <f t="shared" si="23"/>
        <v>Yes</v>
      </c>
    </row>
    <row r="167" spans="1:12" x14ac:dyDescent="0.2">
      <c r="A167" s="50" t="s">
        <v>1545</v>
      </c>
      <c r="B167" s="34" t="s">
        <v>217</v>
      </c>
      <c r="C167" s="46">
        <v>319.52633393000002</v>
      </c>
      <c r="D167" s="43" t="str">
        <f t="shared" si="20"/>
        <v>N/A</v>
      </c>
      <c r="E167" s="46">
        <v>319.33649372999997</v>
      </c>
      <c r="F167" s="43" t="str">
        <f t="shared" si="21"/>
        <v>N/A</v>
      </c>
      <c r="G167" s="46">
        <v>321.22446617000003</v>
      </c>
      <c r="H167" s="43" t="str">
        <f t="shared" si="22"/>
        <v>N/A</v>
      </c>
      <c r="I167" s="12">
        <v>-5.8999999999999997E-2</v>
      </c>
      <c r="J167" s="12">
        <v>0.59119999999999995</v>
      </c>
      <c r="K167" s="44" t="s">
        <v>732</v>
      </c>
      <c r="L167" s="9" t="str">
        <f t="shared" si="23"/>
        <v>Yes</v>
      </c>
    </row>
    <row r="168" spans="1:12" x14ac:dyDescent="0.2">
      <c r="A168" s="50" t="s">
        <v>1546</v>
      </c>
      <c r="B168" s="34" t="s">
        <v>217</v>
      </c>
      <c r="C168" s="46">
        <v>559.50734143</v>
      </c>
      <c r="D168" s="43" t="str">
        <f t="shared" si="20"/>
        <v>N/A</v>
      </c>
      <c r="E168" s="46">
        <v>599.68991143999995</v>
      </c>
      <c r="F168" s="43" t="str">
        <f t="shared" si="21"/>
        <v>N/A</v>
      </c>
      <c r="G168" s="46">
        <v>594.03567461</v>
      </c>
      <c r="H168" s="43" t="str">
        <f t="shared" si="22"/>
        <v>N/A</v>
      </c>
      <c r="I168" s="12">
        <v>7.1820000000000004</v>
      </c>
      <c r="J168" s="12">
        <v>-0.94299999999999995</v>
      </c>
      <c r="K168" s="44" t="s">
        <v>732</v>
      </c>
      <c r="L168" s="9" t="str">
        <f t="shared" si="23"/>
        <v>Yes</v>
      </c>
    </row>
    <row r="169" spans="1:12" x14ac:dyDescent="0.2">
      <c r="A169" s="45" t="s">
        <v>1547</v>
      </c>
      <c r="B169" s="34" t="s">
        <v>217</v>
      </c>
      <c r="C169" s="46">
        <v>4087.1927483999998</v>
      </c>
      <c r="D169" s="43" t="str">
        <f t="shared" si="20"/>
        <v>N/A</v>
      </c>
      <c r="E169" s="46">
        <v>4110.9018271000004</v>
      </c>
      <c r="F169" s="43" t="str">
        <f t="shared" si="21"/>
        <v>N/A</v>
      </c>
      <c r="G169" s="46">
        <v>3990.555057</v>
      </c>
      <c r="H169" s="43" t="str">
        <f t="shared" si="22"/>
        <v>N/A</v>
      </c>
      <c r="I169" s="12">
        <v>0.58009999999999995</v>
      </c>
      <c r="J169" s="12">
        <v>-2.93</v>
      </c>
      <c r="K169" s="44" t="s">
        <v>732</v>
      </c>
      <c r="L169" s="9" t="str">
        <f t="shared" si="23"/>
        <v>Yes</v>
      </c>
    </row>
    <row r="170" spans="1:12" x14ac:dyDescent="0.2">
      <c r="A170" s="50" t="s">
        <v>1548</v>
      </c>
      <c r="B170" s="34" t="s">
        <v>217</v>
      </c>
      <c r="C170" s="46">
        <v>4581.0420936999999</v>
      </c>
      <c r="D170" s="43" t="str">
        <f t="shared" si="20"/>
        <v>N/A</v>
      </c>
      <c r="E170" s="46">
        <v>4991.8288604999998</v>
      </c>
      <c r="F170" s="43" t="str">
        <f t="shared" si="21"/>
        <v>N/A</v>
      </c>
      <c r="G170" s="46">
        <v>5056.5596824000004</v>
      </c>
      <c r="H170" s="43" t="str">
        <f t="shared" si="22"/>
        <v>N/A</v>
      </c>
      <c r="I170" s="12">
        <v>8.9670000000000005</v>
      </c>
      <c r="J170" s="12">
        <v>1.2969999999999999</v>
      </c>
      <c r="K170" s="44" t="s">
        <v>732</v>
      </c>
      <c r="L170" s="9" t="str">
        <f t="shared" si="23"/>
        <v>Yes</v>
      </c>
    </row>
    <row r="171" spans="1:12" x14ac:dyDescent="0.2">
      <c r="A171" s="50" t="s">
        <v>1549</v>
      </c>
      <c r="B171" s="34" t="s">
        <v>217</v>
      </c>
      <c r="C171" s="46">
        <v>13571.922685</v>
      </c>
      <c r="D171" s="43" t="str">
        <f t="shared" si="20"/>
        <v>N/A</v>
      </c>
      <c r="E171" s="46">
        <v>13579.917171999999</v>
      </c>
      <c r="F171" s="43" t="str">
        <f t="shared" si="21"/>
        <v>N/A</v>
      </c>
      <c r="G171" s="46">
        <v>13102.583826</v>
      </c>
      <c r="H171" s="43" t="str">
        <f t="shared" si="22"/>
        <v>N/A</v>
      </c>
      <c r="I171" s="12">
        <v>5.8900000000000001E-2</v>
      </c>
      <c r="J171" s="12">
        <v>-3.51</v>
      </c>
      <c r="K171" s="44" t="s">
        <v>732</v>
      </c>
      <c r="L171" s="9" t="str">
        <f t="shared" si="23"/>
        <v>Yes</v>
      </c>
    </row>
    <row r="172" spans="1:12" x14ac:dyDescent="0.2">
      <c r="A172" s="50" t="s">
        <v>1550</v>
      </c>
      <c r="B172" s="34" t="s">
        <v>217</v>
      </c>
      <c r="C172" s="46">
        <v>2165.1176464</v>
      </c>
      <c r="D172" s="43" t="str">
        <f t="shared" si="20"/>
        <v>N/A</v>
      </c>
      <c r="E172" s="46">
        <v>2140.3531245999998</v>
      </c>
      <c r="F172" s="43" t="str">
        <f t="shared" si="21"/>
        <v>N/A</v>
      </c>
      <c r="G172" s="46">
        <v>2027.4631710000001</v>
      </c>
      <c r="H172" s="43" t="str">
        <f t="shared" si="22"/>
        <v>N/A</v>
      </c>
      <c r="I172" s="12">
        <v>-1.1399999999999999</v>
      </c>
      <c r="J172" s="12">
        <v>-5.27</v>
      </c>
      <c r="K172" s="44" t="s">
        <v>732</v>
      </c>
      <c r="L172" s="9" t="str">
        <f t="shared" si="23"/>
        <v>Yes</v>
      </c>
    </row>
    <row r="173" spans="1:12" x14ac:dyDescent="0.2">
      <c r="A173" s="50" t="s">
        <v>1551</v>
      </c>
      <c r="B173" s="34" t="s">
        <v>217</v>
      </c>
      <c r="C173" s="46">
        <v>2047.8630089999999</v>
      </c>
      <c r="D173" s="43" t="str">
        <f t="shared" si="20"/>
        <v>N/A</v>
      </c>
      <c r="E173" s="46">
        <v>2104.4796403999999</v>
      </c>
      <c r="F173" s="43" t="str">
        <f t="shared" si="21"/>
        <v>N/A</v>
      </c>
      <c r="G173" s="46">
        <v>1912.5271725</v>
      </c>
      <c r="H173" s="43" t="str">
        <f t="shared" si="22"/>
        <v>N/A</v>
      </c>
      <c r="I173" s="12">
        <v>2.7650000000000001</v>
      </c>
      <c r="J173" s="12">
        <v>-9.1199999999999992</v>
      </c>
      <c r="K173" s="44" t="s">
        <v>732</v>
      </c>
      <c r="L173" s="9" t="str">
        <f t="shared" si="23"/>
        <v>Yes</v>
      </c>
    </row>
    <row r="174" spans="1:12" x14ac:dyDescent="0.2">
      <c r="A174" s="45" t="s">
        <v>372</v>
      </c>
      <c r="B174" s="34" t="s">
        <v>217</v>
      </c>
      <c r="C174" s="8">
        <v>10.860004717000001</v>
      </c>
      <c r="D174" s="43" t="str">
        <f t="shared" ref="D174:D203" si="24">IF($B174="N/A","N/A",IF(C174&gt;10,"No",IF(C174&lt;-10,"No","Yes")))</f>
        <v>N/A</v>
      </c>
      <c r="E174" s="8">
        <v>10.599672282</v>
      </c>
      <c r="F174" s="43" t="str">
        <f t="shared" ref="F174:F203" si="25">IF($B174="N/A","N/A",IF(E174&gt;10,"No",IF(E174&lt;-10,"No","Yes")))</f>
        <v>N/A</v>
      </c>
      <c r="G174" s="8">
        <v>10.300378502999999</v>
      </c>
      <c r="H174" s="43" t="str">
        <f t="shared" ref="H174:H203" si="26">IF($B174="N/A","N/A",IF(G174&gt;10,"No",IF(G174&lt;-10,"No","Yes")))</f>
        <v>N/A</v>
      </c>
      <c r="I174" s="12">
        <v>-2.4</v>
      </c>
      <c r="J174" s="12">
        <v>-2.82</v>
      </c>
      <c r="K174" s="44" t="s">
        <v>732</v>
      </c>
      <c r="L174" s="9" t="str">
        <f t="shared" ref="L174:L203" si="27">IF(J174="Div by 0", "N/A", IF(K174="N/A","N/A", IF(J174&gt;VALUE(MID(K174,1,2)), "No", IF(J174&lt;-1*VALUE(MID(K174,1,2)), "No", "Yes"))))</f>
        <v>Yes</v>
      </c>
    </row>
    <row r="175" spans="1:12" x14ac:dyDescent="0.2">
      <c r="A175" s="50" t="s">
        <v>483</v>
      </c>
      <c r="B175" s="34" t="s">
        <v>217</v>
      </c>
      <c r="C175" s="8">
        <v>19.242822055000001</v>
      </c>
      <c r="D175" s="43" t="str">
        <f t="shared" si="24"/>
        <v>N/A</v>
      </c>
      <c r="E175" s="8">
        <v>18.640144045</v>
      </c>
      <c r="F175" s="43" t="str">
        <f t="shared" si="25"/>
        <v>N/A</v>
      </c>
      <c r="G175" s="8">
        <v>18.664617486000001</v>
      </c>
      <c r="H175" s="43" t="str">
        <f t="shared" si="26"/>
        <v>N/A</v>
      </c>
      <c r="I175" s="12">
        <v>-3.13</v>
      </c>
      <c r="J175" s="12">
        <v>0.1313</v>
      </c>
      <c r="K175" s="44" t="s">
        <v>732</v>
      </c>
      <c r="L175" s="9" t="str">
        <f t="shared" si="27"/>
        <v>Yes</v>
      </c>
    </row>
    <row r="176" spans="1:12" x14ac:dyDescent="0.2">
      <c r="A176" s="50" t="s">
        <v>484</v>
      </c>
      <c r="B176" s="34" t="s">
        <v>217</v>
      </c>
      <c r="C176" s="8">
        <v>17.235580201000001</v>
      </c>
      <c r="D176" s="43" t="str">
        <f t="shared" si="24"/>
        <v>N/A</v>
      </c>
      <c r="E176" s="8">
        <v>17.365319865</v>
      </c>
      <c r="F176" s="43" t="str">
        <f t="shared" si="25"/>
        <v>N/A</v>
      </c>
      <c r="G176" s="8">
        <v>16.874682107999998</v>
      </c>
      <c r="H176" s="43" t="str">
        <f t="shared" si="26"/>
        <v>N/A</v>
      </c>
      <c r="I176" s="12">
        <v>0.75270000000000004</v>
      </c>
      <c r="J176" s="12">
        <v>-2.83</v>
      </c>
      <c r="K176" s="44" t="s">
        <v>732</v>
      </c>
      <c r="L176" s="9" t="str">
        <f t="shared" si="27"/>
        <v>Yes</v>
      </c>
    </row>
    <row r="177" spans="1:12" x14ac:dyDescent="0.2">
      <c r="A177" s="50" t="s">
        <v>485</v>
      </c>
      <c r="B177" s="34" t="s">
        <v>217</v>
      </c>
      <c r="C177" s="8">
        <v>6.7425101754999996</v>
      </c>
      <c r="D177" s="43" t="str">
        <f t="shared" si="24"/>
        <v>N/A</v>
      </c>
      <c r="E177" s="8">
        <v>6.5135171541999997</v>
      </c>
      <c r="F177" s="43" t="str">
        <f t="shared" si="25"/>
        <v>N/A</v>
      </c>
      <c r="G177" s="8">
        <v>6.2662143285000003</v>
      </c>
      <c r="H177" s="43" t="str">
        <f t="shared" si="26"/>
        <v>N/A</v>
      </c>
      <c r="I177" s="12">
        <v>-3.4</v>
      </c>
      <c r="J177" s="12">
        <v>-3.8</v>
      </c>
      <c r="K177" s="44" t="s">
        <v>732</v>
      </c>
      <c r="L177" s="9" t="str">
        <f t="shared" si="27"/>
        <v>Yes</v>
      </c>
    </row>
    <row r="178" spans="1:12" x14ac:dyDescent="0.2">
      <c r="A178" s="50" t="s">
        <v>486</v>
      </c>
      <c r="B178" s="34" t="s">
        <v>217</v>
      </c>
      <c r="C178" s="8">
        <v>17.271926390000001</v>
      </c>
      <c r="D178" s="43" t="str">
        <f t="shared" si="24"/>
        <v>N/A</v>
      </c>
      <c r="E178" s="8">
        <v>16.821681278</v>
      </c>
      <c r="F178" s="43" t="str">
        <f t="shared" si="25"/>
        <v>N/A</v>
      </c>
      <c r="G178" s="8">
        <v>16.209518927000001</v>
      </c>
      <c r="H178" s="43" t="str">
        <f t="shared" si="26"/>
        <v>N/A</v>
      </c>
      <c r="I178" s="12">
        <v>-2.61</v>
      </c>
      <c r="J178" s="12">
        <v>-3.64</v>
      </c>
      <c r="K178" s="44" t="s">
        <v>732</v>
      </c>
      <c r="L178" s="9" t="str">
        <f t="shared" si="27"/>
        <v>Yes</v>
      </c>
    </row>
    <row r="179" spans="1:12" x14ac:dyDescent="0.2">
      <c r="A179" s="45" t="s">
        <v>1552</v>
      </c>
      <c r="B179" s="34" t="s">
        <v>217</v>
      </c>
      <c r="C179" s="8">
        <v>5.0526491031000003</v>
      </c>
      <c r="D179" s="43" t="str">
        <f t="shared" si="24"/>
        <v>N/A</v>
      </c>
      <c r="E179" s="8">
        <v>4.7538552211000003</v>
      </c>
      <c r="F179" s="43" t="str">
        <f t="shared" si="25"/>
        <v>N/A</v>
      </c>
      <c r="G179" s="8">
        <v>4.5998371629000001</v>
      </c>
      <c r="H179" s="43" t="str">
        <f t="shared" si="26"/>
        <v>N/A</v>
      </c>
      <c r="I179" s="12">
        <v>-5.91</v>
      </c>
      <c r="J179" s="12">
        <v>-3.24</v>
      </c>
      <c r="K179" s="44" t="s">
        <v>732</v>
      </c>
      <c r="L179" s="9" t="str">
        <f t="shared" si="27"/>
        <v>Yes</v>
      </c>
    </row>
    <row r="180" spans="1:12" x14ac:dyDescent="0.2">
      <c r="A180" s="50" t="s">
        <v>1553</v>
      </c>
      <c r="B180" s="34" t="s">
        <v>217</v>
      </c>
      <c r="C180" s="8">
        <v>52.240196494000003</v>
      </c>
      <c r="D180" s="43" t="str">
        <f t="shared" si="24"/>
        <v>N/A</v>
      </c>
      <c r="E180" s="8">
        <v>52.499356941000002</v>
      </c>
      <c r="F180" s="43" t="str">
        <f t="shared" si="25"/>
        <v>N/A</v>
      </c>
      <c r="G180" s="8">
        <v>52.37363388</v>
      </c>
      <c r="H180" s="43" t="str">
        <f t="shared" si="26"/>
        <v>N/A</v>
      </c>
      <c r="I180" s="12">
        <v>0.49609999999999999</v>
      </c>
      <c r="J180" s="12">
        <v>-0.23899999999999999</v>
      </c>
      <c r="K180" s="44" t="s">
        <v>732</v>
      </c>
      <c r="L180" s="9" t="str">
        <f t="shared" si="27"/>
        <v>Yes</v>
      </c>
    </row>
    <row r="181" spans="1:12" x14ac:dyDescent="0.2">
      <c r="A181" s="50" t="s">
        <v>1554</v>
      </c>
      <c r="B181" s="34" t="s">
        <v>217</v>
      </c>
      <c r="C181" s="8">
        <v>3.6952865779000001</v>
      </c>
      <c r="D181" s="43" t="str">
        <f t="shared" si="24"/>
        <v>N/A</v>
      </c>
      <c r="E181" s="8">
        <v>3.6153198653</v>
      </c>
      <c r="F181" s="43" t="str">
        <f t="shared" si="25"/>
        <v>N/A</v>
      </c>
      <c r="G181" s="8">
        <v>3.4195391056000002</v>
      </c>
      <c r="H181" s="43" t="str">
        <f t="shared" si="26"/>
        <v>N/A</v>
      </c>
      <c r="I181" s="12">
        <v>-2.16</v>
      </c>
      <c r="J181" s="12">
        <v>-5.42</v>
      </c>
      <c r="K181" s="44" t="s">
        <v>732</v>
      </c>
      <c r="L181" s="9" t="str">
        <f t="shared" si="27"/>
        <v>Yes</v>
      </c>
    </row>
    <row r="182" spans="1:12" x14ac:dyDescent="0.2">
      <c r="A182" s="50" t="s">
        <v>1555</v>
      </c>
      <c r="B182" s="34" t="s">
        <v>217</v>
      </c>
      <c r="C182" s="8">
        <v>0.32695002340000001</v>
      </c>
      <c r="D182" s="43" t="str">
        <f t="shared" si="24"/>
        <v>N/A</v>
      </c>
      <c r="E182" s="8">
        <v>0.35955941019999998</v>
      </c>
      <c r="F182" s="43" t="str">
        <f t="shared" si="25"/>
        <v>N/A</v>
      </c>
      <c r="G182" s="8">
        <v>0.3731790062</v>
      </c>
      <c r="H182" s="43" t="str">
        <f t="shared" si="26"/>
        <v>N/A</v>
      </c>
      <c r="I182" s="12">
        <v>9.9740000000000002</v>
      </c>
      <c r="J182" s="12">
        <v>3.7879999999999998</v>
      </c>
      <c r="K182" s="44" t="s">
        <v>732</v>
      </c>
      <c r="L182" s="9" t="str">
        <f t="shared" si="27"/>
        <v>Yes</v>
      </c>
    </row>
    <row r="183" spans="1:12" x14ac:dyDescent="0.2">
      <c r="A183" s="50" t="s">
        <v>1556</v>
      </c>
      <c r="B183" s="34" t="s">
        <v>217</v>
      </c>
      <c r="C183" s="8">
        <v>4.4048551300000002E-2</v>
      </c>
      <c r="D183" s="43" t="str">
        <f t="shared" si="24"/>
        <v>N/A</v>
      </c>
      <c r="E183" s="8">
        <v>4.8951982599999999E-2</v>
      </c>
      <c r="F183" s="43" t="str">
        <f t="shared" si="25"/>
        <v>N/A</v>
      </c>
      <c r="G183" s="8">
        <v>8.1175766900000002E-2</v>
      </c>
      <c r="H183" s="43" t="str">
        <f t="shared" si="26"/>
        <v>N/A</v>
      </c>
      <c r="I183" s="12">
        <v>11.13</v>
      </c>
      <c r="J183" s="12">
        <v>65.83</v>
      </c>
      <c r="K183" s="44" t="s">
        <v>732</v>
      </c>
      <c r="L183" s="9" t="str">
        <f t="shared" si="27"/>
        <v>No</v>
      </c>
    </row>
    <row r="184" spans="1:12" x14ac:dyDescent="0.2">
      <c r="A184" s="45" t="s">
        <v>97</v>
      </c>
      <c r="B184" s="34" t="s">
        <v>217</v>
      </c>
      <c r="C184" s="8">
        <v>63.248290118</v>
      </c>
      <c r="D184" s="43" t="str">
        <f t="shared" si="24"/>
        <v>N/A</v>
      </c>
      <c r="E184" s="8">
        <v>63.919275134000003</v>
      </c>
      <c r="F184" s="43" t="str">
        <f t="shared" si="25"/>
        <v>N/A</v>
      </c>
      <c r="G184" s="8">
        <v>63.206274821999997</v>
      </c>
      <c r="H184" s="43" t="str">
        <f t="shared" si="26"/>
        <v>N/A</v>
      </c>
      <c r="I184" s="12">
        <v>1.0609999999999999</v>
      </c>
      <c r="J184" s="12">
        <v>-1.1200000000000001</v>
      </c>
      <c r="K184" s="44" t="s">
        <v>732</v>
      </c>
      <c r="L184" s="9" t="str">
        <f t="shared" si="27"/>
        <v>Yes</v>
      </c>
    </row>
    <row r="185" spans="1:12" x14ac:dyDescent="0.2">
      <c r="A185" s="50" t="s">
        <v>487</v>
      </c>
      <c r="B185" s="34" t="s">
        <v>217</v>
      </c>
      <c r="C185" s="8">
        <v>64.597272803999999</v>
      </c>
      <c r="D185" s="43" t="str">
        <f t="shared" si="24"/>
        <v>N/A</v>
      </c>
      <c r="E185" s="8">
        <v>63.422790020000001</v>
      </c>
      <c r="F185" s="43" t="str">
        <f t="shared" si="25"/>
        <v>N/A</v>
      </c>
      <c r="G185" s="8">
        <v>61.244877049000003</v>
      </c>
      <c r="H185" s="43" t="str">
        <f t="shared" si="26"/>
        <v>N/A</v>
      </c>
      <c r="I185" s="12">
        <v>-1.82</v>
      </c>
      <c r="J185" s="12">
        <v>-3.43</v>
      </c>
      <c r="K185" s="44" t="s">
        <v>732</v>
      </c>
      <c r="L185" s="9" t="str">
        <f t="shared" si="27"/>
        <v>Yes</v>
      </c>
    </row>
    <row r="186" spans="1:12" x14ac:dyDescent="0.2">
      <c r="A186" s="50" t="s">
        <v>488</v>
      </c>
      <c r="B186" s="34" t="s">
        <v>217</v>
      </c>
      <c r="C186" s="8">
        <v>65.906095176999997</v>
      </c>
      <c r="D186" s="43" t="str">
        <f t="shared" si="24"/>
        <v>N/A</v>
      </c>
      <c r="E186" s="8">
        <v>66.035353534999999</v>
      </c>
      <c r="F186" s="43" t="str">
        <f t="shared" si="25"/>
        <v>N/A</v>
      </c>
      <c r="G186" s="8">
        <v>64.603466488999999</v>
      </c>
      <c r="H186" s="43" t="str">
        <f t="shared" si="26"/>
        <v>N/A</v>
      </c>
      <c r="I186" s="12">
        <v>0.1961</v>
      </c>
      <c r="J186" s="12">
        <v>-2.17</v>
      </c>
      <c r="K186" s="44" t="s">
        <v>732</v>
      </c>
      <c r="L186" s="9" t="str">
        <f t="shared" si="27"/>
        <v>Yes</v>
      </c>
    </row>
    <row r="187" spans="1:12" x14ac:dyDescent="0.2">
      <c r="A187" s="50" t="s">
        <v>489</v>
      </c>
      <c r="B187" s="34" t="s">
        <v>217</v>
      </c>
      <c r="C187" s="8">
        <v>60.763773047999997</v>
      </c>
      <c r="D187" s="43" t="str">
        <f t="shared" si="24"/>
        <v>N/A</v>
      </c>
      <c r="E187" s="8">
        <v>62.014154413999997</v>
      </c>
      <c r="F187" s="43" t="str">
        <f t="shared" si="25"/>
        <v>N/A</v>
      </c>
      <c r="G187" s="8">
        <v>61.405907005000003</v>
      </c>
      <c r="H187" s="43" t="str">
        <f t="shared" si="26"/>
        <v>N/A</v>
      </c>
      <c r="I187" s="12">
        <v>2.0579999999999998</v>
      </c>
      <c r="J187" s="12">
        <v>-0.98099999999999998</v>
      </c>
      <c r="K187" s="44" t="s">
        <v>732</v>
      </c>
      <c r="L187" s="9" t="str">
        <f t="shared" si="27"/>
        <v>Yes</v>
      </c>
    </row>
    <row r="188" spans="1:12" x14ac:dyDescent="0.2">
      <c r="A188" s="50" t="s">
        <v>490</v>
      </c>
      <c r="B188" s="34" t="s">
        <v>217</v>
      </c>
      <c r="C188" s="8">
        <v>70.541307752999998</v>
      </c>
      <c r="D188" s="43" t="str">
        <f t="shared" si="24"/>
        <v>N/A</v>
      </c>
      <c r="E188" s="8">
        <v>70.121489920000002</v>
      </c>
      <c r="F188" s="43" t="str">
        <f t="shared" si="25"/>
        <v>N/A</v>
      </c>
      <c r="G188" s="8">
        <v>70.370845082000002</v>
      </c>
      <c r="H188" s="43" t="str">
        <f t="shared" si="26"/>
        <v>N/A</v>
      </c>
      <c r="I188" s="12">
        <v>-0.59499999999999997</v>
      </c>
      <c r="J188" s="12">
        <v>0.35560000000000003</v>
      </c>
      <c r="K188" s="44" t="s">
        <v>732</v>
      </c>
      <c r="L188" s="9" t="str">
        <f t="shared" si="27"/>
        <v>Yes</v>
      </c>
    </row>
    <row r="189" spans="1:12" x14ac:dyDescent="0.2">
      <c r="A189" s="45" t="s">
        <v>118</v>
      </c>
      <c r="B189" s="34" t="s">
        <v>217</v>
      </c>
      <c r="C189" s="8">
        <v>86.060126801999999</v>
      </c>
      <c r="D189" s="43" t="str">
        <f t="shared" si="24"/>
        <v>N/A</v>
      </c>
      <c r="E189" s="8">
        <v>87.568733363000007</v>
      </c>
      <c r="F189" s="43" t="str">
        <f t="shared" si="25"/>
        <v>N/A</v>
      </c>
      <c r="G189" s="8">
        <v>87.158865610000007</v>
      </c>
      <c r="H189" s="43" t="str">
        <f t="shared" si="26"/>
        <v>N/A</v>
      </c>
      <c r="I189" s="12">
        <v>1.7529999999999999</v>
      </c>
      <c r="J189" s="12">
        <v>-0.46800000000000003</v>
      </c>
      <c r="K189" s="44" t="s">
        <v>732</v>
      </c>
      <c r="L189" s="9" t="str">
        <f t="shared" si="27"/>
        <v>Yes</v>
      </c>
    </row>
    <row r="190" spans="1:12" x14ac:dyDescent="0.2">
      <c r="A190" s="50" t="s">
        <v>491</v>
      </c>
      <c r="B190" s="34" t="s">
        <v>217</v>
      </c>
      <c r="C190" s="8">
        <v>79.317354112000004</v>
      </c>
      <c r="D190" s="43" t="str">
        <f t="shared" si="24"/>
        <v>N/A</v>
      </c>
      <c r="E190" s="8">
        <v>81.977192832</v>
      </c>
      <c r="F190" s="43" t="str">
        <f t="shared" si="25"/>
        <v>N/A</v>
      </c>
      <c r="G190" s="8">
        <v>78.637295081999994</v>
      </c>
      <c r="H190" s="43" t="str">
        <f t="shared" si="26"/>
        <v>N/A</v>
      </c>
      <c r="I190" s="12">
        <v>3.3530000000000002</v>
      </c>
      <c r="J190" s="12">
        <v>-4.07</v>
      </c>
      <c r="K190" s="44" t="s">
        <v>732</v>
      </c>
      <c r="L190" s="9" t="str">
        <f t="shared" si="27"/>
        <v>Yes</v>
      </c>
    </row>
    <row r="191" spans="1:12" x14ac:dyDescent="0.2">
      <c r="A191" s="50" t="s">
        <v>492</v>
      </c>
      <c r="B191" s="34" t="s">
        <v>217</v>
      </c>
      <c r="C191" s="8">
        <v>91.314031180000001</v>
      </c>
      <c r="D191" s="43" t="str">
        <f t="shared" si="24"/>
        <v>N/A</v>
      </c>
      <c r="E191" s="8">
        <v>92.293771043999996</v>
      </c>
      <c r="F191" s="43" t="str">
        <f t="shared" si="25"/>
        <v>N/A</v>
      </c>
      <c r="G191" s="8">
        <v>91.427677138999996</v>
      </c>
      <c r="H191" s="43" t="str">
        <f t="shared" si="26"/>
        <v>N/A</v>
      </c>
      <c r="I191" s="12">
        <v>1.073</v>
      </c>
      <c r="J191" s="12">
        <v>-0.93799999999999994</v>
      </c>
      <c r="K191" s="44" t="s">
        <v>732</v>
      </c>
      <c r="L191" s="9" t="str">
        <f t="shared" si="27"/>
        <v>Yes</v>
      </c>
    </row>
    <row r="192" spans="1:12" x14ac:dyDescent="0.2">
      <c r="A192" s="50" t="s">
        <v>493</v>
      </c>
      <c r="B192" s="34" t="s">
        <v>217</v>
      </c>
      <c r="C192" s="8">
        <v>86.776317253000002</v>
      </c>
      <c r="D192" s="43" t="str">
        <f t="shared" si="24"/>
        <v>N/A</v>
      </c>
      <c r="E192" s="8">
        <v>88.411203331999999</v>
      </c>
      <c r="F192" s="43" t="str">
        <f t="shared" si="25"/>
        <v>N/A</v>
      </c>
      <c r="G192" s="8">
        <v>88.288764717999996</v>
      </c>
      <c r="H192" s="43" t="str">
        <f t="shared" si="26"/>
        <v>N/A</v>
      </c>
      <c r="I192" s="12">
        <v>1.8839999999999999</v>
      </c>
      <c r="J192" s="12">
        <v>-0.13800000000000001</v>
      </c>
      <c r="K192" s="44" t="s">
        <v>732</v>
      </c>
      <c r="L192" s="9" t="str">
        <f t="shared" si="27"/>
        <v>Yes</v>
      </c>
    </row>
    <row r="193" spans="1:12" x14ac:dyDescent="0.2">
      <c r="A193" s="50" t="s">
        <v>494</v>
      </c>
      <c r="B193" s="34" t="s">
        <v>217</v>
      </c>
      <c r="C193" s="8">
        <v>81.147220047000005</v>
      </c>
      <c r="D193" s="43" t="str">
        <f t="shared" si="24"/>
        <v>N/A</v>
      </c>
      <c r="E193" s="8">
        <v>81.856615192999996</v>
      </c>
      <c r="F193" s="43" t="str">
        <f t="shared" si="25"/>
        <v>N/A</v>
      </c>
      <c r="G193" s="8">
        <v>81.923438434999994</v>
      </c>
      <c r="H193" s="43" t="str">
        <f t="shared" si="26"/>
        <v>N/A</v>
      </c>
      <c r="I193" s="12">
        <v>0.87419999999999998</v>
      </c>
      <c r="J193" s="12">
        <v>8.1600000000000006E-2</v>
      </c>
      <c r="K193" s="44" t="s">
        <v>732</v>
      </c>
      <c r="L193" s="9" t="str">
        <f t="shared" si="27"/>
        <v>Yes</v>
      </c>
    </row>
    <row r="194" spans="1:12" x14ac:dyDescent="0.2">
      <c r="A194" s="45" t="s">
        <v>1557</v>
      </c>
      <c r="B194" s="34" t="s">
        <v>217</v>
      </c>
      <c r="C194" s="35">
        <v>4.1981987735999997</v>
      </c>
      <c r="D194" s="43" t="str">
        <f t="shared" si="24"/>
        <v>N/A</v>
      </c>
      <c r="E194" s="35">
        <v>4.1473176097</v>
      </c>
      <c r="F194" s="43" t="str">
        <f t="shared" si="25"/>
        <v>N/A</v>
      </c>
      <c r="G194" s="35">
        <v>4.3175647137000004</v>
      </c>
      <c r="H194" s="43" t="str">
        <f t="shared" si="26"/>
        <v>N/A</v>
      </c>
      <c r="I194" s="12">
        <v>-1.21</v>
      </c>
      <c r="J194" s="12">
        <v>4.1050000000000004</v>
      </c>
      <c r="K194" s="44" t="s">
        <v>732</v>
      </c>
      <c r="L194" s="9" t="str">
        <f t="shared" si="27"/>
        <v>Yes</v>
      </c>
    </row>
    <row r="195" spans="1:12" x14ac:dyDescent="0.2">
      <c r="A195" s="50" t="s">
        <v>1558</v>
      </c>
      <c r="B195" s="34" t="s">
        <v>217</v>
      </c>
      <c r="C195" s="35">
        <v>0.88380281689999995</v>
      </c>
      <c r="D195" s="43" t="str">
        <f t="shared" si="24"/>
        <v>N/A</v>
      </c>
      <c r="E195" s="35">
        <v>0.73781048760000001</v>
      </c>
      <c r="F195" s="43" t="str">
        <f t="shared" si="25"/>
        <v>N/A</v>
      </c>
      <c r="G195" s="35">
        <v>1.1001829826</v>
      </c>
      <c r="H195" s="43" t="str">
        <f t="shared" si="26"/>
        <v>N/A</v>
      </c>
      <c r="I195" s="12">
        <v>-16.5</v>
      </c>
      <c r="J195" s="12">
        <v>49.11</v>
      </c>
      <c r="K195" s="44" t="s">
        <v>732</v>
      </c>
      <c r="L195" s="9" t="str">
        <f t="shared" si="27"/>
        <v>No</v>
      </c>
    </row>
    <row r="196" spans="1:12" x14ac:dyDescent="0.2">
      <c r="A196" s="50" t="s">
        <v>1559</v>
      </c>
      <c r="B196" s="34" t="s">
        <v>217</v>
      </c>
      <c r="C196" s="35">
        <v>6.5208333332999997</v>
      </c>
      <c r="D196" s="43" t="str">
        <f t="shared" si="24"/>
        <v>N/A</v>
      </c>
      <c r="E196" s="35">
        <v>6.1771691711000001</v>
      </c>
      <c r="F196" s="43" t="str">
        <f t="shared" si="25"/>
        <v>N/A</v>
      </c>
      <c r="G196" s="35">
        <v>6.3807094830000004</v>
      </c>
      <c r="H196" s="43" t="str">
        <f t="shared" si="26"/>
        <v>N/A</v>
      </c>
      <c r="I196" s="12">
        <v>-5.27</v>
      </c>
      <c r="J196" s="12">
        <v>3.2949999999999999</v>
      </c>
      <c r="K196" s="44" t="s">
        <v>732</v>
      </c>
      <c r="L196" s="9" t="str">
        <f t="shared" si="27"/>
        <v>Yes</v>
      </c>
    </row>
    <row r="197" spans="1:12" x14ac:dyDescent="0.2">
      <c r="A197" s="50" t="s">
        <v>1560</v>
      </c>
      <c r="B197" s="34" t="s">
        <v>217</v>
      </c>
      <c r="C197" s="35">
        <v>4.2756061356000004</v>
      </c>
      <c r="D197" s="43" t="str">
        <f t="shared" si="24"/>
        <v>N/A</v>
      </c>
      <c r="E197" s="35">
        <v>4.3005090678000002</v>
      </c>
      <c r="F197" s="43" t="str">
        <f t="shared" si="25"/>
        <v>N/A</v>
      </c>
      <c r="G197" s="35">
        <v>4.3157643311999996</v>
      </c>
      <c r="H197" s="43" t="str">
        <f t="shared" si="26"/>
        <v>N/A</v>
      </c>
      <c r="I197" s="12">
        <v>0.58240000000000003</v>
      </c>
      <c r="J197" s="12">
        <v>0.35470000000000002</v>
      </c>
      <c r="K197" s="44" t="s">
        <v>732</v>
      </c>
      <c r="L197" s="9" t="str">
        <f t="shared" si="27"/>
        <v>Yes</v>
      </c>
    </row>
    <row r="198" spans="1:12" x14ac:dyDescent="0.2">
      <c r="A198" s="50" t="s">
        <v>1561</v>
      </c>
      <c r="B198" s="34" t="s">
        <v>217</v>
      </c>
      <c r="C198" s="35">
        <v>3.7033153867999999</v>
      </c>
      <c r="D198" s="43" t="str">
        <f t="shared" si="24"/>
        <v>N/A</v>
      </c>
      <c r="E198" s="35">
        <v>3.6378306878000002</v>
      </c>
      <c r="F198" s="43" t="str">
        <f t="shared" si="25"/>
        <v>N/A</v>
      </c>
      <c r="G198" s="35">
        <v>3.8289404323</v>
      </c>
      <c r="H198" s="43" t="str">
        <f t="shared" si="26"/>
        <v>N/A</v>
      </c>
      <c r="I198" s="12">
        <v>-1.77</v>
      </c>
      <c r="J198" s="12">
        <v>5.2530000000000001</v>
      </c>
      <c r="K198" s="44" t="s">
        <v>732</v>
      </c>
      <c r="L198" s="9" t="str">
        <f t="shared" si="27"/>
        <v>Yes</v>
      </c>
    </row>
    <row r="199" spans="1:12" x14ac:dyDescent="0.2">
      <c r="A199" s="45" t="s">
        <v>1562</v>
      </c>
      <c r="B199" s="34" t="s">
        <v>217</v>
      </c>
      <c r="C199" s="35">
        <v>223.14346513000001</v>
      </c>
      <c r="D199" s="43" t="str">
        <f t="shared" si="24"/>
        <v>N/A</v>
      </c>
      <c r="E199" s="35">
        <v>223.75790190999999</v>
      </c>
      <c r="F199" s="43" t="str">
        <f t="shared" si="25"/>
        <v>N/A</v>
      </c>
      <c r="G199" s="35">
        <v>219.97338198</v>
      </c>
      <c r="H199" s="43" t="str">
        <f t="shared" si="26"/>
        <v>N/A</v>
      </c>
      <c r="I199" s="12">
        <v>0.27539999999999998</v>
      </c>
      <c r="J199" s="12">
        <v>-1.69</v>
      </c>
      <c r="K199" s="44" t="s">
        <v>732</v>
      </c>
      <c r="L199" s="9" t="str">
        <f t="shared" si="27"/>
        <v>Yes</v>
      </c>
    </row>
    <row r="200" spans="1:12" x14ac:dyDescent="0.2">
      <c r="A200" s="50" t="s">
        <v>1563</v>
      </c>
      <c r="B200" s="34" t="s">
        <v>217</v>
      </c>
      <c r="C200" s="35">
        <v>238.46190013</v>
      </c>
      <c r="D200" s="43" t="str">
        <f t="shared" si="24"/>
        <v>N/A</v>
      </c>
      <c r="E200" s="35">
        <v>242.70716969</v>
      </c>
      <c r="F200" s="43" t="str">
        <f t="shared" si="25"/>
        <v>N/A</v>
      </c>
      <c r="G200" s="35">
        <v>239.72301924000001</v>
      </c>
      <c r="H200" s="43" t="str">
        <f t="shared" si="26"/>
        <v>N/A</v>
      </c>
      <c r="I200" s="12">
        <v>1.78</v>
      </c>
      <c r="J200" s="12">
        <v>-1.23</v>
      </c>
      <c r="K200" s="44" t="s">
        <v>732</v>
      </c>
      <c r="L200" s="9" t="str">
        <f t="shared" si="27"/>
        <v>Yes</v>
      </c>
    </row>
    <row r="201" spans="1:12" x14ac:dyDescent="0.2">
      <c r="A201" s="50" t="s">
        <v>1564</v>
      </c>
      <c r="B201" s="34" t="s">
        <v>217</v>
      </c>
      <c r="C201" s="35">
        <v>174.72939729000001</v>
      </c>
      <c r="D201" s="43" t="str">
        <f t="shared" si="24"/>
        <v>N/A</v>
      </c>
      <c r="E201" s="35">
        <v>166.48894063</v>
      </c>
      <c r="F201" s="43" t="str">
        <f t="shared" si="25"/>
        <v>N/A</v>
      </c>
      <c r="G201" s="35">
        <v>166.95881007</v>
      </c>
      <c r="H201" s="43" t="str">
        <f t="shared" si="26"/>
        <v>N/A</v>
      </c>
      <c r="I201" s="12">
        <v>-4.72</v>
      </c>
      <c r="J201" s="12">
        <v>0.28220000000000001</v>
      </c>
      <c r="K201" s="44" t="s">
        <v>732</v>
      </c>
      <c r="L201" s="9" t="str">
        <f t="shared" si="27"/>
        <v>Yes</v>
      </c>
    </row>
    <row r="202" spans="1:12" x14ac:dyDescent="0.2">
      <c r="A202" s="50" t="s">
        <v>1565</v>
      </c>
      <c r="B202" s="34" t="s">
        <v>217</v>
      </c>
      <c r="C202" s="35">
        <v>42.166666667000001</v>
      </c>
      <c r="D202" s="43" t="str">
        <f t="shared" si="24"/>
        <v>N/A</v>
      </c>
      <c r="E202" s="35">
        <v>37.221902016999998</v>
      </c>
      <c r="F202" s="43" t="str">
        <f t="shared" si="25"/>
        <v>N/A</v>
      </c>
      <c r="G202" s="35">
        <v>29.641711229999999</v>
      </c>
      <c r="H202" s="43" t="str">
        <f t="shared" si="26"/>
        <v>N/A</v>
      </c>
      <c r="I202" s="12">
        <v>-11.7</v>
      </c>
      <c r="J202" s="12">
        <v>-20.399999999999999</v>
      </c>
      <c r="K202" s="44" t="s">
        <v>732</v>
      </c>
      <c r="L202" s="9" t="str">
        <f t="shared" si="27"/>
        <v>Yes</v>
      </c>
    </row>
    <row r="203" spans="1:12" x14ac:dyDescent="0.2">
      <c r="A203" s="50" t="s">
        <v>1566</v>
      </c>
      <c r="B203" s="34" t="s">
        <v>217</v>
      </c>
      <c r="C203" s="35">
        <v>10.222222221999999</v>
      </c>
      <c r="D203" s="43" t="str">
        <f t="shared" si="24"/>
        <v>N/A</v>
      </c>
      <c r="E203" s="35">
        <v>32.454545455000002</v>
      </c>
      <c r="F203" s="43" t="str">
        <f t="shared" si="25"/>
        <v>N/A</v>
      </c>
      <c r="G203" s="35">
        <v>29.157894736999999</v>
      </c>
      <c r="H203" s="43" t="str">
        <f t="shared" si="26"/>
        <v>N/A</v>
      </c>
      <c r="I203" s="12">
        <v>217.5</v>
      </c>
      <c r="J203" s="12">
        <v>-10.199999999999999</v>
      </c>
      <c r="K203" s="44" t="s">
        <v>732</v>
      </c>
      <c r="L203" s="9" t="str">
        <f t="shared" si="27"/>
        <v>Yes</v>
      </c>
    </row>
    <row r="204" spans="1:12" x14ac:dyDescent="0.2">
      <c r="A204" s="45" t="s">
        <v>127</v>
      </c>
      <c r="B204" s="34" t="s">
        <v>217</v>
      </c>
      <c r="C204" s="35">
        <v>0</v>
      </c>
      <c r="D204" s="43" t="str">
        <f t="shared" ref="D204:D214" si="28">IF($B204="N/A","N/A",IF(C204&gt;10,"No",IF(C204&lt;-10,"No","Yes")))</f>
        <v>N/A</v>
      </c>
      <c r="E204" s="35">
        <v>11</v>
      </c>
      <c r="F204" s="43" t="str">
        <f t="shared" ref="F204:F214" si="29">IF($B204="N/A","N/A",IF(E204&gt;10,"No",IF(E204&lt;-10,"No","Yes")))</f>
        <v>N/A</v>
      </c>
      <c r="G204" s="35">
        <v>0</v>
      </c>
      <c r="H204" s="43" t="str">
        <f t="shared" ref="H204:H214" si="30">IF($B204="N/A","N/A",IF(G204&gt;10,"No",IF(G204&lt;-10,"No","Yes")))</f>
        <v>N/A</v>
      </c>
      <c r="I204" s="12" t="s">
        <v>1743</v>
      </c>
      <c r="J204" s="12">
        <v>-100</v>
      </c>
      <c r="K204" s="14" t="s">
        <v>217</v>
      </c>
      <c r="L204" s="9" t="str">
        <f t="shared" ref="L204:L214" si="31">IF(J204="Div by 0", "N/A", IF(K204="N/A","N/A", IF(J204&gt;VALUE(MID(K204,1,2)), "No", IF(J204&lt;-1*VALUE(MID(K204,1,2)), "No", "Yes"))))</f>
        <v>N/A</v>
      </c>
    </row>
    <row r="205" spans="1:12" x14ac:dyDescent="0.2">
      <c r="A205" s="45" t="s">
        <v>128</v>
      </c>
      <c r="B205" s="34" t="s">
        <v>217</v>
      </c>
      <c r="C205" s="35">
        <v>11</v>
      </c>
      <c r="D205" s="43" t="str">
        <f t="shared" si="28"/>
        <v>N/A</v>
      </c>
      <c r="E205" s="35">
        <v>11</v>
      </c>
      <c r="F205" s="43" t="str">
        <f t="shared" si="29"/>
        <v>N/A</v>
      </c>
      <c r="G205" s="35">
        <v>11</v>
      </c>
      <c r="H205" s="43" t="str">
        <f t="shared" si="30"/>
        <v>N/A</v>
      </c>
      <c r="I205" s="12">
        <v>300</v>
      </c>
      <c r="J205" s="12">
        <v>0</v>
      </c>
      <c r="K205" s="14" t="s">
        <v>217</v>
      </c>
      <c r="L205" s="9" t="str">
        <f t="shared" si="31"/>
        <v>N/A</v>
      </c>
    </row>
    <row r="206" spans="1:12" ht="25.5" x14ac:dyDescent="0.2">
      <c r="A206" s="45" t="s">
        <v>1614</v>
      </c>
      <c r="B206" s="34" t="s">
        <v>217</v>
      </c>
      <c r="C206" s="35">
        <v>0</v>
      </c>
      <c r="D206" s="43" t="str">
        <f t="shared" si="28"/>
        <v>N/A</v>
      </c>
      <c r="E206" s="35">
        <v>11</v>
      </c>
      <c r="F206" s="43" t="str">
        <f t="shared" si="29"/>
        <v>N/A</v>
      </c>
      <c r="G206" s="35">
        <v>0</v>
      </c>
      <c r="H206" s="43" t="str">
        <f t="shared" si="30"/>
        <v>N/A</v>
      </c>
      <c r="I206" s="12" t="s">
        <v>1743</v>
      </c>
      <c r="J206" s="12">
        <v>-100</v>
      </c>
      <c r="K206" s="14" t="s">
        <v>217</v>
      </c>
      <c r="L206" s="9" t="str">
        <f t="shared" si="31"/>
        <v>N/A</v>
      </c>
    </row>
    <row r="207" spans="1:12" ht="25.5" x14ac:dyDescent="0.2">
      <c r="A207" s="45" t="s">
        <v>1567</v>
      </c>
      <c r="B207" s="34" t="s">
        <v>217</v>
      </c>
      <c r="C207" s="35">
        <v>11</v>
      </c>
      <c r="D207" s="43" t="str">
        <f t="shared" si="28"/>
        <v>N/A</v>
      </c>
      <c r="E207" s="35">
        <v>13</v>
      </c>
      <c r="F207" s="43" t="str">
        <f t="shared" si="29"/>
        <v>N/A</v>
      </c>
      <c r="G207" s="35">
        <v>11</v>
      </c>
      <c r="H207" s="43" t="str">
        <f t="shared" si="30"/>
        <v>N/A</v>
      </c>
      <c r="I207" s="12">
        <v>18.18</v>
      </c>
      <c r="J207" s="12">
        <v>-76.900000000000006</v>
      </c>
      <c r="K207" s="14" t="s">
        <v>217</v>
      </c>
      <c r="L207" s="9" t="str">
        <f t="shared" si="31"/>
        <v>N/A</v>
      </c>
    </row>
    <row r="208" spans="1:12" x14ac:dyDescent="0.2">
      <c r="A208" s="45" t="s">
        <v>1615</v>
      </c>
      <c r="B208" s="34" t="s">
        <v>217</v>
      </c>
      <c r="C208" s="35">
        <v>11</v>
      </c>
      <c r="D208" s="43" t="str">
        <f t="shared" si="28"/>
        <v>N/A</v>
      </c>
      <c r="E208" s="35">
        <v>11</v>
      </c>
      <c r="F208" s="43" t="str">
        <f t="shared" si="29"/>
        <v>N/A</v>
      </c>
      <c r="G208" s="35">
        <v>11</v>
      </c>
      <c r="H208" s="43" t="str">
        <f t="shared" si="30"/>
        <v>N/A</v>
      </c>
      <c r="I208" s="12">
        <v>100</v>
      </c>
      <c r="J208" s="12">
        <v>50</v>
      </c>
      <c r="K208" s="14" t="s">
        <v>217</v>
      </c>
      <c r="L208" s="9" t="str">
        <f t="shared" si="31"/>
        <v>N/A</v>
      </c>
    </row>
    <row r="209" spans="1:12" x14ac:dyDescent="0.2">
      <c r="A209" s="45" t="s">
        <v>1616</v>
      </c>
      <c r="B209" s="34" t="s">
        <v>217</v>
      </c>
      <c r="C209" s="35">
        <v>42</v>
      </c>
      <c r="D209" s="43" t="str">
        <f t="shared" si="28"/>
        <v>N/A</v>
      </c>
      <c r="E209" s="35">
        <v>31</v>
      </c>
      <c r="F209" s="43" t="str">
        <f t="shared" si="29"/>
        <v>N/A</v>
      </c>
      <c r="G209" s="35">
        <v>32</v>
      </c>
      <c r="H209" s="43" t="str">
        <f t="shared" si="30"/>
        <v>N/A</v>
      </c>
      <c r="I209" s="12">
        <v>-26.2</v>
      </c>
      <c r="J209" s="12">
        <v>3.226</v>
      </c>
      <c r="K209" s="14" t="s">
        <v>217</v>
      </c>
      <c r="L209" s="9" t="str">
        <f t="shared" si="31"/>
        <v>N/A</v>
      </c>
    </row>
    <row r="210" spans="1:12" x14ac:dyDescent="0.2">
      <c r="A210" s="45" t="s">
        <v>125</v>
      </c>
      <c r="B210" s="34" t="s">
        <v>217</v>
      </c>
      <c r="C210" s="46">
        <v>607638</v>
      </c>
      <c r="D210" s="43" t="str">
        <f t="shared" si="28"/>
        <v>N/A</v>
      </c>
      <c r="E210" s="46">
        <v>2012346</v>
      </c>
      <c r="F210" s="43" t="str">
        <f t="shared" si="29"/>
        <v>N/A</v>
      </c>
      <c r="G210" s="46">
        <v>974011</v>
      </c>
      <c r="H210" s="43" t="str">
        <f t="shared" si="30"/>
        <v>N/A</v>
      </c>
      <c r="I210" s="12">
        <v>231.2</v>
      </c>
      <c r="J210" s="12">
        <v>-51.6</v>
      </c>
      <c r="K210" s="14" t="s">
        <v>217</v>
      </c>
      <c r="L210" s="9" t="str">
        <f t="shared" si="31"/>
        <v>N/A</v>
      </c>
    </row>
    <row r="211" spans="1:12" x14ac:dyDescent="0.2">
      <c r="A211" s="45" t="s">
        <v>1617</v>
      </c>
      <c r="B211" s="34" t="s">
        <v>217</v>
      </c>
      <c r="C211" s="46">
        <v>432433</v>
      </c>
      <c r="D211" s="43" t="str">
        <f t="shared" si="28"/>
        <v>N/A</v>
      </c>
      <c r="E211" s="46">
        <v>1938664</v>
      </c>
      <c r="F211" s="43" t="str">
        <f t="shared" si="29"/>
        <v>N/A</v>
      </c>
      <c r="G211" s="46">
        <v>383117</v>
      </c>
      <c r="H211" s="43" t="str">
        <f t="shared" si="30"/>
        <v>N/A</v>
      </c>
      <c r="I211" s="12">
        <v>348.3</v>
      </c>
      <c r="J211" s="12">
        <v>-80.2</v>
      </c>
      <c r="K211" s="14" t="s">
        <v>217</v>
      </c>
      <c r="L211" s="9" t="str">
        <f t="shared" si="31"/>
        <v>N/A</v>
      </c>
    </row>
    <row r="212" spans="1:12" x14ac:dyDescent="0.2">
      <c r="A212" s="45" t="s">
        <v>1568</v>
      </c>
      <c r="B212" s="34" t="s">
        <v>217</v>
      </c>
      <c r="C212" s="46">
        <v>263921</v>
      </c>
      <c r="D212" s="43" t="str">
        <f t="shared" si="28"/>
        <v>N/A</v>
      </c>
      <c r="E212" s="46">
        <v>228828</v>
      </c>
      <c r="F212" s="43" t="str">
        <f t="shared" si="29"/>
        <v>N/A</v>
      </c>
      <c r="G212" s="46">
        <v>330287</v>
      </c>
      <c r="H212" s="43" t="str">
        <f t="shared" si="30"/>
        <v>N/A</v>
      </c>
      <c r="I212" s="12">
        <v>-13.3</v>
      </c>
      <c r="J212" s="12">
        <v>44.34</v>
      </c>
      <c r="K212" s="14" t="s">
        <v>217</v>
      </c>
      <c r="L212" s="9" t="str">
        <f t="shared" si="31"/>
        <v>N/A</v>
      </c>
    </row>
    <row r="213" spans="1:12" x14ac:dyDescent="0.2">
      <c r="A213" s="45" t="s">
        <v>1618</v>
      </c>
      <c r="B213" s="34" t="s">
        <v>217</v>
      </c>
      <c r="C213" s="46">
        <v>339322</v>
      </c>
      <c r="D213" s="43" t="str">
        <f t="shared" si="28"/>
        <v>N/A</v>
      </c>
      <c r="E213" s="46">
        <v>755858</v>
      </c>
      <c r="F213" s="43" t="str">
        <f t="shared" si="29"/>
        <v>N/A</v>
      </c>
      <c r="G213" s="46">
        <v>932410</v>
      </c>
      <c r="H213" s="43" t="str">
        <f t="shared" si="30"/>
        <v>N/A</v>
      </c>
      <c r="I213" s="12">
        <v>122.8</v>
      </c>
      <c r="J213" s="12">
        <v>23.36</v>
      </c>
      <c r="K213" s="14" t="s">
        <v>217</v>
      </c>
      <c r="L213" s="9" t="str">
        <f t="shared" si="31"/>
        <v>N/A</v>
      </c>
    </row>
    <row r="214" spans="1:12" x14ac:dyDescent="0.2">
      <c r="A214" s="50" t="s">
        <v>1619</v>
      </c>
      <c r="B214" s="34" t="s">
        <v>217</v>
      </c>
      <c r="C214" s="46">
        <v>269929</v>
      </c>
      <c r="D214" s="43" t="str">
        <f t="shared" si="28"/>
        <v>N/A</v>
      </c>
      <c r="E214" s="46">
        <v>391932</v>
      </c>
      <c r="F214" s="43" t="str">
        <f t="shared" si="29"/>
        <v>N/A</v>
      </c>
      <c r="G214" s="46">
        <v>404924</v>
      </c>
      <c r="H214" s="43" t="str">
        <f t="shared" si="30"/>
        <v>N/A</v>
      </c>
      <c r="I214" s="12">
        <v>45.2</v>
      </c>
      <c r="J214" s="12">
        <v>3.3149999999999999</v>
      </c>
      <c r="K214" s="14" t="s">
        <v>217</v>
      </c>
      <c r="L214" s="9" t="str">
        <f t="shared" si="31"/>
        <v>N/A</v>
      </c>
    </row>
    <row r="215" spans="1:12" ht="25.5" x14ac:dyDescent="0.2">
      <c r="A215" s="45" t="s">
        <v>1382</v>
      </c>
      <c r="B215" s="34" t="s">
        <v>217</v>
      </c>
      <c r="C215" s="46">
        <v>3215782</v>
      </c>
      <c r="D215" s="43" t="str">
        <f t="shared" ref="D215:D229" si="32">IF($B215="N/A","N/A",IF(C215&gt;10,"No",IF(C215&lt;-10,"No","Yes")))</f>
        <v>N/A</v>
      </c>
      <c r="E215" s="46">
        <v>3490995</v>
      </c>
      <c r="F215" s="43" t="str">
        <f t="shared" ref="F215:F229" si="33">IF($B215="N/A","N/A",IF(E215&gt;10,"No",IF(E215&lt;-10,"No","Yes")))</f>
        <v>N/A</v>
      </c>
      <c r="G215" s="46">
        <v>3688852</v>
      </c>
      <c r="H215" s="43" t="str">
        <f t="shared" ref="H215:H229" si="34">IF($B215="N/A","N/A",IF(G215&gt;10,"No",IF(G215&lt;-10,"No","Yes")))</f>
        <v>N/A</v>
      </c>
      <c r="I215" s="12">
        <v>8.5579999999999998</v>
      </c>
      <c r="J215" s="12">
        <v>5.6680000000000001</v>
      </c>
      <c r="K215" s="44" t="s">
        <v>732</v>
      </c>
      <c r="L215" s="9" t="str">
        <f t="shared" ref="L215:L229" si="35">IF(J215="Div by 0", "N/A", IF(K215="N/A","N/A", IF(J215&gt;VALUE(MID(K215,1,2)), "No", IF(J215&lt;-1*VALUE(MID(K215,1,2)), "No", "Yes"))))</f>
        <v>Yes</v>
      </c>
    </row>
    <row r="216" spans="1:12" x14ac:dyDescent="0.2">
      <c r="A216" s="45" t="s">
        <v>649</v>
      </c>
      <c r="B216" s="34" t="s">
        <v>217</v>
      </c>
      <c r="C216" s="35">
        <v>9463</v>
      </c>
      <c r="D216" s="43" t="str">
        <f t="shared" si="32"/>
        <v>N/A</v>
      </c>
      <c r="E216" s="35">
        <v>10024</v>
      </c>
      <c r="F216" s="43" t="str">
        <f t="shared" si="33"/>
        <v>N/A</v>
      </c>
      <c r="G216" s="35">
        <v>10201</v>
      </c>
      <c r="H216" s="43" t="str">
        <f t="shared" si="34"/>
        <v>N/A</v>
      </c>
      <c r="I216" s="12">
        <v>5.9279999999999999</v>
      </c>
      <c r="J216" s="12">
        <v>1.766</v>
      </c>
      <c r="K216" s="44" t="s">
        <v>732</v>
      </c>
      <c r="L216" s="9" t="str">
        <f t="shared" si="35"/>
        <v>Yes</v>
      </c>
    </row>
    <row r="217" spans="1:12" ht="25.5" x14ac:dyDescent="0.2">
      <c r="A217" s="45" t="s">
        <v>1383</v>
      </c>
      <c r="B217" s="34" t="s">
        <v>217</v>
      </c>
      <c r="C217" s="46">
        <v>339.82690479000001</v>
      </c>
      <c r="D217" s="43" t="str">
        <f t="shared" si="32"/>
        <v>N/A</v>
      </c>
      <c r="E217" s="46">
        <v>348.26366719999999</v>
      </c>
      <c r="F217" s="43" t="str">
        <f t="shared" si="33"/>
        <v>N/A</v>
      </c>
      <c r="G217" s="46">
        <v>361.61670423999999</v>
      </c>
      <c r="H217" s="43" t="str">
        <f t="shared" si="34"/>
        <v>N/A</v>
      </c>
      <c r="I217" s="12">
        <v>2.4830000000000001</v>
      </c>
      <c r="J217" s="12">
        <v>3.8340000000000001</v>
      </c>
      <c r="K217" s="44" t="s">
        <v>732</v>
      </c>
      <c r="L217" s="9" t="str">
        <f t="shared" si="35"/>
        <v>Yes</v>
      </c>
    </row>
    <row r="218" spans="1:12" ht="25.5" x14ac:dyDescent="0.2">
      <c r="A218" s="45" t="s">
        <v>1384</v>
      </c>
      <c r="B218" s="34" t="s">
        <v>217</v>
      </c>
      <c r="C218" s="46">
        <v>9883490</v>
      </c>
      <c r="D218" s="43" t="str">
        <f t="shared" si="32"/>
        <v>N/A</v>
      </c>
      <c r="E218" s="46">
        <v>11183618</v>
      </c>
      <c r="F218" s="43" t="str">
        <f t="shared" si="33"/>
        <v>N/A</v>
      </c>
      <c r="G218" s="46">
        <v>11421497</v>
      </c>
      <c r="H218" s="43" t="str">
        <f t="shared" si="34"/>
        <v>N/A</v>
      </c>
      <c r="I218" s="12">
        <v>13.15</v>
      </c>
      <c r="J218" s="12">
        <v>2.1269999999999998</v>
      </c>
      <c r="K218" s="44" t="s">
        <v>732</v>
      </c>
      <c r="L218" s="9" t="str">
        <f t="shared" si="35"/>
        <v>Yes</v>
      </c>
    </row>
    <row r="219" spans="1:12" x14ac:dyDescent="0.2">
      <c r="A219" s="45" t="s">
        <v>516</v>
      </c>
      <c r="B219" s="34" t="s">
        <v>217</v>
      </c>
      <c r="C219" s="35">
        <v>17130</v>
      </c>
      <c r="D219" s="43" t="str">
        <f t="shared" si="32"/>
        <v>N/A</v>
      </c>
      <c r="E219" s="35">
        <v>18802</v>
      </c>
      <c r="F219" s="43" t="str">
        <f t="shared" si="33"/>
        <v>N/A</v>
      </c>
      <c r="G219" s="35">
        <v>18620</v>
      </c>
      <c r="H219" s="43" t="str">
        <f t="shared" si="34"/>
        <v>N/A</v>
      </c>
      <c r="I219" s="12">
        <v>9.7609999999999992</v>
      </c>
      <c r="J219" s="12">
        <v>-0.96799999999999997</v>
      </c>
      <c r="K219" s="44" t="s">
        <v>732</v>
      </c>
      <c r="L219" s="9" t="str">
        <f t="shared" si="35"/>
        <v>Yes</v>
      </c>
    </row>
    <row r="220" spans="1:12" ht="25.5" x14ac:dyDescent="0.2">
      <c r="A220" s="45" t="s">
        <v>1385</v>
      </c>
      <c r="B220" s="34" t="s">
        <v>217</v>
      </c>
      <c r="C220" s="46">
        <v>576.96964390000005</v>
      </c>
      <c r="D220" s="43" t="str">
        <f t="shared" si="32"/>
        <v>N/A</v>
      </c>
      <c r="E220" s="46">
        <v>594.81002020999995</v>
      </c>
      <c r="F220" s="43" t="str">
        <f t="shared" si="33"/>
        <v>N/A</v>
      </c>
      <c r="G220" s="46">
        <v>613.39940923999995</v>
      </c>
      <c r="H220" s="43" t="str">
        <f t="shared" si="34"/>
        <v>N/A</v>
      </c>
      <c r="I220" s="12">
        <v>3.0920000000000001</v>
      </c>
      <c r="J220" s="12">
        <v>3.125</v>
      </c>
      <c r="K220" s="44" t="s">
        <v>732</v>
      </c>
      <c r="L220" s="9" t="str">
        <f t="shared" si="35"/>
        <v>Yes</v>
      </c>
    </row>
    <row r="221" spans="1:12" ht="25.5" x14ac:dyDescent="0.2">
      <c r="A221" s="45" t="s">
        <v>1386</v>
      </c>
      <c r="B221" s="34" t="s">
        <v>217</v>
      </c>
      <c r="C221" s="46">
        <v>1555684</v>
      </c>
      <c r="D221" s="43" t="str">
        <f t="shared" si="32"/>
        <v>N/A</v>
      </c>
      <c r="E221" s="46">
        <v>1855413</v>
      </c>
      <c r="F221" s="43" t="str">
        <f t="shared" si="33"/>
        <v>N/A</v>
      </c>
      <c r="G221" s="46">
        <v>1954563</v>
      </c>
      <c r="H221" s="43" t="str">
        <f t="shared" si="34"/>
        <v>N/A</v>
      </c>
      <c r="I221" s="12">
        <v>19.27</v>
      </c>
      <c r="J221" s="12">
        <v>5.3440000000000003</v>
      </c>
      <c r="K221" s="44" t="s">
        <v>732</v>
      </c>
      <c r="L221" s="9" t="str">
        <f t="shared" si="35"/>
        <v>Yes</v>
      </c>
    </row>
    <row r="222" spans="1:12" x14ac:dyDescent="0.2">
      <c r="A222" s="45" t="s">
        <v>517</v>
      </c>
      <c r="B222" s="34" t="s">
        <v>217</v>
      </c>
      <c r="C222" s="35">
        <v>3701</v>
      </c>
      <c r="D222" s="43" t="str">
        <f t="shared" si="32"/>
        <v>N/A</v>
      </c>
      <c r="E222" s="35">
        <v>3933</v>
      </c>
      <c r="F222" s="43" t="str">
        <f t="shared" si="33"/>
        <v>N/A</v>
      </c>
      <c r="G222" s="35">
        <v>3802</v>
      </c>
      <c r="H222" s="43" t="str">
        <f t="shared" si="34"/>
        <v>N/A</v>
      </c>
      <c r="I222" s="12">
        <v>6.2690000000000001</v>
      </c>
      <c r="J222" s="12">
        <v>-3.33</v>
      </c>
      <c r="K222" s="44" t="s">
        <v>732</v>
      </c>
      <c r="L222" s="9" t="str">
        <f t="shared" si="35"/>
        <v>Yes</v>
      </c>
    </row>
    <row r="223" spans="1:12" ht="25.5" x14ac:dyDescent="0.2">
      <c r="A223" s="45" t="s">
        <v>1387</v>
      </c>
      <c r="B223" s="34" t="s">
        <v>217</v>
      </c>
      <c r="C223" s="46">
        <v>420.34152932000001</v>
      </c>
      <c r="D223" s="43" t="str">
        <f t="shared" si="32"/>
        <v>N/A</v>
      </c>
      <c r="E223" s="46">
        <v>471.75514873999998</v>
      </c>
      <c r="F223" s="43" t="str">
        <f t="shared" si="33"/>
        <v>N/A</v>
      </c>
      <c r="G223" s="46">
        <v>514.08811151999998</v>
      </c>
      <c r="H223" s="43" t="str">
        <f t="shared" si="34"/>
        <v>N/A</v>
      </c>
      <c r="I223" s="12">
        <v>12.23</v>
      </c>
      <c r="J223" s="12">
        <v>8.9740000000000002</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226149481</v>
      </c>
      <c r="D227" s="43" t="str">
        <f t="shared" si="32"/>
        <v>N/A</v>
      </c>
      <c r="E227" s="46">
        <v>239030639</v>
      </c>
      <c r="F227" s="43" t="str">
        <f t="shared" si="33"/>
        <v>N/A</v>
      </c>
      <c r="G227" s="46">
        <v>251113798</v>
      </c>
      <c r="H227" s="43" t="str">
        <f t="shared" si="34"/>
        <v>N/A</v>
      </c>
      <c r="I227" s="12">
        <v>5.6959999999999997</v>
      </c>
      <c r="J227" s="12">
        <v>5.0549999999999997</v>
      </c>
      <c r="K227" s="44" t="s">
        <v>732</v>
      </c>
      <c r="L227" s="9" t="str">
        <f t="shared" si="35"/>
        <v>Yes</v>
      </c>
    </row>
    <row r="228" spans="1:12" ht="25.5" x14ac:dyDescent="0.2">
      <c r="A228" s="45" t="s">
        <v>519</v>
      </c>
      <c r="B228" s="34" t="s">
        <v>217</v>
      </c>
      <c r="C228" s="35">
        <v>7509</v>
      </c>
      <c r="D228" s="43" t="str">
        <f t="shared" si="32"/>
        <v>N/A</v>
      </c>
      <c r="E228" s="35">
        <v>7741</v>
      </c>
      <c r="F228" s="43" t="str">
        <f t="shared" si="33"/>
        <v>N/A</v>
      </c>
      <c r="G228" s="35">
        <v>8012</v>
      </c>
      <c r="H228" s="43" t="str">
        <f t="shared" si="34"/>
        <v>N/A</v>
      </c>
      <c r="I228" s="12">
        <v>3.09</v>
      </c>
      <c r="J228" s="12">
        <v>3.5009999999999999</v>
      </c>
      <c r="K228" s="44" t="s">
        <v>732</v>
      </c>
      <c r="L228" s="9" t="str">
        <f t="shared" si="35"/>
        <v>Yes</v>
      </c>
    </row>
    <row r="229" spans="1:12" ht="25.5" x14ac:dyDescent="0.2">
      <c r="A229" s="45" t="s">
        <v>1391</v>
      </c>
      <c r="B229" s="34" t="s">
        <v>217</v>
      </c>
      <c r="C229" s="46">
        <v>30117.123585000001</v>
      </c>
      <c r="D229" s="43" t="str">
        <f t="shared" si="32"/>
        <v>N/A</v>
      </c>
      <c r="E229" s="46">
        <v>30878.522025999999</v>
      </c>
      <c r="F229" s="43" t="str">
        <f t="shared" si="33"/>
        <v>N/A</v>
      </c>
      <c r="G229" s="46">
        <v>31342.211433</v>
      </c>
      <c r="H229" s="43" t="str">
        <f t="shared" si="34"/>
        <v>N/A</v>
      </c>
      <c r="I229" s="12">
        <v>2.528</v>
      </c>
      <c r="J229" s="12">
        <v>1.502</v>
      </c>
      <c r="K229" s="44" t="s">
        <v>732</v>
      </c>
      <c r="L229" s="9" t="str">
        <f t="shared" si="35"/>
        <v>Yes</v>
      </c>
    </row>
    <row r="230" spans="1:12" x14ac:dyDescent="0.2">
      <c r="A230" s="4" t="s">
        <v>1392</v>
      </c>
      <c r="B230" s="34" t="s">
        <v>217</v>
      </c>
      <c r="C230" s="51">
        <v>251908615</v>
      </c>
      <c r="D230" s="43" t="str">
        <f t="shared" ref="D230:D253" si="36">IF($B230="N/A","N/A",IF(C230&gt;10,"No",IF(C230&lt;-10,"No","Yes")))</f>
        <v>N/A</v>
      </c>
      <c r="E230" s="51">
        <v>267943462</v>
      </c>
      <c r="F230" s="43" t="str">
        <f t="shared" ref="F230:F253" si="37">IF($B230="N/A","N/A",IF(E230&gt;10,"No",IF(E230&lt;-10,"No","Yes")))</f>
        <v>N/A</v>
      </c>
      <c r="G230" s="51">
        <v>281269860</v>
      </c>
      <c r="H230" s="43" t="str">
        <f t="shared" ref="H230:H253" si="38">IF($B230="N/A","N/A",IF(G230&gt;10,"No",IF(G230&lt;-10,"No","Yes")))</f>
        <v>N/A</v>
      </c>
      <c r="I230" s="12">
        <v>6.3650000000000002</v>
      </c>
      <c r="J230" s="12">
        <v>4.9740000000000002</v>
      </c>
      <c r="K230" s="44" t="s">
        <v>732</v>
      </c>
      <c r="L230" s="9" t="str">
        <f t="shared" ref="L230:L253" si="39">IF(J230="Div by 0", "N/A", IF(K230="N/A","N/A", IF(J230&gt;VALUE(MID(K230,1,2)), "No", IF(J230&lt;-1*VALUE(MID(K230,1,2)), "No", "Yes"))))</f>
        <v>Yes</v>
      </c>
    </row>
    <row r="231" spans="1:12" x14ac:dyDescent="0.2">
      <c r="A231" s="4" t="s">
        <v>1569</v>
      </c>
      <c r="B231" s="34" t="s">
        <v>217</v>
      </c>
      <c r="C231" s="49">
        <v>10362</v>
      </c>
      <c r="D231" s="49" t="str">
        <f t="shared" si="36"/>
        <v>N/A</v>
      </c>
      <c r="E231" s="49">
        <v>11028</v>
      </c>
      <c r="F231" s="49" t="str">
        <f t="shared" si="37"/>
        <v>N/A</v>
      </c>
      <c r="G231" s="49">
        <v>10671</v>
      </c>
      <c r="H231" s="43" t="str">
        <f t="shared" si="38"/>
        <v>N/A</v>
      </c>
      <c r="I231" s="12">
        <v>6.4269999999999996</v>
      </c>
      <c r="J231" s="12">
        <v>-3.24</v>
      </c>
      <c r="K231" s="44" t="s">
        <v>732</v>
      </c>
      <c r="L231" s="9" t="str">
        <f t="shared" si="39"/>
        <v>Yes</v>
      </c>
    </row>
    <row r="232" spans="1:12" x14ac:dyDescent="0.2">
      <c r="A232" s="4" t="s">
        <v>1570</v>
      </c>
      <c r="B232" s="34" t="s">
        <v>217</v>
      </c>
      <c r="C232" s="51">
        <v>24310.810172000001</v>
      </c>
      <c r="D232" s="43" t="str">
        <f t="shared" si="36"/>
        <v>N/A</v>
      </c>
      <c r="E232" s="51">
        <v>24296.650526000001</v>
      </c>
      <c r="F232" s="43" t="str">
        <f t="shared" si="37"/>
        <v>N/A</v>
      </c>
      <c r="G232" s="51">
        <v>26358.341299</v>
      </c>
      <c r="H232" s="43" t="str">
        <f t="shared" si="38"/>
        <v>N/A</v>
      </c>
      <c r="I232" s="12">
        <v>-5.8000000000000003E-2</v>
      </c>
      <c r="J232" s="12">
        <v>8.4849999999999994</v>
      </c>
      <c r="K232" s="44" t="s">
        <v>732</v>
      </c>
      <c r="L232" s="9" t="str">
        <f t="shared" si="39"/>
        <v>Yes</v>
      </c>
    </row>
    <row r="233" spans="1:12" x14ac:dyDescent="0.2">
      <c r="A233" s="52" t="s">
        <v>1571</v>
      </c>
      <c r="B233" s="34" t="s">
        <v>217</v>
      </c>
      <c r="C233" s="51">
        <v>16143.273603</v>
      </c>
      <c r="D233" s="43" t="str">
        <f t="shared" si="36"/>
        <v>N/A</v>
      </c>
      <c r="E233" s="51">
        <v>17023.041698000001</v>
      </c>
      <c r="F233" s="43" t="str">
        <f t="shared" si="37"/>
        <v>N/A</v>
      </c>
      <c r="G233" s="51">
        <v>17585.782772999999</v>
      </c>
      <c r="H233" s="43" t="str">
        <f t="shared" si="38"/>
        <v>N/A</v>
      </c>
      <c r="I233" s="12">
        <v>5.45</v>
      </c>
      <c r="J233" s="12">
        <v>3.306</v>
      </c>
      <c r="K233" s="44" t="s">
        <v>732</v>
      </c>
      <c r="L233" s="9" t="str">
        <f t="shared" si="39"/>
        <v>Yes</v>
      </c>
    </row>
    <row r="234" spans="1:12" x14ac:dyDescent="0.2">
      <c r="A234" s="52" t="s">
        <v>1572</v>
      </c>
      <c r="B234" s="34" t="s">
        <v>217</v>
      </c>
      <c r="C234" s="51">
        <v>38800.734412999998</v>
      </c>
      <c r="D234" s="43" t="str">
        <f t="shared" si="36"/>
        <v>N/A</v>
      </c>
      <c r="E234" s="51">
        <v>38896.597321000001</v>
      </c>
      <c r="F234" s="43" t="str">
        <f t="shared" si="37"/>
        <v>N/A</v>
      </c>
      <c r="G234" s="51">
        <v>40702.422873000003</v>
      </c>
      <c r="H234" s="43" t="str">
        <f t="shared" si="38"/>
        <v>N/A</v>
      </c>
      <c r="I234" s="12">
        <v>0.24709999999999999</v>
      </c>
      <c r="J234" s="12">
        <v>4.6429999999999998</v>
      </c>
      <c r="K234" s="44" t="s">
        <v>732</v>
      </c>
      <c r="L234" s="9" t="str">
        <f t="shared" si="39"/>
        <v>Yes</v>
      </c>
    </row>
    <row r="235" spans="1:12" x14ac:dyDescent="0.2">
      <c r="A235" s="52" t="s">
        <v>1573</v>
      </c>
      <c r="B235" s="34" t="s">
        <v>217</v>
      </c>
      <c r="C235" s="51">
        <v>7288.9684778000001</v>
      </c>
      <c r="D235" s="43" t="str">
        <f t="shared" si="36"/>
        <v>N/A</v>
      </c>
      <c r="E235" s="51">
        <v>7153.8451612999997</v>
      </c>
      <c r="F235" s="43" t="str">
        <f t="shared" si="37"/>
        <v>N/A</v>
      </c>
      <c r="G235" s="51">
        <v>7936.2819079999999</v>
      </c>
      <c r="H235" s="43" t="str">
        <f t="shared" si="38"/>
        <v>N/A</v>
      </c>
      <c r="I235" s="12">
        <v>-1.85</v>
      </c>
      <c r="J235" s="12">
        <v>10.94</v>
      </c>
      <c r="K235" s="44" t="s">
        <v>732</v>
      </c>
      <c r="L235" s="9" t="str">
        <f t="shared" si="39"/>
        <v>Yes</v>
      </c>
    </row>
    <row r="236" spans="1:12" x14ac:dyDescent="0.2">
      <c r="A236" s="52" t="s">
        <v>1574</v>
      </c>
      <c r="B236" s="34" t="s">
        <v>217</v>
      </c>
      <c r="C236" s="51">
        <v>1844.9254808000001</v>
      </c>
      <c r="D236" s="43" t="str">
        <f t="shared" si="36"/>
        <v>N/A</v>
      </c>
      <c r="E236" s="51">
        <v>1795.4245283</v>
      </c>
      <c r="F236" s="43" t="str">
        <f t="shared" si="37"/>
        <v>N/A</v>
      </c>
      <c r="G236" s="51">
        <v>2301.5921376000001</v>
      </c>
      <c r="H236" s="43" t="str">
        <f t="shared" si="38"/>
        <v>N/A</v>
      </c>
      <c r="I236" s="12">
        <v>-2.68</v>
      </c>
      <c r="J236" s="12">
        <v>28.19</v>
      </c>
      <c r="K236" s="44" t="s">
        <v>732</v>
      </c>
      <c r="L236" s="9" t="str">
        <f t="shared" si="39"/>
        <v>Yes</v>
      </c>
    </row>
    <row r="237" spans="1:12" x14ac:dyDescent="0.2">
      <c r="A237" s="45" t="s">
        <v>1575</v>
      </c>
      <c r="B237" s="34" t="s">
        <v>217</v>
      </c>
      <c r="C237" s="43">
        <v>7.1877471177999999</v>
      </c>
      <c r="D237" s="43" t="str">
        <f t="shared" si="36"/>
        <v>N/A</v>
      </c>
      <c r="E237" s="43">
        <v>7.1424407873</v>
      </c>
      <c r="F237" s="43" t="str">
        <f t="shared" si="37"/>
        <v>N/A</v>
      </c>
      <c r="G237" s="43">
        <v>6.6321932664999999</v>
      </c>
      <c r="H237" s="43" t="str">
        <f t="shared" si="38"/>
        <v>N/A</v>
      </c>
      <c r="I237" s="12">
        <v>-0.63</v>
      </c>
      <c r="J237" s="12">
        <v>-7.14</v>
      </c>
      <c r="K237" s="44" t="s">
        <v>732</v>
      </c>
      <c r="L237" s="9" t="str">
        <f t="shared" si="39"/>
        <v>Yes</v>
      </c>
    </row>
    <row r="238" spans="1:12" x14ac:dyDescent="0.2">
      <c r="A238" s="50" t="s">
        <v>1576</v>
      </c>
      <c r="B238" s="34" t="s">
        <v>217</v>
      </c>
      <c r="C238" s="43">
        <v>21.978487338000001</v>
      </c>
      <c r="D238" s="43" t="str">
        <f t="shared" si="36"/>
        <v>N/A</v>
      </c>
      <c r="E238" s="43">
        <v>22.618537255</v>
      </c>
      <c r="F238" s="43" t="str">
        <f t="shared" si="37"/>
        <v>N/A</v>
      </c>
      <c r="G238" s="43">
        <v>22.600751366000001</v>
      </c>
      <c r="H238" s="43" t="str">
        <f t="shared" si="38"/>
        <v>N/A</v>
      </c>
      <c r="I238" s="12">
        <v>2.9119999999999999</v>
      </c>
      <c r="J238" s="12">
        <v>-7.9000000000000001E-2</v>
      </c>
      <c r="K238" s="44" t="s">
        <v>732</v>
      </c>
      <c r="L238" s="9" t="str">
        <f t="shared" si="39"/>
        <v>Yes</v>
      </c>
    </row>
    <row r="239" spans="1:12" x14ac:dyDescent="0.2">
      <c r="A239" s="50" t="s">
        <v>1577</v>
      </c>
      <c r="B239" s="34" t="s">
        <v>217</v>
      </c>
      <c r="C239" s="43">
        <v>22.45352484</v>
      </c>
      <c r="D239" s="43" t="str">
        <f t="shared" si="36"/>
        <v>N/A</v>
      </c>
      <c r="E239" s="43">
        <v>21.990740741</v>
      </c>
      <c r="F239" s="43" t="str">
        <f t="shared" si="37"/>
        <v>N/A</v>
      </c>
      <c r="G239" s="43">
        <v>20.697210376000001</v>
      </c>
      <c r="H239" s="43" t="str">
        <f t="shared" si="38"/>
        <v>N/A</v>
      </c>
      <c r="I239" s="12">
        <v>-2.06</v>
      </c>
      <c r="J239" s="12">
        <v>-5.88</v>
      </c>
      <c r="K239" s="44" t="s">
        <v>732</v>
      </c>
      <c r="L239" s="9" t="str">
        <f t="shared" si="39"/>
        <v>Yes</v>
      </c>
    </row>
    <row r="240" spans="1:12" x14ac:dyDescent="0.2">
      <c r="A240" s="50" t="s">
        <v>1578</v>
      </c>
      <c r="B240" s="34" t="s">
        <v>217</v>
      </c>
      <c r="C240" s="43">
        <v>2.6812126064999999</v>
      </c>
      <c r="D240" s="43" t="str">
        <f t="shared" si="36"/>
        <v>N/A</v>
      </c>
      <c r="E240" s="43">
        <v>2.7303718900999998</v>
      </c>
      <c r="F240" s="43" t="str">
        <f t="shared" si="37"/>
        <v>N/A</v>
      </c>
      <c r="G240" s="43">
        <v>2.321891838</v>
      </c>
      <c r="H240" s="43" t="str">
        <f t="shared" si="38"/>
        <v>N/A</v>
      </c>
      <c r="I240" s="12">
        <v>1.833</v>
      </c>
      <c r="J240" s="12">
        <v>-15</v>
      </c>
      <c r="K240" s="44" t="s">
        <v>732</v>
      </c>
      <c r="L240" s="9" t="str">
        <f t="shared" si="39"/>
        <v>Yes</v>
      </c>
    </row>
    <row r="241" spans="1:12" x14ac:dyDescent="0.2">
      <c r="A241" s="50" t="s">
        <v>1579</v>
      </c>
      <c r="B241" s="34" t="s">
        <v>217</v>
      </c>
      <c r="C241" s="43">
        <v>2.0360219264000001</v>
      </c>
      <c r="D241" s="43" t="str">
        <f t="shared" si="36"/>
        <v>N/A</v>
      </c>
      <c r="E241" s="43">
        <v>2.3585955231</v>
      </c>
      <c r="F241" s="43" t="str">
        <f t="shared" si="37"/>
        <v>N/A</v>
      </c>
      <c r="G241" s="43">
        <v>1.7388703751000001</v>
      </c>
      <c r="H241" s="43" t="str">
        <f t="shared" si="38"/>
        <v>N/A</v>
      </c>
      <c r="I241" s="12">
        <v>15.84</v>
      </c>
      <c r="J241" s="12">
        <v>-26.3</v>
      </c>
      <c r="K241" s="44" t="s">
        <v>732</v>
      </c>
      <c r="L241" s="9" t="str">
        <f t="shared" si="39"/>
        <v>Yes</v>
      </c>
    </row>
    <row r="242" spans="1:12" ht="25.5" x14ac:dyDescent="0.2">
      <c r="A242" s="4" t="s">
        <v>1404</v>
      </c>
      <c r="B242" s="34" t="s">
        <v>217</v>
      </c>
      <c r="C242" s="51">
        <v>226149481</v>
      </c>
      <c r="D242" s="43" t="str">
        <f t="shared" si="36"/>
        <v>N/A</v>
      </c>
      <c r="E242" s="51">
        <v>239030639</v>
      </c>
      <c r="F242" s="43" t="str">
        <f t="shared" si="37"/>
        <v>N/A</v>
      </c>
      <c r="G242" s="51">
        <v>251113798</v>
      </c>
      <c r="H242" s="43" t="str">
        <f t="shared" si="38"/>
        <v>N/A</v>
      </c>
      <c r="I242" s="12">
        <v>5.6959999999999997</v>
      </c>
      <c r="J242" s="12">
        <v>5.0549999999999997</v>
      </c>
      <c r="K242" s="44" t="s">
        <v>732</v>
      </c>
      <c r="L242" s="9" t="str">
        <f t="shared" si="39"/>
        <v>Yes</v>
      </c>
    </row>
    <row r="243" spans="1:12" x14ac:dyDescent="0.2">
      <c r="A243" s="4" t="s">
        <v>1580</v>
      </c>
      <c r="B243" s="34" t="s">
        <v>217</v>
      </c>
      <c r="C243" s="49">
        <v>7511</v>
      </c>
      <c r="D243" s="49" t="str">
        <f t="shared" si="36"/>
        <v>N/A</v>
      </c>
      <c r="E243" s="49">
        <v>7741</v>
      </c>
      <c r="F243" s="49" t="str">
        <f t="shared" si="37"/>
        <v>N/A</v>
      </c>
      <c r="G243" s="49">
        <v>8013</v>
      </c>
      <c r="H243" s="43" t="str">
        <f t="shared" si="38"/>
        <v>N/A</v>
      </c>
      <c r="I243" s="12">
        <v>3.0619999999999998</v>
      </c>
      <c r="J243" s="12">
        <v>3.5139999999999998</v>
      </c>
      <c r="K243" s="44" t="s">
        <v>732</v>
      </c>
      <c r="L243" s="9" t="str">
        <f t="shared" si="39"/>
        <v>Yes</v>
      </c>
    </row>
    <row r="244" spans="1:12" ht="25.5" x14ac:dyDescent="0.2">
      <c r="A244" s="4" t="s">
        <v>1581</v>
      </c>
      <c r="B244" s="34" t="s">
        <v>217</v>
      </c>
      <c r="C244" s="51">
        <v>30109.104114000002</v>
      </c>
      <c r="D244" s="43" t="str">
        <f t="shared" si="36"/>
        <v>N/A</v>
      </c>
      <c r="E244" s="51">
        <v>30878.522025999999</v>
      </c>
      <c r="F244" s="43" t="str">
        <f t="shared" si="37"/>
        <v>N/A</v>
      </c>
      <c r="G244" s="51">
        <v>31338.300012</v>
      </c>
      <c r="H244" s="43" t="str">
        <f t="shared" si="38"/>
        <v>N/A</v>
      </c>
      <c r="I244" s="12">
        <v>2.5550000000000002</v>
      </c>
      <c r="J244" s="12">
        <v>1.4890000000000001</v>
      </c>
      <c r="K244" s="44" t="s">
        <v>732</v>
      </c>
      <c r="L244" s="9" t="str">
        <f t="shared" si="39"/>
        <v>Yes</v>
      </c>
    </row>
    <row r="245" spans="1:12" ht="25.5" x14ac:dyDescent="0.2">
      <c r="A245" s="52" t="s">
        <v>1582</v>
      </c>
      <c r="B245" s="34" t="s">
        <v>217</v>
      </c>
      <c r="C245" s="51">
        <v>16523.304808000001</v>
      </c>
      <c r="D245" s="43" t="str">
        <f t="shared" si="36"/>
        <v>N/A</v>
      </c>
      <c r="E245" s="51">
        <v>17454.541233</v>
      </c>
      <c r="F245" s="43" t="str">
        <f t="shared" si="37"/>
        <v>N/A</v>
      </c>
      <c r="G245" s="51">
        <v>17867.457720999999</v>
      </c>
      <c r="H245" s="43" t="str">
        <f t="shared" si="38"/>
        <v>N/A</v>
      </c>
      <c r="I245" s="12">
        <v>5.6360000000000001</v>
      </c>
      <c r="J245" s="12">
        <v>2.3660000000000001</v>
      </c>
      <c r="K245" s="44" t="s">
        <v>732</v>
      </c>
      <c r="L245" s="9" t="str">
        <f t="shared" si="39"/>
        <v>Yes</v>
      </c>
    </row>
    <row r="246" spans="1:12" ht="25.5" x14ac:dyDescent="0.2">
      <c r="A246" s="52" t="s">
        <v>1583</v>
      </c>
      <c r="B246" s="34" t="s">
        <v>217</v>
      </c>
      <c r="C246" s="51">
        <v>42181.660377</v>
      </c>
      <c r="D246" s="43" t="str">
        <f t="shared" si="36"/>
        <v>N/A</v>
      </c>
      <c r="E246" s="51">
        <v>43000.501943000003</v>
      </c>
      <c r="F246" s="43" t="str">
        <f t="shared" si="37"/>
        <v>N/A</v>
      </c>
      <c r="G246" s="51">
        <v>43622.088688000003</v>
      </c>
      <c r="H246" s="43" t="str">
        <f t="shared" si="38"/>
        <v>N/A</v>
      </c>
      <c r="I246" s="12">
        <v>1.9410000000000001</v>
      </c>
      <c r="J246" s="12">
        <v>1.446</v>
      </c>
      <c r="K246" s="44" t="s">
        <v>732</v>
      </c>
      <c r="L246" s="9" t="str">
        <f t="shared" si="39"/>
        <v>Yes</v>
      </c>
    </row>
    <row r="247" spans="1:12" ht="25.5" x14ac:dyDescent="0.2">
      <c r="A247" s="52" t="s">
        <v>1584</v>
      </c>
      <c r="B247" s="34" t="s">
        <v>217</v>
      </c>
      <c r="C247" s="51">
        <v>7956.1002538000002</v>
      </c>
      <c r="D247" s="43" t="str">
        <f t="shared" si="36"/>
        <v>N/A</v>
      </c>
      <c r="E247" s="51">
        <v>8016.2783750999997</v>
      </c>
      <c r="F247" s="43" t="str">
        <f t="shared" si="37"/>
        <v>N/A</v>
      </c>
      <c r="G247" s="51">
        <v>7875.9607415</v>
      </c>
      <c r="H247" s="43" t="str">
        <f t="shared" si="38"/>
        <v>N/A</v>
      </c>
      <c r="I247" s="12">
        <v>0.75639999999999996</v>
      </c>
      <c r="J247" s="12">
        <v>-1.75</v>
      </c>
      <c r="K247" s="44" t="s">
        <v>732</v>
      </c>
      <c r="L247" s="9" t="str">
        <f t="shared" si="39"/>
        <v>Yes</v>
      </c>
    </row>
    <row r="248" spans="1:12" ht="25.5" x14ac:dyDescent="0.2">
      <c r="A248" s="52" t="s">
        <v>1585</v>
      </c>
      <c r="B248" s="34" t="s">
        <v>217</v>
      </c>
      <c r="C248" s="51">
        <v>16608.413793</v>
      </c>
      <c r="D248" s="43" t="str">
        <f t="shared" si="36"/>
        <v>N/A</v>
      </c>
      <c r="E248" s="51">
        <v>19108.83871</v>
      </c>
      <c r="F248" s="43" t="str">
        <f t="shared" si="37"/>
        <v>N/A</v>
      </c>
      <c r="G248" s="51">
        <v>20140.757576</v>
      </c>
      <c r="H248" s="43" t="str">
        <f t="shared" si="38"/>
        <v>N/A</v>
      </c>
      <c r="I248" s="12">
        <v>15.06</v>
      </c>
      <c r="J248" s="12">
        <v>5.4</v>
      </c>
      <c r="K248" s="44" t="s">
        <v>732</v>
      </c>
      <c r="L248" s="9" t="str">
        <f t="shared" si="39"/>
        <v>Yes</v>
      </c>
    </row>
    <row r="249" spans="1:12" ht="25.5" x14ac:dyDescent="0.2">
      <c r="A249" s="45" t="s">
        <v>1586</v>
      </c>
      <c r="B249" s="34" t="s">
        <v>217</v>
      </c>
      <c r="C249" s="43">
        <v>5.2101108475000002</v>
      </c>
      <c r="D249" s="43" t="str">
        <f t="shared" si="36"/>
        <v>N/A</v>
      </c>
      <c r="E249" s="43">
        <v>5.0135685649999999</v>
      </c>
      <c r="F249" s="43" t="str">
        <f t="shared" si="37"/>
        <v>N/A</v>
      </c>
      <c r="G249" s="43">
        <v>4.9802047272000003</v>
      </c>
      <c r="H249" s="43" t="str">
        <f t="shared" si="38"/>
        <v>N/A</v>
      </c>
      <c r="I249" s="12">
        <v>-3.77</v>
      </c>
      <c r="J249" s="12">
        <v>-0.66500000000000004</v>
      </c>
      <c r="K249" s="44" t="s">
        <v>732</v>
      </c>
      <c r="L249" s="9" t="str">
        <f t="shared" si="39"/>
        <v>Yes</v>
      </c>
    </row>
    <row r="250" spans="1:12" ht="25.5" x14ac:dyDescent="0.2">
      <c r="A250" s="50" t="s">
        <v>1587</v>
      </c>
      <c r="B250" s="34" t="s">
        <v>217</v>
      </c>
      <c r="C250" s="43">
        <v>20.784280511999999</v>
      </c>
      <c r="D250" s="43" t="str">
        <f t="shared" si="36"/>
        <v>N/A</v>
      </c>
      <c r="E250" s="43">
        <v>21.418159993</v>
      </c>
      <c r="F250" s="43" t="str">
        <f t="shared" si="37"/>
        <v>N/A</v>
      </c>
      <c r="G250" s="43">
        <v>21.507855191000001</v>
      </c>
      <c r="H250" s="43" t="str">
        <f t="shared" si="38"/>
        <v>N/A</v>
      </c>
      <c r="I250" s="12">
        <v>3.05</v>
      </c>
      <c r="J250" s="12">
        <v>0.41880000000000001</v>
      </c>
      <c r="K250" s="44" t="s">
        <v>732</v>
      </c>
      <c r="L250" s="9" t="str">
        <f t="shared" si="39"/>
        <v>Yes</v>
      </c>
    </row>
    <row r="251" spans="1:12" ht="25.5" x14ac:dyDescent="0.2">
      <c r="A251" s="50" t="s">
        <v>1588</v>
      </c>
      <c r="B251" s="34" t="s">
        <v>217</v>
      </c>
      <c r="C251" s="43">
        <v>19.271851279</v>
      </c>
      <c r="D251" s="43" t="str">
        <f t="shared" si="36"/>
        <v>N/A</v>
      </c>
      <c r="E251" s="43">
        <v>18.413299663</v>
      </c>
      <c r="F251" s="43" t="str">
        <f t="shared" si="37"/>
        <v>N/A</v>
      </c>
      <c r="G251" s="43">
        <v>17.778473336000001</v>
      </c>
      <c r="H251" s="43" t="str">
        <f t="shared" si="38"/>
        <v>N/A</v>
      </c>
      <c r="I251" s="12">
        <v>-4.45</v>
      </c>
      <c r="J251" s="12">
        <v>-3.45</v>
      </c>
      <c r="K251" s="44" t="s">
        <v>732</v>
      </c>
      <c r="L251" s="9" t="str">
        <f t="shared" si="39"/>
        <v>Yes</v>
      </c>
    </row>
    <row r="252" spans="1:12" ht="25.5" x14ac:dyDescent="0.2">
      <c r="A252" s="50" t="s">
        <v>1589</v>
      </c>
      <c r="B252" s="34" t="s">
        <v>217</v>
      </c>
      <c r="C252" s="43">
        <v>0.87631502859999999</v>
      </c>
      <c r="D252" s="43" t="str">
        <f t="shared" si="36"/>
        <v>N/A</v>
      </c>
      <c r="E252" s="43">
        <v>0.86729460039999995</v>
      </c>
      <c r="F252" s="43" t="str">
        <f t="shared" si="37"/>
        <v>N/A</v>
      </c>
      <c r="G252" s="43">
        <v>0.91498702850000002</v>
      </c>
      <c r="H252" s="43" t="str">
        <f t="shared" si="38"/>
        <v>N/A</v>
      </c>
      <c r="I252" s="12">
        <v>-1.03</v>
      </c>
      <c r="J252" s="12">
        <v>5.4989999999999997</v>
      </c>
      <c r="K252" s="44" t="s">
        <v>732</v>
      </c>
      <c r="L252" s="9" t="str">
        <f t="shared" si="39"/>
        <v>Yes</v>
      </c>
    </row>
    <row r="253" spans="1:12" ht="25.5" x14ac:dyDescent="0.2">
      <c r="A253" s="50" t="s">
        <v>1590</v>
      </c>
      <c r="B253" s="34" t="s">
        <v>217</v>
      </c>
      <c r="C253" s="43">
        <v>0.14193422080000001</v>
      </c>
      <c r="D253" s="43" t="str">
        <f t="shared" si="36"/>
        <v>N/A</v>
      </c>
      <c r="E253" s="43">
        <v>0.13795558720000001</v>
      </c>
      <c r="F253" s="43" t="str">
        <f t="shared" si="37"/>
        <v>N/A</v>
      </c>
      <c r="G253" s="43">
        <v>0.14098948989999999</v>
      </c>
      <c r="H253" s="43" t="str">
        <f t="shared" si="38"/>
        <v>N/A</v>
      </c>
      <c r="I253" s="12">
        <v>-2.8</v>
      </c>
      <c r="J253" s="12">
        <v>2.1989999999999998</v>
      </c>
      <c r="K253" s="44" t="s">
        <v>732</v>
      </c>
      <c r="L253" s="9" t="str">
        <f t="shared" si="39"/>
        <v>Yes</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20660</v>
      </c>
      <c r="D7" s="146" t="str">
        <f>IF($B7="N/A","N/A",IF(C7&gt;15,"No",IF(C7&lt;-15,"No","Yes")))</f>
        <v>N/A</v>
      </c>
      <c r="E7" s="145">
        <v>21502</v>
      </c>
      <c r="F7" s="146" t="str">
        <f>IF($B7="N/A","N/A",IF(E7&gt;15,"No",IF(E7&lt;-15,"No","Yes")))</f>
        <v>N/A</v>
      </c>
      <c r="G7" s="145">
        <v>21965</v>
      </c>
      <c r="H7" s="146" t="str">
        <f>IF($B7="N/A","N/A",IF(G7&gt;15,"No",IF(G7&lt;-15,"No","Yes")))</f>
        <v>N/A</v>
      </c>
      <c r="I7" s="147">
        <v>4.0759999999999996</v>
      </c>
      <c r="J7" s="147">
        <v>2.153</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100</v>
      </c>
      <c r="H8" s="146" t="str">
        <f>IF($B8="N/A","N/A",IF(G8&gt;15,"No",IF(G8&lt;-15,"No","Yes")))</f>
        <v>N/A</v>
      </c>
      <c r="I8" s="147" t="s">
        <v>217</v>
      </c>
      <c r="J8" s="147" t="s">
        <v>217</v>
      </c>
      <c r="K8" s="146" t="str">
        <f t="shared" si="0"/>
        <v>N/A</v>
      </c>
    </row>
    <row r="9" spans="1:11" x14ac:dyDescent="0.2">
      <c r="A9" s="25" t="s">
        <v>306</v>
      </c>
      <c r="B9" s="136" t="s">
        <v>217</v>
      </c>
      <c r="C9" s="134">
        <v>0</v>
      </c>
      <c r="D9" s="134" t="str">
        <f>IF($B9="N/A","N/A",IF(C9&gt;15,"No",IF(C9&lt;-15,"No","Yes")))</f>
        <v>N/A</v>
      </c>
      <c r="E9" s="134">
        <v>0</v>
      </c>
      <c r="F9" s="134" t="str">
        <f>IF($B9="N/A","N/A",IF(E9&gt;15,"No",IF(E9&lt;-15,"No","Yes")))</f>
        <v>N/A</v>
      </c>
      <c r="G9" s="134">
        <v>0</v>
      </c>
      <c r="H9" s="134" t="str">
        <f>IF($B9="N/A","N/A",IF(G9&gt;15,"No",IF(G9&lt;-15,"No","Yes")))</f>
        <v>N/A</v>
      </c>
      <c r="I9" s="143" t="s">
        <v>1743</v>
      </c>
      <c r="J9" s="143" t="s">
        <v>1743</v>
      </c>
      <c r="K9" s="134" t="str">
        <f t="shared" si="0"/>
        <v>N/A</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57.287694168000002</v>
      </c>
      <c r="F11" s="134" t="str">
        <f>IF(OR($B11="N/A",$E11="N/A"),"N/A",IF(E11&gt;100,"No",IF(E11&lt;95,"No","Yes")))</f>
        <v>No</v>
      </c>
      <c r="G11" s="134">
        <v>62.995674936999997</v>
      </c>
      <c r="H11" s="134" t="str">
        <f>IF($B11="N/A","N/A",IF(G11&gt;100,"No",IF(G11&lt;95,"No","Yes")))</f>
        <v>No</v>
      </c>
      <c r="I11" s="143" t="s">
        <v>217</v>
      </c>
      <c r="J11" s="143">
        <v>9.9640000000000004</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57.287694168000002</v>
      </c>
      <c r="F13" s="134" t="str">
        <f t="shared" si="2"/>
        <v>No</v>
      </c>
      <c r="G13" s="134">
        <v>62.995674936999997</v>
      </c>
      <c r="H13" s="134" t="str">
        <f t="shared" si="3"/>
        <v>No</v>
      </c>
      <c r="I13" s="143" t="s">
        <v>217</v>
      </c>
      <c r="J13" s="143">
        <v>9.9640000000000004</v>
      </c>
      <c r="K13" s="134" t="str">
        <f t="shared" si="0"/>
        <v>Yes</v>
      </c>
    </row>
    <row r="14" spans="1:11" x14ac:dyDescent="0.2">
      <c r="A14" s="28" t="s">
        <v>309</v>
      </c>
      <c r="B14" s="136" t="s">
        <v>217</v>
      </c>
      <c r="C14" s="149">
        <v>20660</v>
      </c>
      <c r="D14" s="134" t="str">
        <f>IF($B14="N/A","N/A",IF(C14&gt;15,"No",IF(C14&lt;-15,"No","Yes")))</f>
        <v>N/A</v>
      </c>
      <c r="E14" s="149">
        <v>21502</v>
      </c>
      <c r="F14" s="134" t="str">
        <f>IF($B14="N/A","N/A",IF(E14&gt;15,"No",IF(E14&lt;-15,"No","Yes")))</f>
        <v>N/A</v>
      </c>
      <c r="G14" s="149">
        <v>21965</v>
      </c>
      <c r="H14" s="134" t="str">
        <f>IF($B14="N/A","N/A",IF(G14&gt;15,"No",IF(G14&lt;-15,"No","Yes")))</f>
        <v>N/A</v>
      </c>
      <c r="I14" s="143">
        <v>4.0759999999999996</v>
      </c>
      <c r="J14" s="143">
        <v>2.153</v>
      </c>
      <c r="K14" s="134" t="str">
        <f t="shared" si="0"/>
        <v>Yes</v>
      </c>
    </row>
    <row r="15" spans="1:11" x14ac:dyDescent="0.2">
      <c r="A15" s="25" t="s">
        <v>435</v>
      </c>
      <c r="B15" s="136" t="s">
        <v>219</v>
      </c>
      <c r="C15" s="134">
        <v>27.003872217000001</v>
      </c>
      <c r="D15" s="134" t="str">
        <f>IF($B15="N/A","N/A",IF(C15&gt;20,"No",IF(C15&lt;5,"No","Yes")))</f>
        <v>No</v>
      </c>
      <c r="E15" s="134">
        <v>25.788298763</v>
      </c>
      <c r="F15" s="134" t="str">
        <f>IF($B15="N/A","N/A",IF(E15&gt;20,"No",IF(E15&lt;5,"No","Yes")))</f>
        <v>No</v>
      </c>
      <c r="G15" s="134">
        <v>26.014113362</v>
      </c>
      <c r="H15" s="134" t="str">
        <f>IF($B15="N/A","N/A",IF(G15&gt;20,"No",IF(G15&lt;5,"No","Yes")))</f>
        <v>No</v>
      </c>
      <c r="I15" s="143">
        <v>-4.5</v>
      </c>
      <c r="J15" s="143">
        <v>0.87560000000000004</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73.985886637999997</v>
      </c>
      <c r="H16" s="134" t="str">
        <f>IF($B16="N/A","N/A",IF(G16&gt;15,"No",IF(G16&lt;-15,"No","Yes")))</f>
        <v>N/A</v>
      </c>
      <c r="I16" s="143" t="s">
        <v>217</v>
      </c>
      <c r="J16" s="143" t="s">
        <v>217</v>
      </c>
      <c r="K16" s="134" t="str">
        <f t="shared" si="0"/>
        <v>N/A</v>
      </c>
    </row>
    <row r="17" spans="1:11" x14ac:dyDescent="0.2">
      <c r="A17" s="25" t="s">
        <v>437</v>
      </c>
      <c r="B17" s="136" t="s">
        <v>217</v>
      </c>
      <c r="C17" s="134">
        <v>1.7812197483000001</v>
      </c>
      <c r="D17" s="134" t="str">
        <f>IF($B17="N/A","N/A",IF(C17&gt;15,"No",IF(C17&lt;-15,"No","Yes")))</f>
        <v>N/A</v>
      </c>
      <c r="E17" s="134">
        <v>3.1904008929000001</v>
      </c>
      <c r="F17" s="134" t="str">
        <f>IF($B17="N/A","N/A",IF(E17&gt;15,"No",IF(E17&lt;-15,"No","Yes")))</f>
        <v>N/A</v>
      </c>
      <c r="G17" s="134">
        <v>0.18666059639999999</v>
      </c>
      <c r="H17" s="134" t="str">
        <f>IF($B17="N/A","N/A",IF(G17&gt;15,"No",IF(G17&lt;-15,"No","Yes")))</f>
        <v>N/A</v>
      </c>
      <c r="I17" s="143">
        <v>79.11</v>
      </c>
      <c r="J17" s="143">
        <v>-94.1</v>
      </c>
      <c r="K17" s="134" t="str">
        <f t="shared" si="0"/>
        <v>No</v>
      </c>
    </row>
    <row r="18" spans="1:11" x14ac:dyDescent="0.2">
      <c r="A18" s="25" t="s">
        <v>813</v>
      </c>
      <c r="B18" s="136" t="s">
        <v>217</v>
      </c>
      <c r="C18" s="182">
        <v>5882.5597826000003</v>
      </c>
      <c r="D18" s="134" t="str">
        <f>IF($B18="N/A","N/A",IF(C18&gt;15,"No",IF(C18&lt;-15,"No","Yes")))</f>
        <v>N/A</v>
      </c>
      <c r="E18" s="182">
        <v>4153.5495627</v>
      </c>
      <c r="F18" s="134" t="str">
        <f>IF($B18="N/A","N/A",IF(E18&gt;15,"No",IF(E18&lt;-15,"No","Yes")))</f>
        <v>N/A</v>
      </c>
      <c r="G18" s="182">
        <v>7648.1707317</v>
      </c>
      <c r="H18" s="134" t="str">
        <f>IF($B18="N/A","N/A",IF(G18&gt;15,"No",IF(G18&lt;-15,"No","Yes")))</f>
        <v>N/A</v>
      </c>
      <c r="I18" s="143">
        <v>-29.4</v>
      </c>
      <c r="J18" s="143">
        <v>84.14</v>
      </c>
      <c r="K18" s="134" t="str">
        <f t="shared" si="0"/>
        <v>No</v>
      </c>
    </row>
    <row r="19" spans="1:11" x14ac:dyDescent="0.2">
      <c r="A19" s="3" t="s">
        <v>310</v>
      </c>
      <c r="B19" s="136" t="s">
        <v>217</v>
      </c>
      <c r="C19" s="149">
        <v>11</v>
      </c>
      <c r="D19" s="136" t="s">
        <v>217</v>
      </c>
      <c r="E19" s="149">
        <v>11</v>
      </c>
      <c r="F19" s="136" t="s">
        <v>217</v>
      </c>
      <c r="G19" s="149">
        <v>11</v>
      </c>
      <c r="H19" s="134" t="str">
        <f>IF($B19="N/A","N/A",IF(G19&gt;15,"No",IF(G19&lt;-15,"No","Yes")))</f>
        <v>N/A</v>
      </c>
      <c r="I19" s="143">
        <v>-11.1</v>
      </c>
      <c r="J19" s="143">
        <v>-87.5</v>
      </c>
      <c r="K19" s="134" t="str">
        <f t="shared" si="0"/>
        <v>No</v>
      </c>
    </row>
    <row r="20" spans="1:11" x14ac:dyDescent="0.2">
      <c r="A20" s="3" t="s">
        <v>350</v>
      </c>
      <c r="B20" s="136" t="s">
        <v>217</v>
      </c>
      <c r="C20" s="149" t="s">
        <v>217</v>
      </c>
      <c r="D20" s="136" t="s">
        <v>217</v>
      </c>
      <c r="E20" s="149" t="s">
        <v>217</v>
      </c>
      <c r="F20" s="136" t="s">
        <v>217</v>
      </c>
      <c r="G20" s="150">
        <v>4.5526975000000003E-3</v>
      </c>
      <c r="H20" s="134" t="str">
        <f>IF($B20="N/A","N/A",IF(G20&gt;15,"No",IF(G20&lt;-15,"No","Yes")))</f>
        <v>N/A</v>
      </c>
      <c r="I20" s="143" t="s">
        <v>217</v>
      </c>
      <c r="J20" s="143" t="s">
        <v>217</v>
      </c>
      <c r="K20" s="134" t="str">
        <f t="shared" si="0"/>
        <v>N/A</v>
      </c>
    </row>
    <row r="21" spans="1:11" ht="25.5" x14ac:dyDescent="0.2">
      <c r="A21" s="3" t="s">
        <v>814</v>
      </c>
      <c r="B21" s="136" t="s">
        <v>217</v>
      </c>
      <c r="C21" s="151">
        <v>5131.2222222</v>
      </c>
      <c r="D21" s="134" t="str">
        <f>IF($B21="N/A","N/A",IF(C21&gt;60,"No",IF(C21&lt;15,"No","Yes")))</f>
        <v>N/A</v>
      </c>
      <c r="E21" s="151">
        <v>6216.625</v>
      </c>
      <c r="F21" s="134" t="str">
        <f>IF($B21="N/A","N/A",IF(E21&gt;60,"No",IF(E21&lt;15,"No","Yes")))</f>
        <v>N/A</v>
      </c>
      <c r="G21" s="151">
        <v>4376</v>
      </c>
      <c r="H21" s="134" t="str">
        <f>IF($B21="N/A","N/A",IF(G21&gt;60,"No",IF(G21&lt;15,"No","Yes")))</f>
        <v>N/A</v>
      </c>
      <c r="I21" s="143">
        <v>21.15</v>
      </c>
      <c r="J21" s="143">
        <v>-29.6</v>
      </c>
      <c r="K21" s="134" t="str">
        <f t="shared" si="0"/>
        <v>Yes</v>
      </c>
    </row>
    <row r="22" spans="1:11" x14ac:dyDescent="0.2">
      <c r="A22" s="3" t="s">
        <v>815</v>
      </c>
      <c r="B22" s="136" t="s">
        <v>221</v>
      </c>
      <c r="C22" s="149">
        <v>0</v>
      </c>
      <c r="D22" s="134" t="str">
        <f>IF($B22="N/A","N/A",IF(C22="N/A","N/A",IF(C22=0,"Yes","No")))</f>
        <v>Yes</v>
      </c>
      <c r="E22" s="149">
        <v>11</v>
      </c>
      <c r="F22" s="134" t="str">
        <f>IF($B22="N/A","N/A",IF(E22="N/A","N/A",IF(E22=0,"Yes","No")))</f>
        <v>No</v>
      </c>
      <c r="G22" s="149">
        <v>0</v>
      </c>
      <c r="H22" s="134" t="str">
        <f>IF($B22="N/A","N/A",IF(G22=0,"Yes","No"))</f>
        <v>Yes</v>
      </c>
      <c r="I22" s="143" t="s">
        <v>1743</v>
      </c>
      <c r="J22" s="143">
        <v>-100</v>
      </c>
      <c r="K22" s="134" t="str">
        <f t="shared" si="0"/>
        <v>No</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15081</v>
      </c>
      <c r="D6" s="9" t="str">
        <f>IF($B6="N/A","N/A",IF(C6&gt;15,"No",IF(C6&lt;-15,"No","Yes")))</f>
        <v>N/A</v>
      </c>
      <c r="E6" s="35">
        <v>15957</v>
      </c>
      <c r="F6" s="9" t="str">
        <f>IF($B6="N/A","N/A",IF(E6&gt;15,"No",IF(E6&lt;-15,"No","Yes")))</f>
        <v>N/A</v>
      </c>
      <c r="G6" s="35">
        <v>16251</v>
      </c>
      <c r="H6" s="9" t="str">
        <f>IF($B6="N/A","N/A",IF(G6&gt;15,"No",IF(G6&lt;-15,"No","Yes")))</f>
        <v>N/A</v>
      </c>
      <c r="I6" s="10">
        <v>5.8090000000000002</v>
      </c>
      <c r="J6" s="10">
        <v>1.8420000000000001</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3687.9597506999999</v>
      </c>
      <c r="D9" s="9" t="str">
        <f>IF($B9="N/A","N/A",IF(C9&gt;7000,"No",IF(C9&lt;2000,"No","Yes")))</f>
        <v>Yes</v>
      </c>
      <c r="E9" s="88">
        <v>3705.2257943</v>
      </c>
      <c r="F9" s="9" t="str">
        <f>IF($B9="N/A","N/A",IF(E9&gt;7000,"No",IF(E9&lt;2000,"No","Yes")))</f>
        <v>Yes</v>
      </c>
      <c r="G9" s="88">
        <v>3357.6031628999999</v>
      </c>
      <c r="H9" s="9" t="str">
        <f>IF($B9="N/A","N/A",IF(G9&gt;7000,"No",IF(G9&lt;2000,"No","Yes")))</f>
        <v>Yes</v>
      </c>
      <c r="I9" s="10">
        <v>0.46820000000000001</v>
      </c>
      <c r="J9" s="10">
        <v>-9.3800000000000008</v>
      </c>
      <c r="K9" s="9" t="str">
        <f t="shared" si="0"/>
        <v>Yes</v>
      </c>
    </row>
    <row r="10" spans="1:11" x14ac:dyDescent="0.2">
      <c r="A10" s="102" t="s">
        <v>819</v>
      </c>
      <c r="B10" s="34" t="s">
        <v>217</v>
      </c>
      <c r="C10" s="88">
        <v>845.46578194999995</v>
      </c>
      <c r="D10" s="9" t="str">
        <f>IF($B10="N/A","N/A",IF(C10&gt;15,"No",IF(C10&lt;-15,"No","Yes")))</f>
        <v>N/A</v>
      </c>
      <c r="E10" s="88">
        <v>870.57584592000001</v>
      </c>
      <c r="F10" s="9" t="str">
        <f>IF($B10="N/A","N/A",IF(E10&gt;15,"No",IF(E10&lt;-15,"No","Yes")))</f>
        <v>N/A</v>
      </c>
      <c r="G10" s="88">
        <v>762.53069581</v>
      </c>
      <c r="H10" s="9" t="str">
        <f>IF($B10="N/A","N/A",IF(G10&gt;15,"No",IF(G10&lt;-15,"No","Yes")))</f>
        <v>N/A</v>
      </c>
      <c r="I10" s="10">
        <v>2.97</v>
      </c>
      <c r="J10" s="10">
        <v>-12.4</v>
      </c>
      <c r="K10" s="9" t="str">
        <f t="shared" si="0"/>
        <v>Yes</v>
      </c>
    </row>
    <row r="11" spans="1:11" x14ac:dyDescent="0.2">
      <c r="A11" s="102" t="s">
        <v>313</v>
      </c>
      <c r="B11" s="34" t="s">
        <v>223</v>
      </c>
      <c r="C11" s="9">
        <v>0.38458988129999999</v>
      </c>
      <c r="D11" s="9" t="str">
        <f>IF($B11="N/A","N/A",IF(C11&gt;10,"No",IF(C11&lt;=0,"No","Yes")))</f>
        <v>Yes</v>
      </c>
      <c r="E11" s="9">
        <v>0.4010778968</v>
      </c>
      <c r="F11" s="9" t="str">
        <f>IF($B11="N/A","N/A",IF(E11&gt;10,"No",IF(E11&lt;=0,"No","Yes")))</f>
        <v>Yes</v>
      </c>
      <c r="G11" s="9">
        <v>0.43074272349999998</v>
      </c>
      <c r="H11" s="9" t="str">
        <f>IF($B11="N/A","N/A",IF(G11&gt;10,"No",IF(G11&lt;=0,"No","Yes")))</f>
        <v>Yes</v>
      </c>
      <c r="I11" s="10">
        <v>4.2869999999999999</v>
      </c>
      <c r="J11" s="10">
        <v>7.3959999999999999</v>
      </c>
      <c r="K11" s="9" t="str">
        <f t="shared" si="0"/>
        <v>Yes</v>
      </c>
    </row>
    <row r="12" spans="1:11" x14ac:dyDescent="0.2">
      <c r="A12" s="102" t="s">
        <v>820</v>
      </c>
      <c r="B12" s="34" t="s">
        <v>217</v>
      </c>
      <c r="C12" s="88">
        <v>1386.8793103</v>
      </c>
      <c r="D12" s="9" t="str">
        <f>IF($B12="N/A","N/A",IF(C12&gt;15,"No",IF(C12&lt;-15,"No","Yes")))</f>
        <v>N/A</v>
      </c>
      <c r="E12" s="88">
        <v>1478.515625</v>
      </c>
      <c r="F12" s="9" t="str">
        <f>IF($B12="N/A","N/A",IF(E12&gt;15,"No",IF(E12&lt;-15,"No","Yes")))</f>
        <v>N/A</v>
      </c>
      <c r="G12" s="88">
        <v>1529.2571429</v>
      </c>
      <c r="H12" s="9" t="str">
        <f>IF($B12="N/A","N/A",IF(G12&gt;15,"No",IF(G12&lt;-15,"No","Yes")))</f>
        <v>N/A</v>
      </c>
      <c r="I12" s="10">
        <v>6.6070000000000002</v>
      </c>
      <c r="J12" s="10">
        <v>3.4319999999999999</v>
      </c>
      <c r="K12" s="9" t="str">
        <f t="shared" si="0"/>
        <v>Yes</v>
      </c>
    </row>
    <row r="13" spans="1:11" x14ac:dyDescent="0.2">
      <c r="A13" s="102" t="s">
        <v>314</v>
      </c>
      <c r="B13" s="34" t="s">
        <v>218</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
      <c r="A14" s="102" t="s">
        <v>821</v>
      </c>
      <c r="B14" s="34" t="s">
        <v>224</v>
      </c>
      <c r="C14" s="8">
        <v>1.0956170015</v>
      </c>
      <c r="D14" s="9" t="str">
        <f>IF($B14="N/A","N/A",IF(C14&gt;1,"Yes","No"))</f>
        <v>Yes</v>
      </c>
      <c r="E14" s="8">
        <v>1.0961960267999999</v>
      </c>
      <c r="F14" s="9" t="str">
        <f>IF($B14="N/A","N/A",IF(E14&gt;1,"Yes","No"))</f>
        <v>Yes</v>
      </c>
      <c r="G14" s="8">
        <v>1.0977170636</v>
      </c>
      <c r="H14" s="9" t="str">
        <f>IF($B14="N/A","N/A",IF(G14&gt;1,"Yes","No"))</f>
        <v>Yes</v>
      </c>
      <c r="I14" s="10">
        <v>5.28E-2</v>
      </c>
      <c r="J14" s="10">
        <v>0.13880000000000001</v>
      </c>
      <c r="K14" s="9" t="str">
        <f t="shared" si="0"/>
        <v>Yes</v>
      </c>
    </row>
    <row r="15" spans="1:11" x14ac:dyDescent="0.2">
      <c r="A15" s="102" t="s">
        <v>315</v>
      </c>
      <c r="B15" s="34" t="s">
        <v>218</v>
      </c>
      <c r="C15" s="8">
        <v>99.887275380000005</v>
      </c>
      <c r="D15" s="9" t="str">
        <f>IF($B15="N/A","N/A",IF(C15&gt;100,"No",IF(C15&lt;95,"No","Yes")))</f>
        <v>Yes</v>
      </c>
      <c r="E15" s="8">
        <v>99.799461051999998</v>
      </c>
      <c r="F15" s="9" t="str">
        <f>IF($B15="N/A","N/A",IF(E15&gt;100,"No",IF(E15&lt;95,"No","Yes")))</f>
        <v>Yes</v>
      </c>
      <c r="G15" s="8">
        <v>99.913851455</v>
      </c>
      <c r="H15" s="9" t="str">
        <f>IF($B15="N/A","N/A",IF(G15&gt;100,"No",IF(G15&lt;95,"No","Yes")))</f>
        <v>Yes</v>
      </c>
      <c r="I15" s="10">
        <v>-8.7999999999999995E-2</v>
      </c>
      <c r="J15" s="10">
        <v>0.11459999999999999</v>
      </c>
      <c r="K15" s="9" t="str">
        <f t="shared" si="0"/>
        <v>Yes</v>
      </c>
    </row>
    <row r="16" spans="1:11" x14ac:dyDescent="0.2">
      <c r="A16" s="102" t="s">
        <v>822</v>
      </c>
      <c r="B16" s="34" t="s">
        <v>225</v>
      </c>
      <c r="C16" s="8">
        <v>8.6933085501999994</v>
      </c>
      <c r="D16" s="9" t="str">
        <f>IF($B16="N/A","N/A",IF(C16&gt;3,"Yes","No"))</f>
        <v>Yes</v>
      </c>
      <c r="E16" s="8">
        <v>8.8568916797000004</v>
      </c>
      <c r="F16" s="9" t="str">
        <f>IF($B16="N/A","N/A",IF(E16&gt;3,"Yes","No"))</f>
        <v>Yes</v>
      </c>
      <c r="G16" s="8">
        <v>9.0831434378000004</v>
      </c>
      <c r="H16" s="9" t="str">
        <f>IF($B16="N/A","N/A",IF(G16&gt;3,"Yes","No"))</f>
        <v>Yes</v>
      </c>
      <c r="I16" s="10">
        <v>1.8819999999999999</v>
      </c>
      <c r="J16" s="10">
        <v>2.5550000000000002</v>
      </c>
      <c r="K16" s="9" t="str">
        <f t="shared" si="0"/>
        <v>Yes</v>
      </c>
    </row>
    <row r="17" spans="1:11" x14ac:dyDescent="0.2">
      <c r="A17" s="102" t="s">
        <v>823</v>
      </c>
      <c r="B17" s="34" t="s">
        <v>226</v>
      </c>
      <c r="C17" s="8">
        <v>4.3665539420000004</v>
      </c>
      <c r="D17" s="9" t="str">
        <f>IF($B17="N/A","N/A",IF(C17&gt;=8,"No",IF(C17&lt;2,"No","Yes")))</f>
        <v>Yes</v>
      </c>
      <c r="E17" s="8">
        <v>4.2453468696999996</v>
      </c>
      <c r="F17" s="9" t="str">
        <f>IF($B17="N/A","N/A",IF(E17&gt;=8,"No",IF(E17&lt;2,"No","Yes")))</f>
        <v>Yes</v>
      </c>
      <c r="G17" s="8">
        <v>4.3865608270000003</v>
      </c>
      <c r="H17" s="9" t="str">
        <f>IF($B17="N/A","N/A",IF(G17&gt;=8,"No",IF(G17&lt;2,"No","Yes")))</f>
        <v>Yes</v>
      </c>
      <c r="I17" s="10">
        <v>-2.78</v>
      </c>
      <c r="J17" s="10">
        <v>3.3260000000000001</v>
      </c>
      <c r="K17" s="9" t="str">
        <f t="shared" si="0"/>
        <v>Yes</v>
      </c>
    </row>
    <row r="18" spans="1:11" x14ac:dyDescent="0.2">
      <c r="A18" s="102" t="s">
        <v>824</v>
      </c>
      <c r="B18" s="34" t="s">
        <v>226</v>
      </c>
      <c r="C18" s="8">
        <v>4.3620449572000002</v>
      </c>
      <c r="D18" s="9" t="str">
        <f>IF($B18="N/A","N/A",IF(C18&gt;=8,"No",IF(C18&lt;2,"No","Yes")))</f>
        <v>Yes</v>
      </c>
      <c r="E18" s="8">
        <v>4.2560631698</v>
      </c>
      <c r="F18" s="9" t="str">
        <f>IF($B18="N/A","N/A",IF(E18&gt;=8,"No",IF(E18&lt;2,"No","Yes")))</f>
        <v>Yes</v>
      </c>
      <c r="G18" s="8">
        <v>4.4032367239000001</v>
      </c>
      <c r="H18" s="9" t="str">
        <f>IF($B18="N/A","N/A",IF(G18&gt;=8,"No",IF(G18&lt;2,"No","Yes")))</f>
        <v>Yes</v>
      </c>
      <c r="I18" s="10">
        <v>-2.4300000000000002</v>
      </c>
      <c r="J18" s="10">
        <v>3.4580000000000002</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99.071679596999999</v>
      </c>
      <c r="D20" s="9" t="str">
        <f>IF($B20="N/A","N/A",IF(C20&gt;100,"No",IF(C20&lt;95,"No","Yes")))</f>
        <v>Yes</v>
      </c>
      <c r="E20" s="8">
        <v>98.658895782000002</v>
      </c>
      <c r="F20" s="9" t="str">
        <f>IF($B20="N/A","N/A",IF(E20&gt;100,"No",IF(E20&lt;95,"No","Yes")))</f>
        <v>Yes</v>
      </c>
      <c r="G20" s="8">
        <v>98.418558857999997</v>
      </c>
      <c r="H20" s="9" t="str">
        <f>IF($B20="N/A","N/A",IF(G20&gt;100,"No",IF(G20&lt;95,"No","Yes")))</f>
        <v>Yes</v>
      </c>
      <c r="I20" s="10">
        <v>-0.41699999999999998</v>
      </c>
      <c r="J20" s="10">
        <v>-0.24399999999999999</v>
      </c>
      <c r="K20" s="9" t="str">
        <f t="shared" si="0"/>
        <v>Yes</v>
      </c>
    </row>
    <row r="21" spans="1:11" x14ac:dyDescent="0.2">
      <c r="A21" s="102" t="s">
        <v>317</v>
      </c>
      <c r="B21" s="34" t="s">
        <v>218</v>
      </c>
      <c r="C21" s="8">
        <v>98.024003712999999</v>
      </c>
      <c r="D21" s="9" t="str">
        <f>IF($B21="N/A","N/A",IF(C21&gt;100,"No",IF(C21&lt;95,"No","Yes")))</f>
        <v>Yes</v>
      </c>
      <c r="E21" s="8">
        <v>97.919408410000003</v>
      </c>
      <c r="F21" s="9" t="str">
        <f>IF($B21="N/A","N/A",IF(E21&gt;100,"No",IF(E21&lt;95,"No","Yes")))</f>
        <v>Yes</v>
      </c>
      <c r="G21" s="8">
        <v>98.030890407000001</v>
      </c>
      <c r="H21" s="9" t="str">
        <f>IF($B21="N/A","N/A",IF(G21&gt;100,"No",IF(G21&lt;95,"No","Yes")))</f>
        <v>Yes</v>
      </c>
      <c r="I21" s="10">
        <v>-0.107</v>
      </c>
      <c r="J21" s="10">
        <v>0.1139</v>
      </c>
      <c r="K21" s="9" t="str">
        <f t="shared" si="0"/>
        <v>Yes</v>
      </c>
    </row>
    <row r="22" spans="1:11" x14ac:dyDescent="0.2">
      <c r="A22" s="102" t="s">
        <v>1719</v>
      </c>
      <c r="B22" s="34" t="s">
        <v>228</v>
      </c>
      <c r="C22" s="8">
        <v>2.0423048868999998</v>
      </c>
      <c r="D22" s="9" t="str">
        <f>IF($B22="N/A","N/A",IF(C22&gt;5,"No",IF(C22&lt;=0,"No","Yes")))</f>
        <v>Yes</v>
      </c>
      <c r="E22" s="8">
        <v>2.1557936955999999</v>
      </c>
      <c r="F22" s="9" t="str">
        <f>IF($B22="N/A","N/A",IF(E22&gt;5,"No",IF(E22&lt;=0,"No","Yes")))</f>
        <v>Yes</v>
      </c>
      <c r="G22" s="8">
        <v>2.0367977355</v>
      </c>
      <c r="H22" s="9" t="str">
        <f>IF($B22="N/A","N/A",IF(G22&gt;5,"No",IF(G22&lt;=0,"No","Yes")))</f>
        <v>Yes</v>
      </c>
      <c r="I22" s="10">
        <v>5.5570000000000004</v>
      </c>
      <c r="J22" s="10">
        <v>-5.52</v>
      </c>
      <c r="K22" s="9" t="str">
        <f t="shared" si="0"/>
        <v>Yes</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4.3906902724999997</v>
      </c>
      <c r="D24" s="9" t="str">
        <f>IF($B24="N/A","N/A",IF(C24&gt;=2,"Yes","No"))</f>
        <v>Yes</v>
      </c>
      <c r="E24" s="8">
        <v>4.5508554239999999</v>
      </c>
      <c r="F24" s="9" t="str">
        <f>IF($B24="N/A","N/A",IF(E24&gt;=2,"Yes","No"))</f>
        <v>Yes</v>
      </c>
      <c r="G24" s="8">
        <v>4.6504215125000004</v>
      </c>
      <c r="H24" s="9" t="str">
        <f>IF($B24="N/A","N/A",IF(G24&gt;=2,"Yes","No"))</f>
        <v>Yes</v>
      </c>
      <c r="I24" s="10">
        <v>3.6480000000000001</v>
      </c>
      <c r="J24" s="10">
        <v>2.1880000000000002</v>
      </c>
      <c r="K24" s="9" t="str">
        <f t="shared" si="0"/>
        <v>Yes</v>
      </c>
    </row>
    <row r="25" spans="1:11" x14ac:dyDescent="0.2">
      <c r="A25" s="102" t="s">
        <v>826</v>
      </c>
      <c r="B25" s="34" t="s">
        <v>230</v>
      </c>
      <c r="C25" s="8">
        <v>3.4812015118000001</v>
      </c>
      <c r="D25" s="9" t="str">
        <f>IF($B25="N/A","N/A",IF(C25&gt;30,"No",IF(C25&lt;5,"No","Yes")))</f>
        <v>No</v>
      </c>
      <c r="E25" s="8">
        <v>3.4342294918</v>
      </c>
      <c r="F25" s="9" t="str">
        <f>IF($B25="N/A","N/A",IF(E25&gt;30,"No",IF(E25&lt;5,"No","Yes")))</f>
        <v>No</v>
      </c>
      <c r="G25" s="8">
        <v>3.2551842964</v>
      </c>
      <c r="H25" s="9" t="str">
        <f>IF($B25="N/A","N/A",IF(G25&gt;30,"No",IF(G25&lt;5,"No","Yes")))</f>
        <v>No</v>
      </c>
      <c r="I25" s="10">
        <v>-1.35</v>
      </c>
      <c r="J25" s="10">
        <v>-5.21</v>
      </c>
      <c r="K25" s="9" t="str">
        <f t="shared" si="0"/>
        <v>Yes</v>
      </c>
    </row>
    <row r="26" spans="1:11" x14ac:dyDescent="0.2">
      <c r="A26" s="102" t="s">
        <v>827</v>
      </c>
      <c r="B26" s="34" t="s">
        <v>231</v>
      </c>
      <c r="C26" s="8">
        <v>16.902062196999999</v>
      </c>
      <c r="D26" s="9" t="str">
        <f>IF($B26="N/A","N/A",IF(C26&gt;75,"No",IF(C26&lt;15,"No","Yes")))</f>
        <v>Yes</v>
      </c>
      <c r="E26" s="8">
        <v>16.870339036000001</v>
      </c>
      <c r="F26" s="9" t="str">
        <f>IF($B26="N/A","N/A",IF(E26&gt;75,"No",IF(E26&lt;15,"No","Yes")))</f>
        <v>Yes</v>
      </c>
      <c r="G26" s="8">
        <v>17.192788136000001</v>
      </c>
      <c r="H26" s="9" t="str">
        <f>IF($B26="N/A","N/A",IF(G26&gt;75,"No",IF(G26&lt;15,"No","Yes")))</f>
        <v>Yes</v>
      </c>
      <c r="I26" s="10">
        <v>-0.188</v>
      </c>
      <c r="J26" s="10">
        <v>1.911</v>
      </c>
      <c r="K26" s="9" t="str">
        <f t="shared" si="0"/>
        <v>Yes</v>
      </c>
    </row>
    <row r="27" spans="1:11" x14ac:dyDescent="0.2">
      <c r="A27" s="102" t="s">
        <v>828</v>
      </c>
      <c r="B27" s="34" t="s">
        <v>232</v>
      </c>
      <c r="C27" s="8">
        <v>79.616736290999995</v>
      </c>
      <c r="D27" s="9" t="str">
        <f>IF($B27="N/A","N/A",IF(C27&gt;70,"No",IF(C27&lt;25,"No","Yes")))</f>
        <v>No</v>
      </c>
      <c r="E27" s="8">
        <v>79.695431471999996</v>
      </c>
      <c r="F27" s="9" t="str">
        <f>IF($B27="N/A","N/A",IF(E27&gt;70,"No",IF(E27&lt;25,"No","Yes")))</f>
        <v>No</v>
      </c>
      <c r="G27" s="8">
        <v>79.552027568</v>
      </c>
      <c r="H27" s="9" t="str">
        <f>IF($B27="N/A","N/A",IF(G27&gt;70,"No",IF(G27&lt;25,"No","Yes")))</f>
        <v>No</v>
      </c>
      <c r="I27" s="10">
        <v>9.8799999999999999E-2</v>
      </c>
      <c r="J27" s="10">
        <v>-0.18</v>
      </c>
      <c r="K27" s="9" t="str">
        <f t="shared" si="0"/>
        <v>Yes</v>
      </c>
    </row>
    <row r="28" spans="1:11" x14ac:dyDescent="0.2">
      <c r="A28" s="102" t="s">
        <v>322</v>
      </c>
      <c r="B28" s="34" t="s">
        <v>233</v>
      </c>
      <c r="C28" s="8">
        <v>65.771500563999993</v>
      </c>
      <c r="D28" s="9" t="str">
        <f>IF($B28="N/A","N/A",IF(C28&gt;70,"No",IF(C28&lt;35,"No","Yes")))</f>
        <v>Yes</v>
      </c>
      <c r="E28" s="8">
        <v>65.212759290999998</v>
      </c>
      <c r="F28" s="9" t="str">
        <f>IF($B28="N/A","N/A",IF(E28&gt;70,"No",IF(E28&lt;35,"No","Yes")))</f>
        <v>Yes</v>
      </c>
      <c r="G28" s="8">
        <v>65.417512767999995</v>
      </c>
      <c r="H28" s="9" t="str">
        <f>IF($B28="N/A","N/A",IF(G28&gt;70,"No",IF(G28&lt;35,"No","Yes")))</f>
        <v>Yes</v>
      </c>
      <c r="I28" s="10">
        <v>-0.85</v>
      </c>
      <c r="J28" s="10">
        <v>0.314</v>
      </c>
      <c r="K28" s="9" t="str">
        <f t="shared" si="0"/>
        <v>Yes</v>
      </c>
    </row>
    <row r="29" spans="1:11" x14ac:dyDescent="0.2">
      <c r="A29" s="102" t="s">
        <v>829</v>
      </c>
      <c r="B29" s="34" t="s">
        <v>224</v>
      </c>
      <c r="C29" s="8">
        <v>1.8770037302</v>
      </c>
      <c r="D29" s="9" t="str">
        <f>IF($B29="N/A","N/A",IF(C29&gt;1,"Yes","No"))</f>
        <v>Yes</v>
      </c>
      <c r="E29" s="8">
        <v>1.8842975206999999</v>
      </c>
      <c r="F29" s="9" t="str">
        <f>IF($B29="N/A","N/A",IF(E29&gt;1,"Yes","No"))</f>
        <v>Yes</v>
      </c>
      <c r="G29" s="8">
        <v>1.9144012793</v>
      </c>
      <c r="H29" s="9" t="str">
        <f>IF($B29="N/A","N/A",IF(G29&gt;1,"Yes","No"))</f>
        <v>Yes</v>
      </c>
      <c r="I29" s="10">
        <v>0.3886</v>
      </c>
      <c r="J29" s="10">
        <v>1.5980000000000001</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99.443007757999993</v>
      </c>
      <c r="D34" s="9" t="str">
        <f>IF($B34="N/A","N/A",IF(C34&gt;=90,"Yes","No"))</f>
        <v>Yes</v>
      </c>
      <c r="E34" s="8">
        <v>99.379582627999994</v>
      </c>
      <c r="F34" s="9" t="str">
        <f>IF($B34="N/A","N/A",IF(E34&gt;=90,"Yes","No"))</f>
        <v>Yes</v>
      </c>
      <c r="G34" s="8">
        <v>99.316965109999998</v>
      </c>
      <c r="H34" s="9" t="str">
        <f>IF($B34="N/A","N/A",IF(G34&gt;=90,"Yes","No"))</f>
        <v>Yes</v>
      </c>
      <c r="I34" s="10">
        <v>-6.4000000000000001E-2</v>
      </c>
      <c r="J34" s="10">
        <v>-6.3E-2</v>
      </c>
      <c r="K34" s="9" t="str">
        <f t="shared" si="0"/>
        <v>Yes</v>
      </c>
    </row>
    <row r="35" spans="1:11" x14ac:dyDescent="0.2">
      <c r="A35" s="102" t="s">
        <v>327</v>
      </c>
      <c r="B35" s="34" t="s">
        <v>217</v>
      </c>
      <c r="C35" s="8">
        <v>24.501027783000001</v>
      </c>
      <c r="D35" s="9" t="str">
        <f>IF($B35="N/A","N/A",IF(C35&gt;15,"No",IF(C35&lt;-15,"No","Yes")))</f>
        <v>N/A</v>
      </c>
      <c r="E35" s="8">
        <v>24.052140127000001</v>
      </c>
      <c r="F35" s="9" t="str">
        <f>IF($B35="N/A","N/A",IF(E35&gt;15,"No",IF(E35&lt;-15,"No","Yes")))</f>
        <v>N/A</v>
      </c>
      <c r="G35" s="8">
        <v>23.407790290000001</v>
      </c>
      <c r="H35" s="9" t="str">
        <f>IF($B35="N/A","N/A",IF(G35&gt;15,"No",IF(G35&lt;-15,"No","Yes")))</f>
        <v>N/A</v>
      </c>
      <c r="I35" s="10">
        <v>-1.83</v>
      </c>
      <c r="J35" s="10">
        <v>-2.68</v>
      </c>
      <c r="K35" s="9" t="str">
        <f t="shared" si="0"/>
        <v>Yes</v>
      </c>
    </row>
    <row r="36" spans="1:11" ht="25.5" x14ac:dyDescent="0.2">
      <c r="A36" s="102" t="s">
        <v>368</v>
      </c>
      <c r="B36" s="34" t="s">
        <v>217</v>
      </c>
      <c r="C36" s="8">
        <v>27.266096413</v>
      </c>
      <c r="D36" s="9" t="str">
        <f>IF($B36="N/A","N/A",IF(C36&gt;15,"No",IF(C36&lt;-15,"No","Yes")))</f>
        <v>N/A</v>
      </c>
      <c r="E36" s="8">
        <v>27.279563828000001</v>
      </c>
      <c r="F36" s="9" t="str">
        <f>IF($B36="N/A","N/A",IF(E36&gt;15,"No",IF(E36&lt;-15,"No","Yes")))</f>
        <v>N/A</v>
      </c>
      <c r="G36" s="8">
        <v>26.687588456</v>
      </c>
      <c r="H36" s="9" t="str">
        <f>IF($B36="N/A","N/A",IF(G36&gt;15,"No",IF(G36&lt;-15,"No","Yes")))</f>
        <v>N/A</v>
      </c>
      <c r="I36" s="10">
        <v>4.9399999999999999E-2</v>
      </c>
      <c r="J36" s="10">
        <v>-2.17</v>
      </c>
      <c r="K36" s="9" t="str">
        <f t="shared" si="0"/>
        <v>Yes</v>
      </c>
    </row>
    <row r="37" spans="1:11" x14ac:dyDescent="0.2">
      <c r="A37" s="102" t="s">
        <v>373</v>
      </c>
      <c r="B37" s="34" t="s">
        <v>235</v>
      </c>
      <c r="C37" s="8">
        <v>74.743054173999994</v>
      </c>
      <c r="D37" s="9" t="str">
        <f>IF($B37="N/A","N/A",IF(C37&gt;90,"No",IF(C37&lt;75,"No","Yes")))</f>
        <v>No</v>
      </c>
      <c r="E37" s="8">
        <v>72.288024065000002</v>
      </c>
      <c r="F37" s="9" t="str">
        <f>IF($B37="N/A","N/A",IF(E37&gt;90,"No",IF(E37&lt;75,"No","Yes")))</f>
        <v>No</v>
      </c>
      <c r="G37" s="8">
        <v>72.444772628999999</v>
      </c>
      <c r="H37" s="9" t="str">
        <f>IF($B37="N/A","N/A",IF(G37&gt;90,"No",IF(G37&lt;75,"No","Yes")))</f>
        <v>No</v>
      </c>
      <c r="I37" s="10">
        <v>-3.28</v>
      </c>
      <c r="J37" s="10">
        <v>0.21679999999999999</v>
      </c>
      <c r="K37" s="9" t="str">
        <f>IF(J37="Div by 0", "N/A", IF(J37="N/A","N/A", IF(J37&gt;30, "No", IF(J37&lt;-30, "No", "Yes"))))</f>
        <v>Yes</v>
      </c>
    </row>
    <row r="38" spans="1:11" x14ac:dyDescent="0.2">
      <c r="A38" s="102" t="s">
        <v>374</v>
      </c>
      <c r="B38" s="34" t="s">
        <v>236</v>
      </c>
      <c r="C38" s="8">
        <v>24.275578543000002</v>
      </c>
      <c r="D38" s="9" t="str">
        <f>IF($B38="N/A","N/A",IF(C38&gt;10,"No",IF(C38&lt;1,"No","Yes")))</f>
        <v>No</v>
      </c>
      <c r="E38" s="8">
        <v>26.483674875999998</v>
      </c>
      <c r="F38" s="9" t="str">
        <f>IF($B38="N/A","N/A",IF(E38&gt;10,"No",IF(E38&lt;1,"No","Yes")))</f>
        <v>No</v>
      </c>
      <c r="G38" s="8">
        <v>26.398375484999999</v>
      </c>
      <c r="H38" s="9" t="str">
        <f>IF($B38="N/A","N/A",IF(G38&gt;10,"No",IF(G38&lt;1,"No","Yes")))</f>
        <v>No</v>
      </c>
      <c r="I38" s="10">
        <v>9.0960000000000001</v>
      </c>
      <c r="J38" s="10">
        <v>-0.32200000000000001</v>
      </c>
      <c r="K38" s="9" t="str">
        <f>IF(J38="Div by 0", "N/A", IF(J38="N/A","N/A", IF(J38&gt;30, "No", IF(J38&lt;-30, "No", "Yes"))))</f>
        <v>Yes</v>
      </c>
    </row>
    <row r="39" spans="1:11" x14ac:dyDescent="0.2">
      <c r="A39" s="102" t="s">
        <v>375</v>
      </c>
      <c r="B39" s="34" t="s">
        <v>237</v>
      </c>
      <c r="C39" s="8">
        <v>0</v>
      </c>
      <c r="D39" s="9" t="str">
        <f>IF($B39="N/A","N/A",IF(C39&gt;2,"No",IF(C39&lt;=0,"No","Yes")))</f>
        <v>No</v>
      </c>
      <c r="E39" s="8">
        <v>0</v>
      </c>
      <c r="F39" s="9" t="str">
        <f>IF($B39="N/A","N/A",IF(E39&gt;2,"No",IF(E39&lt;=0,"No","Yes")))</f>
        <v>No</v>
      </c>
      <c r="G39" s="8">
        <v>0</v>
      </c>
      <c r="H39" s="9" t="str">
        <f>IF($B39="N/A","N/A",IF(G39&gt;2,"No",IF(G39&lt;=0,"No","Yes")))</f>
        <v>No</v>
      </c>
      <c r="I39" s="10" t="s">
        <v>1743</v>
      </c>
      <c r="J39" s="10" t="s">
        <v>1743</v>
      </c>
      <c r="K39" s="9" t="str">
        <f>IF(J39="Div by 0", "N/A", IF(J39="N/A","N/A", IF(J39&gt;30, "No", IF(J39&lt;-30, "No", "Yes"))))</f>
        <v>N/A</v>
      </c>
    </row>
    <row r="40" spans="1:11" x14ac:dyDescent="0.2">
      <c r="A40" s="102" t="s">
        <v>376</v>
      </c>
      <c r="B40" s="34" t="s">
        <v>238</v>
      </c>
      <c r="C40" s="8">
        <v>0.72276374249999997</v>
      </c>
      <c r="D40" s="9" t="str">
        <f>IF($B40="N/A","N/A",IF(C40&gt;3,"No",IF(C40&lt;=0,"No","Yes")))</f>
        <v>Yes</v>
      </c>
      <c r="E40" s="8">
        <v>0.88362474150000003</v>
      </c>
      <c r="F40" s="9" t="str">
        <f>IF($B40="N/A","N/A",IF(E40&gt;3,"No",IF(E40&lt;=0,"No","Yes")))</f>
        <v>Yes</v>
      </c>
      <c r="G40" s="8">
        <v>0.7999507723</v>
      </c>
      <c r="H40" s="9" t="str">
        <f>IF($B40="N/A","N/A",IF(G40&gt;3,"No",IF(G40&lt;=0,"No","Yes")))</f>
        <v>Yes</v>
      </c>
      <c r="I40" s="10">
        <v>22.26</v>
      </c>
      <c r="J40" s="10">
        <v>-9.4700000000000006</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5579</v>
      </c>
      <c r="D6" s="9" t="str">
        <f>IF($B6="N/A","N/A",IF(C6&gt;15,"No",IF(C6&lt;-15,"No","Yes")))</f>
        <v>N/A</v>
      </c>
      <c r="E6" s="35">
        <v>5545</v>
      </c>
      <c r="F6" s="9" t="str">
        <f>IF($B6="N/A","N/A",IF(E6&gt;15,"No",IF(E6&lt;-15,"No","Yes")))</f>
        <v>N/A</v>
      </c>
      <c r="G6" s="35">
        <v>5714</v>
      </c>
      <c r="H6" s="9" t="str">
        <f>IF($B6="N/A","N/A",IF(G6&gt;15,"No",IF(G6&lt;-15,"No","Yes")))</f>
        <v>N/A</v>
      </c>
      <c r="I6" s="10">
        <v>-0.60899999999999999</v>
      </c>
      <c r="J6" s="10">
        <v>3.048</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1194.2366015</v>
      </c>
      <c r="D9" s="9" t="str">
        <f>IF($B9="N/A","N/A",IF(C9&gt;15,"No",IF(C9&lt;-15,"No","Yes")))</f>
        <v>N/A</v>
      </c>
      <c r="E9" s="88">
        <v>1228.7078449000001</v>
      </c>
      <c r="F9" s="9" t="str">
        <f>IF($B9="N/A","N/A",IF(E9&gt;15,"No",IF(E9&lt;-15,"No","Yes")))</f>
        <v>N/A</v>
      </c>
      <c r="G9" s="88">
        <v>1231.9852993</v>
      </c>
      <c r="H9" s="9" t="str">
        <f>IF($B9="N/A","N/A",IF(G9&gt;15,"No",IF(G9&lt;-15,"No","Yes")))</f>
        <v>N/A</v>
      </c>
      <c r="I9" s="10">
        <v>2.8860000000000001</v>
      </c>
      <c r="J9" s="10">
        <v>0.26669999999999999</v>
      </c>
      <c r="K9" s="9" t="str">
        <f t="shared" si="0"/>
        <v>Yes</v>
      </c>
    </row>
    <row r="10" spans="1:11" x14ac:dyDescent="0.2">
      <c r="A10" s="102" t="s">
        <v>313</v>
      </c>
      <c r="B10" s="34" t="s">
        <v>217</v>
      </c>
      <c r="C10" s="8">
        <v>5.3773077599999997E-2</v>
      </c>
      <c r="D10" s="9" t="str">
        <f>IF($B10="N/A","N/A",IF(C10&gt;15,"No",IF(C10&lt;-15,"No","Yes")))</f>
        <v>N/A</v>
      </c>
      <c r="E10" s="8">
        <v>3.6068530199999997E-2</v>
      </c>
      <c r="F10" s="9" t="str">
        <f>IF($B10="N/A","N/A",IF(E10&gt;15,"No",IF(E10&lt;-15,"No","Yes")))</f>
        <v>N/A</v>
      </c>
      <c r="G10" s="8">
        <v>5.2502625099999999E-2</v>
      </c>
      <c r="H10" s="9" t="str">
        <f>IF($B10="N/A","N/A",IF(G10&gt;15,"No",IF(G10&lt;-15,"No","Yes")))</f>
        <v>N/A</v>
      </c>
      <c r="I10" s="10">
        <v>-32.9</v>
      </c>
      <c r="J10" s="10">
        <v>45.56</v>
      </c>
      <c r="K10" s="9" t="str">
        <f t="shared" si="0"/>
        <v>No</v>
      </c>
    </row>
    <row r="11" spans="1:11" x14ac:dyDescent="0.2">
      <c r="A11" s="102" t="s">
        <v>820</v>
      </c>
      <c r="B11" s="34" t="s">
        <v>217</v>
      </c>
      <c r="C11" s="88">
        <v>217.66666667000001</v>
      </c>
      <c r="D11" s="9" t="str">
        <f>IF($B11="N/A","N/A",IF(C11&gt;15,"No",IF(C11&lt;-15,"No","Yes")))</f>
        <v>N/A</v>
      </c>
      <c r="E11" s="88">
        <v>1126</v>
      </c>
      <c r="F11" s="9" t="str">
        <f>IF($B11="N/A","N/A",IF(E11&gt;15,"No",IF(E11&lt;-15,"No","Yes")))</f>
        <v>N/A</v>
      </c>
      <c r="G11" s="88">
        <v>12973.666667</v>
      </c>
      <c r="H11" s="9" t="str">
        <f>IF($B11="N/A","N/A",IF(G11&gt;15,"No",IF(G11&lt;-15,"No","Yes")))</f>
        <v>N/A</v>
      </c>
      <c r="I11" s="10">
        <v>417.3</v>
      </c>
      <c r="J11" s="10">
        <v>1052</v>
      </c>
      <c r="K11" s="9" t="str">
        <f t="shared" si="0"/>
        <v>No</v>
      </c>
    </row>
    <row r="12" spans="1:11" x14ac:dyDescent="0.2">
      <c r="A12" s="102" t="s">
        <v>314</v>
      </c>
      <c r="B12" s="34" t="s">
        <v>218</v>
      </c>
      <c r="C12" s="8">
        <v>99.928302563000003</v>
      </c>
      <c r="D12" s="9" t="str">
        <f>IF($B12="N/A","N/A",IF(C12&gt;100,"No",IF(C12&lt;95,"No","Yes")))</f>
        <v>Yes</v>
      </c>
      <c r="E12" s="8">
        <v>99.945897204999994</v>
      </c>
      <c r="F12" s="9" t="str">
        <f>IF($B12="N/A","N/A",IF(E12&gt;100,"No",IF(E12&lt;95,"No","Yes")))</f>
        <v>Yes</v>
      </c>
      <c r="G12" s="8">
        <v>100</v>
      </c>
      <c r="H12" s="9" t="str">
        <f>IF($B12="N/A","N/A",IF(G12&gt;100,"No",IF(G12&lt;95,"No","Yes")))</f>
        <v>Yes</v>
      </c>
      <c r="I12" s="10">
        <v>1.7600000000000001E-2</v>
      </c>
      <c r="J12" s="10">
        <v>5.4100000000000002E-2</v>
      </c>
      <c r="K12" s="9" t="str">
        <f t="shared" si="0"/>
        <v>Yes</v>
      </c>
    </row>
    <row r="13" spans="1:11" x14ac:dyDescent="0.2">
      <c r="A13" s="102" t="s">
        <v>821</v>
      </c>
      <c r="B13" s="34" t="s">
        <v>224</v>
      </c>
      <c r="C13" s="8">
        <v>1.1628699551999999</v>
      </c>
      <c r="D13" s="9" t="str">
        <f>IF($B13="N/A","N/A",IF(C13&gt;1,"Yes","No"))</f>
        <v>Yes</v>
      </c>
      <c r="E13" s="8">
        <v>1.1651028510000001</v>
      </c>
      <c r="F13" s="9" t="str">
        <f>IF($B13="N/A","N/A",IF(E13&gt;1,"Yes","No"))</f>
        <v>Yes</v>
      </c>
      <c r="G13" s="8">
        <v>1.1596079803999999</v>
      </c>
      <c r="H13" s="9" t="str">
        <f>IF($B13="N/A","N/A",IF(G13&gt;1,"Yes","No"))</f>
        <v>Yes</v>
      </c>
      <c r="I13" s="10">
        <v>0.192</v>
      </c>
      <c r="J13" s="10">
        <v>-0.47199999999999998</v>
      </c>
      <c r="K13" s="9" t="str">
        <f t="shared" si="0"/>
        <v>Yes</v>
      </c>
    </row>
    <row r="14" spans="1:11" x14ac:dyDescent="0.2">
      <c r="A14" s="102" t="s">
        <v>315</v>
      </c>
      <c r="B14" s="34" t="s">
        <v>218</v>
      </c>
      <c r="C14" s="8">
        <v>99.677361533999999</v>
      </c>
      <c r="D14" s="9" t="str">
        <f>IF($B14="N/A","N/A",IF(C14&gt;100,"No",IF(C14&lt;95,"No","Yes")))</f>
        <v>Yes</v>
      </c>
      <c r="E14" s="8">
        <v>99.765554554000005</v>
      </c>
      <c r="F14" s="9" t="str">
        <f>IF($B14="N/A","N/A",IF(E14&gt;100,"No",IF(E14&lt;95,"No","Yes")))</f>
        <v>Yes</v>
      </c>
      <c r="G14" s="8">
        <v>99.824991249999997</v>
      </c>
      <c r="H14" s="9" t="str">
        <f>IF($B14="N/A","N/A",IF(G14&gt;100,"No",IF(G14&lt;95,"No","Yes")))</f>
        <v>Yes</v>
      </c>
      <c r="I14" s="10">
        <v>8.8499999999999995E-2</v>
      </c>
      <c r="J14" s="10">
        <v>5.96E-2</v>
      </c>
      <c r="K14" s="9" t="str">
        <f t="shared" si="0"/>
        <v>Yes</v>
      </c>
    </row>
    <row r="15" spans="1:11" x14ac:dyDescent="0.2">
      <c r="A15" s="102" t="s">
        <v>822</v>
      </c>
      <c r="B15" s="34" t="s">
        <v>225</v>
      </c>
      <c r="C15" s="8">
        <v>12.324222261999999</v>
      </c>
      <c r="D15" s="9" t="str">
        <f>IF($B15="N/A","N/A",IF(C15&gt;3,"Yes","No"))</f>
        <v>Yes</v>
      </c>
      <c r="E15" s="8">
        <v>12.550976138999999</v>
      </c>
      <c r="F15" s="9" t="str">
        <f>IF($B15="N/A","N/A",IF(E15&gt;3,"Yes","No"))</f>
        <v>Yes</v>
      </c>
      <c r="G15" s="8">
        <v>12.698807854</v>
      </c>
      <c r="H15" s="9" t="str">
        <f>IF($B15="N/A","N/A",IF(G15&gt;3,"Yes","No"))</f>
        <v>Yes</v>
      </c>
      <c r="I15" s="10">
        <v>1.84</v>
      </c>
      <c r="J15" s="10">
        <v>1.1779999999999999</v>
      </c>
      <c r="K15" s="9" t="str">
        <f t="shared" si="0"/>
        <v>Yes</v>
      </c>
    </row>
    <row r="16" spans="1:11" x14ac:dyDescent="0.2">
      <c r="A16" s="102" t="s">
        <v>823</v>
      </c>
      <c r="B16" s="34" t="s">
        <v>226</v>
      </c>
      <c r="C16" s="8">
        <v>5.7574834199999998</v>
      </c>
      <c r="D16" s="9" t="str">
        <f>IF($B16="N/A","N/A",IF(C16&gt;=8,"No",IF(C16&lt;2,"No","Yes")))</f>
        <v>Yes</v>
      </c>
      <c r="E16" s="8">
        <v>5.6950405771000003</v>
      </c>
      <c r="F16" s="9" t="str">
        <f>IF($B16="N/A","N/A",IF(E16&gt;=8,"No",IF(E16&lt;2,"No","Yes")))</f>
        <v>Yes</v>
      </c>
      <c r="G16" s="8">
        <v>5.6281064052999996</v>
      </c>
      <c r="H16" s="9" t="str">
        <f>IF($B16="N/A","N/A",IF(G16&gt;=8,"No",IF(G16&lt;2,"No","Yes")))</f>
        <v>Yes</v>
      </c>
      <c r="I16" s="10">
        <v>-1.08</v>
      </c>
      <c r="J16" s="10">
        <v>-1.18</v>
      </c>
      <c r="K16" s="9" t="str">
        <f t="shared" si="0"/>
        <v>Yes</v>
      </c>
    </row>
    <row r="17" spans="1:11" x14ac:dyDescent="0.2">
      <c r="A17" s="102" t="s">
        <v>316</v>
      </c>
      <c r="B17" s="34" t="s">
        <v>227</v>
      </c>
      <c r="C17" s="8">
        <v>99.892453845000006</v>
      </c>
      <c r="D17" s="9" t="str">
        <f>IF(OR($B17="N/A",$C17="N/A"),"N/A",IF(C17&gt;100,"No",IF(C17&lt;98,"No","Yes")))</f>
        <v>Yes</v>
      </c>
      <c r="E17" s="8">
        <v>99.963931470000006</v>
      </c>
      <c r="F17" s="9" t="str">
        <f>IF(OR($B17="N/A",$E17="N/A"),"N/A",IF(E17&gt;100,"No",IF(E17&lt;98,"No","Yes")))</f>
        <v>Yes</v>
      </c>
      <c r="G17" s="8">
        <v>99.947497374999998</v>
      </c>
      <c r="H17" s="9" t="str">
        <f>IF($B17="N/A","N/A",IF(G17&gt;100,"No",IF(G17&lt;98,"No","Yes")))</f>
        <v>Yes</v>
      </c>
      <c r="I17" s="10">
        <v>7.1599999999999997E-2</v>
      </c>
      <c r="J17" s="10">
        <v>-1.6E-2</v>
      </c>
      <c r="K17" s="9" t="str">
        <f t="shared" si="0"/>
        <v>Yes</v>
      </c>
    </row>
    <row r="18" spans="1:11" x14ac:dyDescent="0.2">
      <c r="A18" s="102" t="s">
        <v>31</v>
      </c>
      <c r="B18" s="34" t="s">
        <v>218</v>
      </c>
      <c r="C18" s="8">
        <v>99.372647427999993</v>
      </c>
      <c r="D18" s="9" t="str">
        <f>IF($B18="N/A","N/A",IF(C18&gt;100,"No",IF(C18&lt;95,"No","Yes")))</f>
        <v>Yes</v>
      </c>
      <c r="E18" s="8">
        <v>99.585211903000001</v>
      </c>
      <c r="F18" s="9" t="str">
        <f>IF($B18="N/A","N/A",IF(E18&gt;100,"No",IF(E18&lt;95,"No","Yes")))</f>
        <v>Yes</v>
      </c>
      <c r="G18" s="8">
        <v>99.229961497999994</v>
      </c>
      <c r="H18" s="9" t="str">
        <f>IF($B18="N/A","N/A",IF(G18&gt;100,"No",IF(G18&lt;95,"No","Yes")))</f>
        <v>Yes</v>
      </c>
      <c r="I18" s="10">
        <v>0.21390000000000001</v>
      </c>
      <c r="J18" s="10">
        <v>-0.35699999999999998</v>
      </c>
      <c r="K18" s="9" t="str">
        <f t="shared" si="0"/>
        <v>Yes</v>
      </c>
    </row>
    <row r="19" spans="1:11" x14ac:dyDescent="0.2">
      <c r="A19" s="102" t="s">
        <v>317</v>
      </c>
      <c r="B19" s="34"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7.2550636314999997</v>
      </c>
      <c r="D21" s="9" t="str">
        <f>IF($B21="N/A","N/A",IF(C21&gt;=2,"Yes","No"))</f>
        <v>Yes</v>
      </c>
      <c r="E21" s="8">
        <v>7.5000901713000001</v>
      </c>
      <c r="F21" s="9" t="str">
        <f>IF($B21="N/A","N/A",IF(E21&gt;=2,"Yes","No"))</f>
        <v>Yes</v>
      </c>
      <c r="G21" s="8">
        <v>7.5589779489</v>
      </c>
      <c r="H21" s="9" t="str">
        <f>IF($B21="N/A","N/A",IF(G21&gt;=2,"Yes","No"))</f>
        <v>Yes</v>
      </c>
      <c r="I21" s="10">
        <v>3.3769999999999998</v>
      </c>
      <c r="J21" s="10">
        <v>0.78520000000000001</v>
      </c>
      <c r="K21" s="9" t="str">
        <f t="shared" si="0"/>
        <v>Yes</v>
      </c>
    </row>
    <row r="22" spans="1:11" x14ac:dyDescent="0.2">
      <c r="A22" s="102" t="s">
        <v>826</v>
      </c>
      <c r="B22" s="34" t="s">
        <v>230</v>
      </c>
      <c r="C22" s="8">
        <v>7.1159706041000002</v>
      </c>
      <c r="D22" s="9" t="str">
        <f>IF($B22="N/A","N/A",IF(C22&gt;30,"No",IF(C22&lt;5,"No","Yes")))</f>
        <v>Yes</v>
      </c>
      <c r="E22" s="8">
        <v>6.6546438232999998</v>
      </c>
      <c r="F22" s="9" t="str">
        <f>IF($B22="N/A","N/A",IF(E22&gt;30,"No",IF(E22&lt;5,"No","Yes")))</f>
        <v>Yes</v>
      </c>
      <c r="G22" s="8">
        <v>6.4403220160999997</v>
      </c>
      <c r="H22" s="9" t="str">
        <f>IF($B22="N/A","N/A",IF(G22&gt;30,"No",IF(G22&lt;5,"No","Yes")))</f>
        <v>Yes</v>
      </c>
      <c r="I22" s="10">
        <v>-6.48</v>
      </c>
      <c r="J22" s="10">
        <v>-3.22</v>
      </c>
      <c r="K22" s="9" t="str">
        <f t="shared" si="0"/>
        <v>Yes</v>
      </c>
    </row>
    <row r="23" spans="1:11" x14ac:dyDescent="0.2">
      <c r="A23" s="102" t="s">
        <v>827</v>
      </c>
      <c r="B23" s="34" t="s">
        <v>231</v>
      </c>
      <c r="C23" s="8">
        <v>36.296827387999997</v>
      </c>
      <c r="D23" s="9" t="str">
        <f>IF($B23="N/A","N/A",IF(C23&gt;75,"No",IF(C23&lt;15,"No","Yes")))</f>
        <v>Yes</v>
      </c>
      <c r="E23" s="8">
        <v>33.904418395</v>
      </c>
      <c r="F23" s="9" t="str">
        <f>IF($B23="N/A","N/A",IF(E23&gt;75,"No",IF(E23&lt;15,"No","Yes")))</f>
        <v>Yes</v>
      </c>
      <c r="G23" s="8">
        <v>35.596779839</v>
      </c>
      <c r="H23" s="9" t="str">
        <f>IF($B23="N/A","N/A",IF(G23&gt;75,"No",IF(G23&lt;15,"No","Yes")))</f>
        <v>Yes</v>
      </c>
      <c r="I23" s="10">
        <v>-6.59</v>
      </c>
      <c r="J23" s="10">
        <v>4.992</v>
      </c>
      <c r="K23" s="9" t="str">
        <f t="shared" si="0"/>
        <v>Yes</v>
      </c>
    </row>
    <row r="24" spans="1:11" x14ac:dyDescent="0.2">
      <c r="A24" s="102" t="s">
        <v>828</v>
      </c>
      <c r="B24" s="34" t="s">
        <v>232</v>
      </c>
      <c r="C24" s="8">
        <v>56.587202007999998</v>
      </c>
      <c r="D24" s="9" t="str">
        <f>IF($B24="N/A","N/A",IF(C24&gt;70,"No",IF(C24&lt;25,"No","Yes")))</f>
        <v>Yes</v>
      </c>
      <c r="E24" s="8">
        <v>59.440937781999999</v>
      </c>
      <c r="F24" s="9" t="str">
        <f>IF($B24="N/A","N/A",IF(E24&gt;70,"No",IF(E24&lt;25,"No","Yes")))</f>
        <v>Yes</v>
      </c>
      <c r="G24" s="8">
        <v>57.962898144999997</v>
      </c>
      <c r="H24" s="9" t="str">
        <f>IF($B24="N/A","N/A",IF(G24&gt;70,"No",IF(G24&lt;25,"No","Yes")))</f>
        <v>Yes</v>
      </c>
      <c r="I24" s="10">
        <v>5.0430000000000001</v>
      </c>
      <c r="J24" s="10">
        <v>-2.4900000000000002</v>
      </c>
      <c r="K24" s="9" t="str">
        <f t="shared" si="0"/>
        <v>Yes</v>
      </c>
    </row>
    <row r="25" spans="1:11" x14ac:dyDescent="0.2">
      <c r="A25" s="102" t="s">
        <v>322</v>
      </c>
      <c r="B25" s="34" t="s">
        <v>233</v>
      </c>
      <c r="C25" s="8">
        <v>49.041046782999999</v>
      </c>
      <c r="D25" s="9" t="str">
        <f>IF($B25="N/A","N/A",IF(C25&gt;70,"No",IF(C25&lt;35,"No","Yes")))</f>
        <v>Yes</v>
      </c>
      <c r="E25" s="8">
        <v>50.405770965000002</v>
      </c>
      <c r="F25" s="9" t="str">
        <f>IF($B25="N/A","N/A",IF(E25&gt;70,"No",IF(E25&lt;35,"No","Yes")))</f>
        <v>Yes</v>
      </c>
      <c r="G25" s="8">
        <v>50.157507875</v>
      </c>
      <c r="H25" s="9" t="str">
        <f>IF($B25="N/A","N/A",IF(G25&gt;70,"No",IF(G25&lt;35,"No","Yes")))</f>
        <v>Yes</v>
      </c>
      <c r="I25" s="10">
        <v>2.7829999999999999</v>
      </c>
      <c r="J25" s="10">
        <v>-0.49299999999999999</v>
      </c>
      <c r="K25" s="9" t="str">
        <f t="shared" si="0"/>
        <v>Yes</v>
      </c>
    </row>
    <row r="26" spans="1:11" x14ac:dyDescent="0.2">
      <c r="A26" s="102" t="s">
        <v>829</v>
      </c>
      <c r="B26" s="34" t="s">
        <v>224</v>
      </c>
      <c r="C26" s="8">
        <v>2.2280701754000001</v>
      </c>
      <c r="D26" s="9" t="str">
        <f>IF($B26="N/A","N/A",IF(C26&gt;1,"Yes","No"))</f>
        <v>Yes</v>
      </c>
      <c r="E26" s="8">
        <v>2.2067978532999999</v>
      </c>
      <c r="F26" s="9" t="str">
        <f>IF($B26="N/A","N/A",IF(E26&gt;1,"Yes","No"))</f>
        <v>Yes</v>
      </c>
      <c r="G26" s="8">
        <v>2.2749476622000002</v>
      </c>
      <c r="H26" s="9" t="str">
        <f>IF($B26="N/A","N/A",IF(G26&gt;1,"Yes","No"))</f>
        <v>Yes</v>
      </c>
      <c r="I26" s="10">
        <v>-0.95499999999999996</v>
      </c>
      <c r="J26" s="10">
        <v>3.0880000000000001</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99.890350877000003</v>
      </c>
      <c r="D28" s="9" t="str">
        <f>IF($B28="N/A","N/A",IF(C28&gt;15,"No",IF(C28&lt;-15,"No","Yes")))</f>
        <v>N/A</v>
      </c>
      <c r="E28" s="8">
        <v>99.856887298999993</v>
      </c>
      <c r="F28" s="9" t="str">
        <f>IF($B28="N/A","N/A",IF(E28&gt;15,"No",IF(E28&lt;-15,"No","Yes")))</f>
        <v>N/A</v>
      </c>
      <c r="G28" s="8">
        <v>99.720865317999994</v>
      </c>
      <c r="H28" s="9" t="str">
        <f>IF($B28="N/A","N/A",IF(G28&gt;15,"No",IF(G28&lt;-15,"No","Yes")))</f>
        <v>N/A</v>
      </c>
      <c r="I28" s="10">
        <v>-3.4000000000000002E-2</v>
      </c>
      <c r="J28" s="10">
        <v>-0.13600000000000001</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1.79243592E-2</v>
      </c>
      <c r="D31" s="9" t="str">
        <f>IF($B31="N/A","N/A",IF(C31&gt;=90,"Yes","No"))</f>
        <v>No</v>
      </c>
      <c r="E31" s="8">
        <v>9.0171325499999996E-2</v>
      </c>
      <c r="F31" s="9" t="str">
        <f>IF($B31="N/A","N/A",IF(E31&gt;=90,"Yes","No"))</f>
        <v>No</v>
      </c>
      <c r="G31" s="8">
        <v>0.10500525030000001</v>
      </c>
      <c r="H31" s="9" t="str">
        <f>IF($B31="N/A","N/A",IF(G31&gt;=90,"Yes","No"))</f>
        <v>No</v>
      </c>
      <c r="I31" s="10">
        <v>403.1</v>
      </c>
      <c r="J31" s="10">
        <v>16.45</v>
      </c>
      <c r="K31" s="9" t="str">
        <f t="shared" si="0"/>
        <v>Yes</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0</v>
      </c>
      <c r="F6" s="9" t="str">
        <f>IF($B6="N/A","N/A",IF(E6&lt;0,"No","Yes"))</f>
        <v>N/A</v>
      </c>
      <c r="G6" s="35">
        <v>0</v>
      </c>
      <c r="H6" s="9" t="str">
        <f>IF($B6="N/A","N/A",IF(G6&lt;0,"No","Yes"))</f>
        <v>N/A</v>
      </c>
      <c r="I6" s="10" t="s">
        <v>217</v>
      </c>
      <c r="J6" s="10" t="s">
        <v>1743</v>
      </c>
      <c r="K6" s="9" t="str">
        <f t="shared" ref="K6:K35" si="0">IF(J6="Div by 0", "N/A", IF(J6="N/A","N/A", IF(J6&gt;30, "No", IF(J6&lt;-30, "No", "Yes"))))</f>
        <v>N/A</v>
      </c>
    </row>
    <row r="7" spans="1:11" x14ac:dyDescent="0.2">
      <c r="A7" s="102" t="s">
        <v>438</v>
      </c>
      <c r="B7" s="97" t="s">
        <v>217</v>
      </c>
      <c r="C7" s="9" t="s">
        <v>217</v>
      </c>
      <c r="D7" s="9" t="str">
        <f t="shared" ref="D7:D17" si="1">IF(OR($B7="N/A",$C7="N/A"),"N/A",IF(C7&lt;0,"No","Yes"))</f>
        <v>N/A</v>
      </c>
      <c r="E7" s="9" t="s">
        <v>1743</v>
      </c>
      <c r="F7" s="9" t="str">
        <f t="shared" ref="F7:F17" si="2">IF($B7="N/A","N/A",IF(E7&lt;0,"No","Yes"))</f>
        <v>N/A</v>
      </c>
      <c r="G7" s="9" t="s">
        <v>1743</v>
      </c>
      <c r="H7" s="9" t="str">
        <f t="shared" ref="H7:H17" si="3">IF($B7="N/A","N/A",IF(G7&lt;0,"No","Yes"))</f>
        <v>N/A</v>
      </c>
      <c r="I7" s="10" t="s">
        <v>217</v>
      </c>
      <c r="J7" s="10" t="s">
        <v>1743</v>
      </c>
      <c r="K7" s="9" t="str">
        <f t="shared" si="0"/>
        <v>N/A</v>
      </c>
    </row>
    <row r="8" spans="1:11" x14ac:dyDescent="0.2">
      <c r="A8" s="102" t="s">
        <v>439</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102" t="s">
        <v>440</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102" t="s">
        <v>441</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25" t="s">
        <v>328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25" t="s">
        <v>314</v>
      </c>
      <c r="B12" s="97" t="s">
        <v>217</v>
      </c>
      <c r="C12" s="9" t="s">
        <v>217</v>
      </c>
      <c r="D12" s="9" t="str">
        <f t="shared" si="1"/>
        <v>N/A</v>
      </c>
      <c r="E12" s="9" t="s">
        <v>1743</v>
      </c>
      <c r="F12" s="9" t="str">
        <f t="shared" si="2"/>
        <v>N/A</v>
      </c>
      <c r="G12" s="9" t="s">
        <v>1743</v>
      </c>
      <c r="H12" s="9" t="str">
        <f t="shared" si="3"/>
        <v>N/A</v>
      </c>
      <c r="I12" s="10" t="s">
        <v>217</v>
      </c>
      <c r="J12" s="10" t="s">
        <v>1743</v>
      </c>
      <c r="K12" s="9" t="str">
        <f t="shared" si="0"/>
        <v>N/A</v>
      </c>
    </row>
    <row r="13" spans="1:11" x14ac:dyDescent="0.2">
      <c r="A13" s="25" t="s">
        <v>821</v>
      </c>
      <c r="B13" s="97" t="s">
        <v>217</v>
      </c>
      <c r="C13" s="9" t="s">
        <v>217</v>
      </c>
      <c r="D13" s="9" t="str">
        <f t="shared" si="1"/>
        <v>N/A</v>
      </c>
      <c r="E13" s="9" t="s">
        <v>1743</v>
      </c>
      <c r="F13" s="9" t="str">
        <f t="shared" si="2"/>
        <v>N/A</v>
      </c>
      <c r="G13" s="9" t="s">
        <v>1743</v>
      </c>
      <c r="H13" s="9" t="str">
        <f t="shared" si="3"/>
        <v>N/A</v>
      </c>
      <c r="I13" s="10" t="s">
        <v>217</v>
      </c>
      <c r="J13" s="10" t="s">
        <v>1743</v>
      </c>
      <c r="K13" s="9" t="str">
        <f t="shared" si="0"/>
        <v>N/A</v>
      </c>
    </row>
    <row r="14" spans="1:11" x14ac:dyDescent="0.2">
      <c r="A14" s="25" t="s">
        <v>315</v>
      </c>
      <c r="B14" s="97" t="s">
        <v>217</v>
      </c>
      <c r="C14" s="9" t="s">
        <v>217</v>
      </c>
      <c r="D14" s="9" t="str">
        <f t="shared" si="1"/>
        <v>N/A</v>
      </c>
      <c r="E14" s="9" t="s">
        <v>1743</v>
      </c>
      <c r="F14" s="9" t="str">
        <f t="shared" si="2"/>
        <v>N/A</v>
      </c>
      <c r="G14" s="9" t="s">
        <v>1743</v>
      </c>
      <c r="H14" s="9" t="str">
        <f t="shared" si="3"/>
        <v>N/A</v>
      </c>
      <c r="I14" s="10" t="s">
        <v>217</v>
      </c>
      <c r="J14" s="10" t="s">
        <v>1743</v>
      </c>
      <c r="K14" s="9" t="str">
        <f t="shared" si="0"/>
        <v>N/A</v>
      </c>
    </row>
    <row r="15" spans="1:11" x14ac:dyDescent="0.2">
      <c r="A15" s="25" t="s">
        <v>822</v>
      </c>
      <c r="B15" s="97" t="s">
        <v>217</v>
      </c>
      <c r="C15" s="9" t="s">
        <v>217</v>
      </c>
      <c r="D15" s="9" t="str">
        <f t="shared" si="1"/>
        <v>N/A</v>
      </c>
      <c r="E15" s="9" t="s">
        <v>1743</v>
      </c>
      <c r="F15" s="9" t="str">
        <f t="shared" si="2"/>
        <v>N/A</v>
      </c>
      <c r="G15" s="9" t="s">
        <v>1743</v>
      </c>
      <c r="H15" s="9" t="str">
        <f t="shared" si="3"/>
        <v>N/A</v>
      </c>
      <c r="I15" s="10" t="s">
        <v>217</v>
      </c>
      <c r="J15" s="10" t="s">
        <v>1743</v>
      </c>
      <c r="K15" s="9" t="str">
        <f t="shared" si="0"/>
        <v>N/A</v>
      </c>
    </row>
    <row r="16" spans="1:11" x14ac:dyDescent="0.2">
      <c r="A16" s="25" t="s">
        <v>831</v>
      </c>
      <c r="B16" s="97" t="s">
        <v>217</v>
      </c>
      <c r="C16" s="9" t="s">
        <v>217</v>
      </c>
      <c r="D16" s="9" t="str">
        <f t="shared" si="1"/>
        <v>N/A</v>
      </c>
      <c r="E16" s="9" t="s">
        <v>1743</v>
      </c>
      <c r="F16" s="9" t="str">
        <f t="shared" si="2"/>
        <v>N/A</v>
      </c>
      <c r="G16" s="9" t="s">
        <v>1743</v>
      </c>
      <c r="H16" s="9" t="str">
        <f t="shared" si="3"/>
        <v>N/A</v>
      </c>
      <c r="I16" s="10" t="s">
        <v>217</v>
      </c>
      <c r="J16" s="10" t="s">
        <v>1743</v>
      </c>
      <c r="K16" s="9" t="str">
        <f t="shared" si="0"/>
        <v>N/A</v>
      </c>
    </row>
    <row r="17" spans="1:11" x14ac:dyDescent="0.2">
      <c r="A17" s="25" t="s">
        <v>824</v>
      </c>
      <c r="B17" s="97" t="s">
        <v>217</v>
      </c>
      <c r="C17" s="9" t="s">
        <v>217</v>
      </c>
      <c r="D17" s="9" t="str">
        <f t="shared" si="1"/>
        <v>N/A</v>
      </c>
      <c r="E17" s="9" t="s">
        <v>1743</v>
      </c>
      <c r="F17" s="9" t="str">
        <f t="shared" si="2"/>
        <v>N/A</v>
      </c>
      <c r="G17" s="9" t="s">
        <v>1743</v>
      </c>
      <c r="H17" s="9" t="str">
        <f t="shared" si="3"/>
        <v>N/A</v>
      </c>
      <c r="I17" s="10" t="s">
        <v>217</v>
      </c>
      <c r="J17" s="10" t="s">
        <v>1743</v>
      </c>
      <c r="K17" s="9" t="str">
        <f t="shared" si="0"/>
        <v>N/A</v>
      </c>
    </row>
    <row r="18" spans="1:11" x14ac:dyDescent="0.2">
      <c r="A18" s="102" t="s">
        <v>316</v>
      </c>
      <c r="B18" s="34" t="s">
        <v>227</v>
      </c>
      <c r="C18" s="9" t="s">
        <v>217</v>
      </c>
      <c r="D18" s="9" t="str">
        <f>IF(OR($B18="N/A",$C18="N/A"),"N/A",IF(C18&gt;100,"No",IF(C18&lt;98,"No","Yes")))</f>
        <v>N/A</v>
      </c>
      <c r="E18" s="9" t="s">
        <v>1743</v>
      </c>
      <c r="F18" s="9" t="str">
        <f>IF(OR($B18="N/A",$E18="N/A"),"N/A",IF(E18&gt;100,"No",IF(E18&lt;98,"No","Yes")))</f>
        <v>No</v>
      </c>
      <c r="G18" s="9" t="s">
        <v>1743</v>
      </c>
      <c r="H18" s="9" t="str">
        <f>IF($B18="N/A","N/A",IF(G18&gt;100,"No",IF(G18&lt;98,"No","Yes")))</f>
        <v>No</v>
      </c>
      <c r="I18" s="10" t="s">
        <v>217</v>
      </c>
      <c r="J18" s="10" t="s">
        <v>1743</v>
      </c>
      <c r="K18" s="9" t="str">
        <f t="shared" si="0"/>
        <v>N/A</v>
      </c>
    </row>
    <row r="19" spans="1:11" x14ac:dyDescent="0.2">
      <c r="A19" s="102" t="s">
        <v>31</v>
      </c>
      <c r="B19" s="34" t="s">
        <v>218</v>
      </c>
      <c r="C19" s="9" t="s">
        <v>217</v>
      </c>
      <c r="D19" s="9" t="str">
        <f>IF(OR($B19="N/A",$C19="N/A"),"N/A",IF(C19&gt;100,"No",IF(C19&lt;95,"No","Yes")))</f>
        <v>N/A</v>
      </c>
      <c r="E19" s="9" t="s">
        <v>1743</v>
      </c>
      <c r="F19" s="9" t="str">
        <f>IF(OR($B19="N/A",$E19="N/A"),"N/A",IF(E19&gt;100,"No",IF(E19&lt;98,"No","Yes")))</f>
        <v>No</v>
      </c>
      <c r="G19" s="9" t="s">
        <v>1743</v>
      </c>
      <c r="H19" s="9" t="str">
        <f>IF($B19="N/A","N/A",IF(G19&gt;100,"No",IF(G19&lt;95,"No","Yes")))</f>
        <v>No</v>
      </c>
      <c r="I19" s="10" t="s">
        <v>217</v>
      </c>
      <c r="J19" s="10" t="s">
        <v>1743</v>
      </c>
      <c r="K19" s="9" t="str">
        <f t="shared" si="0"/>
        <v>N/A</v>
      </c>
    </row>
    <row r="20" spans="1:11" x14ac:dyDescent="0.2">
      <c r="A20" s="25" t="s">
        <v>317</v>
      </c>
      <c r="B20" s="97" t="s">
        <v>217</v>
      </c>
      <c r="C20" s="9" t="s">
        <v>217</v>
      </c>
      <c r="D20" s="9" t="str">
        <f t="shared" ref="D20:D35" si="4">IF(OR($B20="N/A",$C20="N/A"),"N/A",IF(C20&lt;0,"No","Yes"))</f>
        <v>N/A</v>
      </c>
      <c r="E20" s="9" t="s">
        <v>1743</v>
      </c>
      <c r="F20" s="9" t="str">
        <f t="shared" ref="F20:F34" si="5">IF($B20="N/A","N/A",IF(E20&lt;0,"No","Yes"))</f>
        <v>N/A</v>
      </c>
      <c r="G20" s="9" t="s">
        <v>1743</v>
      </c>
      <c r="H20" s="9" t="str">
        <f t="shared" ref="H20:H35" si="6">IF($B20="N/A","N/A",IF(G20&lt;0,"No","Yes"))</f>
        <v>N/A</v>
      </c>
      <c r="I20" s="10" t="s">
        <v>217</v>
      </c>
      <c r="J20" s="10" t="s">
        <v>1743</v>
      </c>
      <c r="K20" s="9" t="str">
        <f t="shared" si="0"/>
        <v>N/A</v>
      </c>
    </row>
    <row r="21" spans="1:11" x14ac:dyDescent="0.2">
      <c r="A21" s="25" t="s">
        <v>832</v>
      </c>
      <c r="B21" s="97" t="s">
        <v>217</v>
      </c>
      <c r="C21" s="9" t="s">
        <v>217</v>
      </c>
      <c r="D21" s="9" t="str">
        <f t="shared" si="4"/>
        <v>N/A</v>
      </c>
      <c r="E21" s="9" t="s">
        <v>1743</v>
      </c>
      <c r="F21" s="9" t="str">
        <f t="shared" si="5"/>
        <v>N/A</v>
      </c>
      <c r="G21" s="9" t="s">
        <v>1743</v>
      </c>
      <c r="H21" s="9" t="str">
        <f t="shared" si="6"/>
        <v>N/A</v>
      </c>
      <c r="I21" s="10" t="s">
        <v>217</v>
      </c>
      <c r="J21" s="10" t="s">
        <v>1743</v>
      </c>
      <c r="K21" s="9" t="str">
        <f t="shared" si="0"/>
        <v>N/A</v>
      </c>
    </row>
    <row r="22" spans="1:11" x14ac:dyDescent="0.2">
      <c r="A22" s="25" t="s">
        <v>318</v>
      </c>
      <c r="B22" s="97" t="s">
        <v>217</v>
      </c>
      <c r="C22" s="9" t="s">
        <v>217</v>
      </c>
      <c r="D22" s="9" t="str">
        <f t="shared" si="4"/>
        <v>N/A</v>
      </c>
      <c r="E22" s="9" t="s">
        <v>1743</v>
      </c>
      <c r="F22" s="9" t="str">
        <f t="shared" si="5"/>
        <v>N/A</v>
      </c>
      <c r="G22" s="9" t="s">
        <v>1743</v>
      </c>
      <c r="H22" s="9" t="str">
        <f t="shared" si="6"/>
        <v>N/A</v>
      </c>
      <c r="I22" s="10" t="s">
        <v>217</v>
      </c>
      <c r="J22" s="10" t="s">
        <v>1743</v>
      </c>
      <c r="K22" s="9" t="str">
        <f t="shared" si="0"/>
        <v>N/A</v>
      </c>
    </row>
    <row r="23" spans="1:11" x14ac:dyDescent="0.2">
      <c r="A23" s="25" t="s">
        <v>825</v>
      </c>
      <c r="B23" s="97" t="s">
        <v>217</v>
      </c>
      <c r="C23" s="9" t="s">
        <v>217</v>
      </c>
      <c r="D23" s="9" t="str">
        <f t="shared" si="4"/>
        <v>N/A</v>
      </c>
      <c r="E23" s="9" t="s">
        <v>1743</v>
      </c>
      <c r="F23" s="9" t="str">
        <f t="shared" si="5"/>
        <v>N/A</v>
      </c>
      <c r="G23" s="9" t="s">
        <v>1743</v>
      </c>
      <c r="H23" s="9" t="str">
        <f t="shared" si="6"/>
        <v>N/A</v>
      </c>
      <c r="I23" s="10" t="s">
        <v>217</v>
      </c>
      <c r="J23" s="10" t="s">
        <v>1743</v>
      </c>
      <c r="K23" s="9" t="str">
        <f t="shared" si="0"/>
        <v>N/A</v>
      </c>
    </row>
    <row r="24" spans="1:11" x14ac:dyDescent="0.2">
      <c r="A24" s="25" t="s">
        <v>319</v>
      </c>
      <c r="B24" s="97" t="s">
        <v>217</v>
      </c>
      <c r="C24" s="9" t="s">
        <v>217</v>
      </c>
      <c r="D24" s="9" t="str">
        <f t="shared" si="4"/>
        <v>N/A</v>
      </c>
      <c r="E24" s="9" t="s">
        <v>1743</v>
      </c>
      <c r="F24" s="9" t="str">
        <f t="shared" si="5"/>
        <v>N/A</v>
      </c>
      <c r="G24" s="9" t="s">
        <v>1743</v>
      </c>
      <c r="H24" s="9" t="str">
        <f t="shared" si="6"/>
        <v>N/A</v>
      </c>
      <c r="I24" s="10" t="s">
        <v>217</v>
      </c>
      <c r="J24" s="10" t="s">
        <v>1743</v>
      </c>
      <c r="K24" s="9" t="str">
        <f t="shared" si="0"/>
        <v>N/A</v>
      </c>
    </row>
    <row r="25" spans="1:11" x14ac:dyDescent="0.2">
      <c r="A25" s="25" t="s">
        <v>320</v>
      </c>
      <c r="B25" s="97" t="s">
        <v>217</v>
      </c>
      <c r="C25" s="9" t="s">
        <v>217</v>
      </c>
      <c r="D25" s="9" t="str">
        <f t="shared" si="4"/>
        <v>N/A</v>
      </c>
      <c r="E25" s="9" t="s">
        <v>1743</v>
      </c>
      <c r="F25" s="9" t="str">
        <f t="shared" si="5"/>
        <v>N/A</v>
      </c>
      <c r="G25" s="9" t="s">
        <v>1743</v>
      </c>
      <c r="H25" s="9" t="str">
        <f t="shared" si="6"/>
        <v>N/A</v>
      </c>
      <c r="I25" s="10" t="s">
        <v>217</v>
      </c>
      <c r="J25" s="10" t="s">
        <v>1743</v>
      </c>
      <c r="K25" s="9" t="str">
        <f t="shared" si="0"/>
        <v>N/A</v>
      </c>
    </row>
    <row r="26" spans="1:11" x14ac:dyDescent="0.2">
      <c r="A26" s="25" t="s">
        <v>321</v>
      </c>
      <c r="B26" s="97" t="s">
        <v>217</v>
      </c>
      <c r="C26" s="9" t="s">
        <v>217</v>
      </c>
      <c r="D26" s="9" t="str">
        <f t="shared" si="4"/>
        <v>N/A</v>
      </c>
      <c r="E26" s="9" t="s">
        <v>1743</v>
      </c>
      <c r="F26" s="9" t="str">
        <f t="shared" si="5"/>
        <v>N/A</v>
      </c>
      <c r="G26" s="9" t="s">
        <v>1743</v>
      </c>
      <c r="H26" s="9" t="str">
        <f t="shared" si="6"/>
        <v>N/A</v>
      </c>
      <c r="I26" s="10" t="s">
        <v>217</v>
      </c>
      <c r="J26" s="10" t="s">
        <v>1743</v>
      </c>
      <c r="K26" s="9" t="str">
        <f t="shared" si="0"/>
        <v>N/A</v>
      </c>
    </row>
    <row r="27" spans="1:11" x14ac:dyDescent="0.2">
      <c r="A27" s="25" t="s">
        <v>322</v>
      </c>
      <c r="B27" s="97" t="s">
        <v>217</v>
      </c>
      <c r="C27" s="9" t="s">
        <v>217</v>
      </c>
      <c r="D27" s="9" t="str">
        <f t="shared" si="4"/>
        <v>N/A</v>
      </c>
      <c r="E27" s="9" t="s">
        <v>1743</v>
      </c>
      <c r="F27" s="9" t="str">
        <f t="shared" si="5"/>
        <v>N/A</v>
      </c>
      <c r="G27" s="9" t="s">
        <v>1743</v>
      </c>
      <c r="H27" s="9" t="str">
        <f t="shared" si="6"/>
        <v>N/A</v>
      </c>
      <c r="I27" s="10" t="s">
        <v>217</v>
      </c>
      <c r="J27" s="10" t="s">
        <v>1743</v>
      </c>
      <c r="K27" s="9" t="str">
        <f t="shared" si="0"/>
        <v>N/A</v>
      </c>
    </row>
    <row r="28" spans="1:11" x14ac:dyDescent="0.2">
      <c r="A28" s="25" t="s">
        <v>829</v>
      </c>
      <c r="B28" s="97" t="s">
        <v>217</v>
      </c>
      <c r="C28" s="9" t="s">
        <v>217</v>
      </c>
      <c r="D28" s="9" t="str">
        <f t="shared" si="4"/>
        <v>N/A</v>
      </c>
      <c r="E28" s="9" t="s">
        <v>1743</v>
      </c>
      <c r="F28" s="9" t="str">
        <f t="shared" si="5"/>
        <v>N/A</v>
      </c>
      <c r="G28" s="9" t="s">
        <v>1743</v>
      </c>
      <c r="H28" s="9" t="str">
        <f t="shared" si="6"/>
        <v>N/A</v>
      </c>
      <c r="I28" s="10" t="s">
        <v>217</v>
      </c>
      <c r="J28" s="10" t="s">
        <v>1743</v>
      </c>
      <c r="K28" s="9" t="str">
        <f t="shared" si="0"/>
        <v>N/A</v>
      </c>
    </row>
    <row r="29" spans="1:11" x14ac:dyDescent="0.2">
      <c r="A29" s="25" t="s">
        <v>323</v>
      </c>
      <c r="B29" s="97" t="s">
        <v>217</v>
      </c>
      <c r="C29" s="9" t="s">
        <v>217</v>
      </c>
      <c r="D29" s="9" t="str">
        <f t="shared" si="4"/>
        <v>N/A</v>
      </c>
      <c r="E29" s="9" t="s">
        <v>1743</v>
      </c>
      <c r="F29" s="9" t="str">
        <f t="shared" si="5"/>
        <v>N/A</v>
      </c>
      <c r="G29" s="9" t="s">
        <v>1743</v>
      </c>
      <c r="H29" s="9" t="str">
        <f t="shared" si="6"/>
        <v>N/A</v>
      </c>
      <c r="I29" s="10" t="s">
        <v>217</v>
      </c>
      <c r="J29" s="10" t="s">
        <v>1743</v>
      </c>
      <c r="K29" s="9" t="str">
        <f t="shared" si="0"/>
        <v>N/A</v>
      </c>
    </row>
    <row r="30" spans="1:11" x14ac:dyDescent="0.2">
      <c r="A30" s="25" t="s">
        <v>830</v>
      </c>
      <c r="B30" s="97" t="s">
        <v>217</v>
      </c>
      <c r="C30" s="9" t="s">
        <v>217</v>
      </c>
      <c r="D30" s="9" t="str">
        <f t="shared" si="4"/>
        <v>N/A</v>
      </c>
      <c r="E30" s="9" t="s">
        <v>1743</v>
      </c>
      <c r="F30" s="9" t="str">
        <f t="shared" si="5"/>
        <v>N/A</v>
      </c>
      <c r="G30" s="9" t="s">
        <v>1743</v>
      </c>
      <c r="H30" s="9" t="str">
        <f t="shared" si="6"/>
        <v>N/A</v>
      </c>
      <c r="I30" s="10" t="s">
        <v>217</v>
      </c>
      <c r="J30" s="10" t="s">
        <v>1743</v>
      </c>
      <c r="K30" s="9" t="str">
        <f t="shared" si="0"/>
        <v>N/A</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t="s">
        <v>1743</v>
      </c>
      <c r="F32" s="9" t="str">
        <f t="shared" si="5"/>
        <v>N/A</v>
      </c>
      <c r="G32" s="9" t="s">
        <v>1743</v>
      </c>
      <c r="H32" s="9" t="str">
        <f t="shared" si="6"/>
        <v>N/A</v>
      </c>
      <c r="I32" s="10" t="s">
        <v>217</v>
      </c>
      <c r="J32" s="10" t="s">
        <v>1743</v>
      </c>
      <c r="K32" s="9" t="str">
        <f t="shared" si="0"/>
        <v>N/A</v>
      </c>
    </row>
    <row r="33" spans="1:11" x14ac:dyDescent="0.2">
      <c r="A33" s="25" t="s">
        <v>326</v>
      </c>
      <c r="B33" s="97" t="s">
        <v>217</v>
      </c>
      <c r="C33" s="9" t="s">
        <v>217</v>
      </c>
      <c r="D33" s="9" t="str">
        <f t="shared" si="4"/>
        <v>N/A</v>
      </c>
      <c r="E33" s="9" t="s">
        <v>1743</v>
      </c>
      <c r="F33" s="9" t="str">
        <f t="shared" si="5"/>
        <v>N/A</v>
      </c>
      <c r="G33" s="9" t="s">
        <v>1743</v>
      </c>
      <c r="H33" s="9" t="str">
        <f t="shared" si="6"/>
        <v>N/A</v>
      </c>
      <c r="I33" s="10" t="s">
        <v>217</v>
      </c>
      <c r="J33" s="10" t="s">
        <v>1743</v>
      </c>
      <c r="K33" s="9" t="str">
        <f t="shared" si="0"/>
        <v>N/A</v>
      </c>
    </row>
    <row r="34" spans="1:11" x14ac:dyDescent="0.2">
      <c r="A34" s="25" t="s">
        <v>327</v>
      </c>
      <c r="B34" s="97" t="s">
        <v>217</v>
      </c>
      <c r="C34" s="9" t="s">
        <v>217</v>
      </c>
      <c r="D34" s="9" t="str">
        <f t="shared" si="4"/>
        <v>N/A</v>
      </c>
      <c r="E34" s="9" t="s">
        <v>1743</v>
      </c>
      <c r="F34" s="9" t="str">
        <f t="shared" si="5"/>
        <v>N/A</v>
      </c>
      <c r="G34" s="9" t="s">
        <v>1743</v>
      </c>
      <c r="H34" s="9" t="str">
        <f t="shared" si="6"/>
        <v>N/A</v>
      </c>
      <c r="I34" s="10" t="s">
        <v>217</v>
      </c>
      <c r="J34" s="10" t="s">
        <v>1743</v>
      </c>
      <c r="K34" s="9" t="str">
        <f t="shared" si="0"/>
        <v>N/A</v>
      </c>
    </row>
    <row r="35" spans="1:11" ht="25.5" x14ac:dyDescent="0.2">
      <c r="A35" s="25" t="s">
        <v>369</v>
      </c>
      <c r="B35" s="97" t="s">
        <v>217</v>
      </c>
      <c r="C35" s="9" t="s">
        <v>217</v>
      </c>
      <c r="D35" s="9" t="str">
        <f t="shared" si="4"/>
        <v>N/A</v>
      </c>
      <c r="E35" s="9" t="s">
        <v>1743</v>
      </c>
      <c r="F35" s="9" t="str">
        <f>IF($B35="N/A","N/A",IF(E35&lt;0,"No","Yes"))</f>
        <v>N/A</v>
      </c>
      <c r="G35" s="9" t="s">
        <v>1743</v>
      </c>
      <c r="H35" s="9" t="str">
        <f t="shared" si="6"/>
        <v>N/A</v>
      </c>
      <c r="I35" s="10" t="s">
        <v>217</v>
      </c>
      <c r="J35" s="10" t="s">
        <v>1743</v>
      </c>
      <c r="K35" s="9" t="str">
        <f t="shared" si="0"/>
        <v>N/A</v>
      </c>
    </row>
    <row r="36" spans="1:11" x14ac:dyDescent="0.2">
      <c r="A36" s="28" t="s">
        <v>373</v>
      </c>
      <c r="B36" s="1" t="s">
        <v>217</v>
      </c>
      <c r="C36" s="8" t="s">
        <v>217</v>
      </c>
      <c r="D36" s="9" t="str">
        <f t="shared" ref="D36:D39" si="7">IF($B36="N/A","N/A",IF(C36&lt;0,"No","Yes"))</f>
        <v>N/A</v>
      </c>
      <c r="E36" s="8" t="s">
        <v>1743</v>
      </c>
      <c r="F36" s="9" t="str">
        <f t="shared" ref="F36:F39" si="8">IF($B36="N/A","N/A",IF(E36&lt;0,"No","Yes"))</f>
        <v>N/A</v>
      </c>
      <c r="G36" s="8" t="s">
        <v>1743</v>
      </c>
      <c r="H36" s="9" t="str">
        <f t="shared" ref="H36:H39" si="9">IF($B36="N/A","N/A",IF(G36&lt;0,"No","Yes"))</f>
        <v>N/A</v>
      </c>
      <c r="I36" s="10" t="s">
        <v>217</v>
      </c>
      <c r="J36" s="10" t="s">
        <v>1743</v>
      </c>
      <c r="K36" s="9" t="str">
        <f>IF(J36="Div by 0", "N/A", IF(J36="N/A","N/A", IF(J36&gt;30, "No", IF(J36&lt;-30, "No", "Yes"))))</f>
        <v>N/A</v>
      </c>
    </row>
    <row r="37" spans="1:11" x14ac:dyDescent="0.2">
      <c r="A37" s="28" t="s">
        <v>374</v>
      </c>
      <c r="B37" s="1" t="s">
        <v>217</v>
      </c>
      <c r="C37" s="8" t="s">
        <v>217</v>
      </c>
      <c r="D37" s="9" t="str">
        <f t="shared" si="7"/>
        <v>N/A</v>
      </c>
      <c r="E37" s="8" t="s">
        <v>1743</v>
      </c>
      <c r="F37" s="9" t="str">
        <f t="shared" si="8"/>
        <v>N/A</v>
      </c>
      <c r="G37" s="8" t="s">
        <v>1743</v>
      </c>
      <c r="H37" s="9" t="str">
        <f t="shared" si="9"/>
        <v>N/A</v>
      </c>
      <c r="I37" s="10" t="s">
        <v>217</v>
      </c>
      <c r="J37" s="10" t="s">
        <v>1743</v>
      </c>
      <c r="K37" s="9" t="str">
        <f>IF(J37="Div by 0", "N/A", IF(J37="N/A","N/A", IF(J37&gt;30, "No", IF(J37&lt;-30, "No", "Yes"))))</f>
        <v>N/A</v>
      </c>
    </row>
    <row r="38" spans="1:11" x14ac:dyDescent="0.2">
      <c r="A38" s="28" t="s">
        <v>375</v>
      </c>
      <c r="B38" s="1" t="s">
        <v>217</v>
      </c>
      <c r="C38" s="8" t="s">
        <v>217</v>
      </c>
      <c r="D38" s="9" t="str">
        <f t="shared" si="7"/>
        <v>N/A</v>
      </c>
      <c r="E38" s="8" t="s">
        <v>1743</v>
      </c>
      <c r="F38" s="9" t="str">
        <f t="shared" si="8"/>
        <v>N/A</v>
      </c>
      <c r="G38" s="8" t="s">
        <v>1743</v>
      </c>
      <c r="H38" s="9" t="str">
        <f t="shared" si="9"/>
        <v>N/A</v>
      </c>
      <c r="I38" s="10" t="s">
        <v>217</v>
      </c>
      <c r="J38" s="10" t="s">
        <v>1743</v>
      </c>
      <c r="K38" s="9" t="str">
        <f>IF(J38="Div by 0", "N/A", IF(J38="N/A","N/A", IF(J38&gt;30, "No", IF(J38&lt;-30, "No", "Yes"))))</f>
        <v>N/A</v>
      </c>
    </row>
    <row r="39" spans="1:11" x14ac:dyDescent="0.2">
      <c r="A39" s="28" t="s">
        <v>376</v>
      </c>
      <c r="B39" s="1" t="s">
        <v>217</v>
      </c>
      <c r="C39" s="8" t="s">
        <v>217</v>
      </c>
      <c r="D39" s="9" t="str">
        <f t="shared" si="7"/>
        <v>N/A</v>
      </c>
      <c r="E39" s="8" t="s">
        <v>1743</v>
      </c>
      <c r="F39" s="9" t="str">
        <f t="shared" si="8"/>
        <v>N/A</v>
      </c>
      <c r="G39" s="8" t="s">
        <v>1743</v>
      </c>
      <c r="H39" s="9" t="str">
        <f t="shared" si="9"/>
        <v>N/A</v>
      </c>
      <c r="I39" s="10" t="s">
        <v>217</v>
      </c>
      <c r="J39" s="10" t="s">
        <v>1743</v>
      </c>
      <c r="K39" s="9" t="str">
        <f>IF(J39="Div by 0", "N/A", IF(J39="N/A","N/A", IF(J39&gt;30, "No", IF(J39&lt;-30, "No", "Yes"))))</f>
        <v>N/A</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85233</v>
      </c>
      <c r="D7" s="31" t="str">
        <f>IF($B7="N/A","N/A",IF(C7&gt;15,"No",IF(C7&lt;-15,"No","Yes")))</f>
        <v>N/A</v>
      </c>
      <c r="E7" s="30">
        <v>89421</v>
      </c>
      <c r="F7" s="31" t="str">
        <f>IF($B7="N/A","N/A",IF(E7&gt;15,"No",IF(E7&lt;-15,"No","Yes")))</f>
        <v>N/A</v>
      </c>
      <c r="G7" s="30">
        <v>95023</v>
      </c>
      <c r="H7" s="31" t="str">
        <f>IF($B7="N/A","N/A",IF(G7&gt;15,"No",IF(G7&lt;-15,"No","Yes")))</f>
        <v>N/A</v>
      </c>
      <c r="I7" s="32">
        <v>4.9139999999999997</v>
      </c>
      <c r="J7" s="32">
        <v>6.2649999999999997</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57.10515427</v>
      </c>
      <c r="F11" s="9" t="str">
        <f>IF(OR($B11="N/A",$E11="N/A"),"N/A",IF(E11&gt;100,"No",IF(E11&lt;95,"No","Yes")))</f>
        <v>No</v>
      </c>
      <c r="G11" s="8">
        <v>62.678509413999997</v>
      </c>
      <c r="H11" s="9" t="str">
        <f>IF($B11="N/A","N/A",IF(G11&gt;100,"No",IF(G11&lt;95,"No","Yes")))</f>
        <v>No</v>
      </c>
      <c r="I11" s="10" t="s">
        <v>217</v>
      </c>
      <c r="J11" s="10">
        <v>9.76</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57.10515427</v>
      </c>
      <c r="F13" s="9" t="str">
        <f t="shared" si="2"/>
        <v>No</v>
      </c>
      <c r="G13" s="8">
        <v>62.678509413999997</v>
      </c>
      <c r="H13" s="9" t="str">
        <f t="shared" si="3"/>
        <v>No</v>
      </c>
      <c r="I13" s="10" t="s">
        <v>217</v>
      </c>
      <c r="J13" s="10">
        <v>9.76</v>
      </c>
      <c r="K13" s="9" t="str">
        <f t="shared" si="0"/>
        <v>Yes</v>
      </c>
    </row>
    <row r="14" spans="1:11" x14ac:dyDescent="0.2">
      <c r="A14" s="99" t="s">
        <v>13</v>
      </c>
      <c r="B14" s="34" t="s">
        <v>217</v>
      </c>
      <c r="C14" s="35">
        <v>85233</v>
      </c>
      <c r="D14" s="9" t="str">
        <f>IF($B14="N/A","N/A",IF(C14&gt;15,"No",IF(C14&lt;-15,"No","Yes")))</f>
        <v>N/A</v>
      </c>
      <c r="E14" s="35">
        <v>89421</v>
      </c>
      <c r="F14" s="9" t="str">
        <f>IF($B14="N/A","N/A",IF(E14&gt;15,"No",IF(E14&lt;-15,"No","Yes")))</f>
        <v>N/A</v>
      </c>
      <c r="G14" s="35">
        <v>95023</v>
      </c>
      <c r="H14" s="9" t="str">
        <f>IF($B14="N/A","N/A",IF(G14&gt;15,"No",IF(G14&lt;-15,"No","Yes")))</f>
        <v>N/A</v>
      </c>
      <c r="I14" s="10">
        <v>4.9139999999999997</v>
      </c>
      <c r="J14" s="10">
        <v>6.2649999999999997</v>
      </c>
      <c r="K14" s="9" t="str">
        <f t="shared" si="0"/>
        <v>Yes</v>
      </c>
    </row>
    <row r="15" spans="1:11" x14ac:dyDescent="0.2">
      <c r="A15" s="99" t="s">
        <v>442</v>
      </c>
      <c r="B15" s="34" t="s">
        <v>219</v>
      </c>
      <c r="C15" s="8">
        <v>9.1889291705999998</v>
      </c>
      <c r="D15" s="9" t="str">
        <f>IF($B15="N/A","N/A",IF(C15&gt;20,"No",IF(C15&lt;5,"No","Yes")))</f>
        <v>Yes</v>
      </c>
      <c r="E15" s="8">
        <v>10.335379831999999</v>
      </c>
      <c r="F15" s="9" t="str">
        <f>IF($B15="N/A","N/A",IF(E15&gt;20,"No",IF(E15&lt;5,"No","Yes")))</f>
        <v>Yes</v>
      </c>
      <c r="G15" s="8">
        <v>10.185954979</v>
      </c>
      <c r="H15" s="9" t="str">
        <f>IF($B15="N/A","N/A",IF(G15&gt;20,"No",IF(G15&lt;5,"No","Yes")))</f>
        <v>Yes</v>
      </c>
      <c r="I15" s="10">
        <v>12.48</v>
      </c>
      <c r="J15" s="10">
        <v>-1.45</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89.814045020999998</v>
      </c>
      <c r="H16" s="9" t="str">
        <f>IF($B16="N/A","N/A",IF(G16&gt;15,"No",IF(G16&lt;-15,"No","Yes")))</f>
        <v>N/A</v>
      </c>
      <c r="I16" s="10" t="s">
        <v>217</v>
      </c>
      <c r="J16" s="10" t="s">
        <v>217</v>
      </c>
      <c r="K16" s="9" t="str">
        <f t="shared" si="0"/>
        <v>N/A</v>
      </c>
    </row>
    <row r="17" spans="1:11" x14ac:dyDescent="0.2">
      <c r="A17" s="99" t="s">
        <v>444</v>
      </c>
      <c r="B17" s="34" t="s">
        <v>239</v>
      </c>
      <c r="C17" s="8">
        <v>3.4294228760999999</v>
      </c>
      <c r="D17" s="9" t="str">
        <f>IF($B17="N/A","N/A",IF(C17&gt;1,"Yes","No"))</f>
        <v>Yes</v>
      </c>
      <c r="E17" s="8">
        <v>0.82866440770000005</v>
      </c>
      <c r="F17" s="9" t="str">
        <f>IF($B17="N/A","N/A",IF(E17&gt;1,"Yes","No"))</f>
        <v>No</v>
      </c>
      <c r="G17" s="8">
        <v>1.9626827189</v>
      </c>
      <c r="H17" s="9" t="str">
        <f>IF($B17="N/A","N/A",IF(G17&gt;1,"Yes","No"))</f>
        <v>Yes</v>
      </c>
      <c r="I17" s="10">
        <v>-75.8</v>
      </c>
      <c r="J17" s="10">
        <v>136.80000000000001</v>
      </c>
      <c r="K17" s="9" t="str">
        <f t="shared" si="0"/>
        <v>No</v>
      </c>
    </row>
    <row r="18" spans="1:11" x14ac:dyDescent="0.2">
      <c r="A18" s="99" t="s">
        <v>856</v>
      </c>
      <c r="B18" s="34" t="s">
        <v>217</v>
      </c>
      <c r="C18" s="100">
        <v>3615.6958604000001</v>
      </c>
      <c r="D18" s="9" t="str">
        <f>IF($B18="N/A","N/A",IF(C18&gt;15,"No",IF(C18&lt;-15,"No","Yes")))</f>
        <v>N/A</v>
      </c>
      <c r="E18" s="100">
        <v>2861.8596490999998</v>
      </c>
      <c r="F18" s="9" t="str">
        <f>IF($B18="N/A","N/A",IF(E18&gt;15,"No",IF(E18&lt;-15,"No","Yes")))</f>
        <v>N/A</v>
      </c>
      <c r="G18" s="100">
        <v>5094.8509383000001</v>
      </c>
      <c r="H18" s="9" t="str">
        <f>IF($B18="N/A","N/A",IF(G18&gt;15,"No",IF(G18&lt;-15,"No","Yes")))</f>
        <v>N/A</v>
      </c>
      <c r="I18" s="10">
        <v>-20.8</v>
      </c>
      <c r="J18" s="10">
        <v>78.03</v>
      </c>
      <c r="K18" s="9" t="str">
        <f t="shared" si="0"/>
        <v>No</v>
      </c>
    </row>
    <row r="19" spans="1:11" x14ac:dyDescent="0.2">
      <c r="A19" s="3" t="s">
        <v>131</v>
      </c>
      <c r="B19" s="34" t="s">
        <v>217</v>
      </c>
      <c r="C19" s="35">
        <v>11</v>
      </c>
      <c r="D19" s="34" t="s">
        <v>217</v>
      </c>
      <c r="E19" s="35">
        <v>15</v>
      </c>
      <c r="F19" s="34" t="s">
        <v>217</v>
      </c>
      <c r="G19" s="35">
        <v>0</v>
      </c>
      <c r="H19" s="9" t="str">
        <f>IF($B19="N/A","N/A",IF(G19&gt;15,"No",IF(G19&lt;-15,"No","Yes")))</f>
        <v>N/A</v>
      </c>
      <c r="I19" s="10">
        <v>66.67</v>
      </c>
      <c r="J19" s="10">
        <v>-100</v>
      </c>
      <c r="K19" s="9" t="str">
        <f t="shared" si="0"/>
        <v>No</v>
      </c>
    </row>
    <row r="20" spans="1:11" x14ac:dyDescent="0.2">
      <c r="A20" s="3" t="s">
        <v>350</v>
      </c>
      <c r="B20" s="29" t="s">
        <v>217</v>
      </c>
      <c r="C20" s="8" t="s">
        <v>217</v>
      </c>
      <c r="D20" s="34" t="s">
        <v>217</v>
      </c>
      <c r="E20" s="8" t="s">
        <v>217</v>
      </c>
      <c r="F20" s="34" t="s">
        <v>217</v>
      </c>
      <c r="G20" s="8">
        <v>0</v>
      </c>
      <c r="H20" s="9" t="str">
        <f>IF($B20="N/A","N/A",IF(G20&gt;15,"No",IF(G20&lt;-15,"No","Yes")))</f>
        <v>N/A</v>
      </c>
      <c r="I20" s="10" t="s">
        <v>217</v>
      </c>
      <c r="J20" s="10" t="s">
        <v>217</v>
      </c>
      <c r="K20" s="9" t="str">
        <f t="shared" si="0"/>
        <v>N/A</v>
      </c>
    </row>
    <row r="21" spans="1:11" ht="25.5" x14ac:dyDescent="0.2">
      <c r="A21" s="3" t="s">
        <v>835</v>
      </c>
      <c r="B21" s="34" t="s">
        <v>217</v>
      </c>
      <c r="C21" s="100">
        <v>2309</v>
      </c>
      <c r="D21" s="9" t="str">
        <f>IF($B21="N/A","N/A",IF(C21&gt;60,"No",IF(C21&lt;15,"No","Yes")))</f>
        <v>N/A</v>
      </c>
      <c r="E21" s="100">
        <v>2760.2666666999999</v>
      </c>
      <c r="F21" s="9" t="str">
        <f>IF($B21="N/A","N/A",IF(E21&gt;60,"No",IF(E21&lt;15,"No","Yes")))</f>
        <v>N/A</v>
      </c>
      <c r="G21" s="100" t="s">
        <v>1743</v>
      </c>
      <c r="H21" s="9" t="str">
        <f>IF($B21="N/A","N/A",IF(G21&gt;60,"No",IF(G21&lt;15,"No","Yes")))</f>
        <v>N/A</v>
      </c>
      <c r="I21" s="10">
        <v>19.54</v>
      </c>
      <c r="J21" s="10" t="s">
        <v>1743</v>
      </c>
      <c r="K21" s="9" t="str">
        <f t="shared" si="0"/>
        <v>N/A</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77401</v>
      </c>
      <c r="D6" s="9" t="str">
        <f>IF($B6="N/A","N/A",IF(C6&gt;15,"No",IF(C6&lt;-15,"No","Yes")))</f>
        <v>N/A</v>
      </c>
      <c r="E6" s="35">
        <v>80179</v>
      </c>
      <c r="F6" s="9" t="str">
        <f>IF($B6="N/A","N/A",IF(E6&gt;15,"No",IF(E6&lt;-15,"No","Yes")))</f>
        <v>N/A</v>
      </c>
      <c r="G6" s="35">
        <v>85344</v>
      </c>
      <c r="H6" s="9" t="str">
        <f>IF($B6="N/A","N/A",IF(G6&gt;15,"No",IF(G6&lt;-15,"No","Yes")))</f>
        <v>N/A</v>
      </c>
      <c r="I6" s="10">
        <v>3.589</v>
      </c>
      <c r="J6" s="10">
        <v>6.4420000000000002</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125.62943708</v>
      </c>
      <c r="D9" s="9" t="str">
        <f>IF($B9="N/A","N/A",IF(C9&gt;100,"No",IF(C9&lt;50,"No","Yes")))</f>
        <v>No</v>
      </c>
      <c r="E9" s="36">
        <v>128.21436696999999</v>
      </c>
      <c r="F9" s="9" t="str">
        <f>IF($B9="N/A","N/A",IF(E9&gt;100,"No",IF(E9&lt;50,"No","Yes")))</f>
        <v>No</v>
      </c>
      <c r="G9" s="36">
        <v>119.11158586000001</v>
      </c>
      <c r="H9" s="9" t="str">
        <f>IF($B9="N/A","N/A",IF(G9&gt;100,"No",IF(G9&lt;50,"No","Yes")))</f>
        <v>No</v>
      </c>
      <c r="I9" s="10">
        <v>2.0579999999999998</v>
      </c>
      <c r="J9" s="10">
        <v>-7.1</v>
      </c>
      <c r="K9" s="9" t="str">
        <f t="shared" si="0"/>
        <v>Yes</v>
      </c>
    </row>
    <row r="10" spans="1:11" ht="25.5" x14ac:dyDescent="0.2">
      <c r="A10" s="81" t="s">
        <v>838</v>
      </c>
      <c r="B10" s="34" t="s">
        <v>217</v>
      </c>
      <c r="C10" s="36">
        <v>379.05115059000002</v>
      </c>
      <c r="D10" s="9" t="str">
        <f>IF($B10="N/A","N/A",IF(C10&gt;15,"No",IF(C10&lt;-15,"No","Yes")))</f>
        <v>N/A</v>
      </c>
      <c r="E10" s="36">
        <v>394.07571016999998</v>
      </c>
      <c r="F10" s="9" t="str">
        <f>IF($B10="N/A","N/A",IF(E10&gt;15,"No",IF(E10&lt;-15,"No","Yes")))</f>
        <v>N/A</v>
      </c>
      <c r="G10" s="36">
        <v>398.99733616999998</v>
      </c>
      <c r="H10" s="9" t="str">
        <f>IF($B10="N/A","N/A",IF(G10&gt;15,"No",IF(G10&lt;-15,"No","Yes")))</f>
        <v>N/A</v>
      </c>
      <c r="I10" s="10">
        <v>3.964</v>
      </c>
      <c r="J10" s="10">
        <v>1.2490000000000001</v>
      </c>
      <c r="K10" s="9" t="str">
        <f t="shared" si="0"/>
        <v>Yes</v>
      </c>
    </row>
    <row r="11" spans="1:11" ht="25.5" x14ac:dyDescent="0.2">
      <c r="A11" s="81" t="s">
        <v>839</v>
      </c>
      <c r="B11" s="34" t="s">
        <v>217</v>
      </c>
      <c r="C11" s="36" t="s">
        <v>1743</v>
      </c>
      <c r="D11" s="9" t="str">
        <f>IF($B11="N/A","N/A",IF(C11&gt;15,"No",IF(C11&lt;-15,"No","Yes")))</f>
        <v>N/A</v>
      </c>
      <c r="E11" s="36" t="s">
        <v>1743</v>
      </c>
      <c r="F11" s="9" t="str">
        <f>IF($B11="N/A","N/A",IF(E11&gt;15,"No",IF(E11&lt;-15,"No","Yes")))</f>
        <v>N/A</v>
      </c>
      <c r="G11" s="36" t="s">
        <v>1743</v>
      </c>
      <c r="H11" s="9" t="str">
        <f>IF($B11="N/A","N/A",IF(G11&gt;15,"No",IF(G11&lt;-15,"No","Yes")))</f>
        <v>N/A</v>
      </c>
      <c r="I11" s="10" t="s">
        <v>1743</v>
      </c>
      <c r="J11" s="10" t="s">
        <v>1743</v>
      </c>
      <c r="K11" s="9" t="str">
        <f t="shared" si="0"/>
        <v>N/A</v>
      </c>
    </row>
    <row r="12" spans="1:11" ht="25.5" x14ac:dyDescent="0.2">
      <c r="A12" s="81" t="s">
        <v>840</v>
      </c>
      <c r="B12" s="34" t="s">
        <v>217</v>
      </c>
      <c r="C12" s="36">
        <v>642.34479823000004</v>
      </c>
      <c r="D12" s="9" t="str">
        <f>IF($B12="N/A","N/A",IF(C12&gt;15,"No",IF(C12&lt;-15,"No","Yes")))</f>
        <v>N/A</v>
      </c>
      <c r="E12" s="36">
        <v>709.89269874000001</v>
      </c>
      <c r="F12" s="9" t="str">
        <f>IF($B12="N/A","N/A",IF(E12&gt;15,"No",IF(E12&lt;-15,"No","Yes")))</f>
        <v>N/A</v>
      </c>
      <c r="G12" s="36">
        <v>765.90222795</v>
      </c>
      <c r="H12" s="9" t="str">
        <f>IF($B12="N/A","N/A",IF(G12&gt;15,"No",IF(G12&lt;-15,"No","Yes")))</f>
        <v>N/A</v>
      </c>
      <c r="I12" s="10">
        <v>10.52</v>
      </c>
      <c r="J12" s="10">
        <v>7.89</v>
      </c>
      <c r="K12" s="9" t="str">
        <f t="shared" si="0"/>
        <v>Yes</v>
      </c>
    </row>
    <row r="13" spans="1:11" x14ac:dyDescent="0.2">
      <c r="A13" s="81" t="s">
        <v>655</v>
      </c>
      <c r="B13" s="34" t="s">
        <v>241</v>
      </c>
      <c r="C13" s="8">
        <v>99.051691839</v>
      </c>
      <c r="D13" s="9" t="str">
        <f>IF($B13="N/A","N/A",IF(C13&gt;99,"No",IF(C13&lt;75,"No","Yes")))</f>
        <v>No</v>
      </c>
      <c r="E13" s="8">
        <v>98.993502039000006</v>
      </c>
      <c r="F13" s="9" t="str">
        <f>IF($B13="N/A","N/A",IF(E13&gt;99,"No",IF(E13&lt;75,"No","Yes")))</f>
        <v>Yes</v>
      </c>
      <c r="G13" s="8">
        <v>99.049728158999997</v>
      </c>
      <c r="H13" s="9" t="str">
        <f>IF($B13="N/A","N/A",IF(G13&gt;99,"No",IF(G13&lt;75,"No","Yes")))</f>
        <v>No</v>
      </c>
      <c r="I13" s="10">
        <v>-5.8999999999999997E-2</v>
      </c>
      <c r="J13" s="10">
        <v>5.6800000000000003E-2</v>
      </c>
      <c r="K13" s="9" t="str">
        <f t="shared" ref="K13:K24" si="1">IF(J13="Div by 0", "N/A", IF(J13="N/A","N/A", IF(J13&gt;30, "No", IF(J13&lt;-30, "No", "Yes"))))</f>
        <v>Yes</v>
      </c>
    </row>
    <row r="14" spans="1:11" x14ac:dyDescent="0.2">
      <c r="A14" s="81" t="s">
        <v>495</v>
      </c>
      <c r="B14" s="34" t="s">
        <v>217</v>
      </c>
      <c r="C14" s="9">
        <v>99.495219586000005</v>
      </c>
      <c r="D14" s="9" t="str">
        <f>IF($B14="N/A","N/A",IF(C14&gt;15,"No",IF(C14&lt;-15,"No","Yes")))</f>
        <v>N/A</v>
      </c>
      <c r="E14" s="9">
        <v>99.443128559000002</v>
      </c>
      <c r="F14" s="9" t="str">
        <f>IF($B14="N/A","N/A",IF(E14&gt;15,"No",IF(E14&lt;-15,"No","Yes")))</f>
        <v>N/A</v>
      </c>
      <c r="G14" s="9">
        <v>99.395502347999994</v>
      </c>
      <c r="H14" s="9" t="str">
        <f>IF($B14="N/A","N/A",IF(G14&gt;15,"No",IF(G14&lt;-15,"No","Yes")))</f>
        <v>N/A</v>
      </c>
      <c r="I14" s="10">
        <v>-5.1999999999999998E-2</v>
      </c>
      <c r="J14" s="10">
        <v>-4.8000000000000001E-2</v>
      </c>
      <c r="K14" s="9" t="str">
        <f t="shared" si="1"/>
        <v>Yes</v>
      </c>
    </row>
    <row r="15" spans="1:11" x14ac:dyDescent="0.2">
      <c r="A15" s="81" t="s">
        <v>841</v>
      </c>
      <c r="B15" s="34" t="s">
        <v>217</v>
      </c>
      <c r="C15" s="35">
        <v>21.123243314</v>
      </c>
      <c r="D15" s="9" t="str">
        <f>IF($B15="N/A","N/A",IF(C15&gt;15,"No",IF(C15&lt;-15,"No","Yes")))</f>
        <v>N/A</v>
      </c>
      <c r="E15" s="10">
        <v>20.63713417</v>
      </c>
      <c r="F15" s="9" t="str">
        <f>IF($B15="N/A","N/A",IF(E15&gt;15,"No",IF(E15&lt;-15,"No","Yes")))</f>
        <v>N/A</v>
      </c>
      <c r="G15" s="10">
        <v>19.222632168000001</v>
      </c>
      <c r="H15" s="9" t="str">
        <f>IF($B15="N/A","N/A",IF(G15&gt;15,"No",IF(G15&lt;-15,"No","Yes")))</f>
        <v>N/A</v>
      </c>
      <c r="I15" s="10">
        <v>-2.2999999999999998</v>
      </c>
      <c r="J15" s="10">
        <v>-6.85</v>
      </c>
      <c r="K15" s="9" t="str">
        <f t="shared" si="1"/>
        <v>Yes</v>
      </c>
    </row>
    <row r="16" spans="1:11" x14ac:dyDescent="0.2">
      <c r="A16" s="78" t="s">
        <v>656</v>
      </c>
      <c r="B16" s="59" t="s">
        <v>242</v>
      </c>
      <c r="C16" s="9">
        <v>0.414723324</v>
      </c>
      <c r="D16" s="9" t="str">
        <f>IF($B16="N/A","N/A",IF(C16&gt;20,"No",IF(C16&lt;=0,"No","Yes")))</f>
        <v>Yes</v>
      </c>
      <c r="E16" s="9">
        <v>0.39287095119999998</v>
      </c>
      <c r="F16" s="9" t="str">
        <f>IF($B16="N/A","N/A",IF(E16&gt;20,"No",IF(E16&lt;=0,"No","Yes")))</f>
        <v>Yes</v>
      </c>
      <c r="G16" s="9">
        <v>0.34800337460000003</v>
      </c>
      <c r="H16" s="9" t="str">
        <f>IF($B16="N/A","N/A",IF(G16&gt;20,"No",IF(G16&lt;=0,"No","Yes")))</f>
        <v>Yes</v>
      </c>
      <c r="I16" s="10">
        <v>-5.27</v>
      </c>
      <c r="J16" s="10">
        <v>-11.4</v>
      </c>
      <c r="K16" s="9" t="str">
        <f t="shared" si="1"/>
        <v>Yes</v>
      </c>
    </row>
    <row r="17" spans="1:11" x14ac:dyDescent="0.2">
      <c r="A17" s="78" t="s">
        <v>370</v>
      </c>
      <c r="B17" s="34"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78" t="s">
        <v>842</v>
      </c>
      <c r="B18" s="34" t="s">
        <v>217</v>
      </c>
      <c r="C18" s="10">
        <v>26.127725857000001</v>
      </c>
      <c r="D18" s="9" t="str">
        <f>IF($B18="N/A","N/A",IF(C18&gt;15,"No",IF(C18&lt;-15,"No","Yes")))</f>
        <v>N/A</v>
      </c>
      <c r="E18" s="10">
        <v>25.368253968000001</v>
      </c>
      <c r="F18" s="9" t="str">
        <f>IF($B18="N/A","N/A",IF(E18&gt;15,"No",IF(E18&lt;-15,"No","Yes")))</f>
        <v>N/A</v>
      </c>
      <c r="G18" s="10">
        <v>25.279461279</v>
      </c>
      <c r="H18" s="9" t="str">
        <f>IF($B18="N/A","N/A",IF(G18&gt;15,"No",IF(G18&lt;-15,"No","Yes")))</f>
        <v>N/A</v>
      </c>
      <c r="I18" s="10">
        <v>-2.91</v>
      </c>
      <c r="J18" s="10">
        <v>-0.35</v>
      </c>
      <c r="K18" s="9" t="str">
        <f t="shared" si="1"/>
        <v>Yes</v>
      </c>
    </row>
    <row r="19" spans="1:11" x14ac:dyDescent="0.2">
      <c r="A19" s="81" t="s">
        <v>657</v>
      </c>
      <c r="B19" s="59" t="s">
        <v>243</v>
      </c>
      <c r="C19" s="9">
        <v>0</v>
      </c>
      <c r="D19" s="9" t="str">
        <f>IF($B19="N/A","N/A",IF(C19&gt;10,"No",IF(C19&lt;=0,"No","Yes")))</f>
        <v>No</v>
      </c>
      <c r="E19" s="9">
        <v>0</v>
      </c>
      <c r="F19" s="9" t="str">
        <f>IF($B19="N/A","N/A",IF(E19&gt;10,"No",IF(E19&lt;=0,"No","Yes")))</f>
        <v>No</v>
      </c>
      <c r="G19" s="9">
        <v>0</v>
      </c>
      <c r="H19" s="9" t="str">
        <f>IF($B19="N/A","N/A",IF(G19&gt;10,"No",IF(G19&lt;=0,"No","Yes")))</f>
        <v>No</v>
      </c>
      <c r="I19" s="10" t="s">
        <v>1743</v>
      </c>
      <c r="J19" s="10" t="s">
        <v>1743</v>
      </c>
      <c r="K19" s="9" t="str">
        <f t="shared" si="1"/>
        <v>N/A</v>
      </c>
    </row>
    <row r="20" spans="1:11" x14ac:dyDescent="0.2">
      <c r="A20" s="81" t="s">
        <v>129</v>
      </c>
      <c r="B20" s="34" t="s">
        <v>217</v>
      </c>
      <c r="C20" s="9" t="s">
        <v>1743</v>
      </c>
      <c r="D20" s="9" t="str">
        <f>IF($B20="N/A","N/A",IF(C20&gt;15,"No",IF(C20&lt;-15,"No","Yes")))</f>
        <v>N/A</v>
      </c>
      <c r="E20" s="9" t="s">
        <v>1743</v>
      </c>
      <c r="F20" s="9" t="str">
        <f>IF($B20="N/A","N/A",IF(E20&gt;15,"No",IF(E20&lt;-15,"No","Yes")))</f>
        <v>N/A</v>
      </c>
      <c r="G20" s="9" t="s">
        <v>1743</v>
      </c>
      <c r="H20" s="9" t="str">
        <f>IF($B20="N/A","N/A",IF(G20&gt;15,"No",IF(G20&lt;-15,"No","Yes")))</f>
        <v>N/A</v>
      </c>
      <c r="I20" s="10" t="s">
        <v>1743</v>
      </c>
      <c r="J20" s="10" t="s">
        <v>1743</v>
      </c>
      <c r="K20" s="9" t="str">
        <f t="shared" si="1"/>
        <v>N/A</v>
      </c>
    </row>
    <row r="21" spans="1:11" x14ac:dyDescent="0.2">
      <c r="A21" s="81" t="s">
        <v>843</v>
      </c>
      <c r="B21" s="34" t="s">
        <v>217</v>
      </c>
      <c r="C21" s="10" t="s">
        <v>1743</v>
      </c>
      <c r="D21" s="9" t="str">
        <f>IF($B21="N/A","N/A",IF(C21&gt;15,"No",IF(C21&lt;-15,"No","Yes")))</f>
        <v>N/A</v>
      </c>
      <c r="E21" s="10" t="s">
        <v>1743</v>
      </c>
      <c r="F21" s="9" t="str">
        <f>IF($B21="N/A","N/A",IF(E21&gt;15,"No",IF(E21&lt;-15,"No","Yes")))</f>
        <v>N/A</v>
      </c>
      <c r="G21" s="10" t="s">
        <v>1743</v>
      </c>
      <c r="H21" s="9" t="str">
        <f>IF($B21="N/A","N/A",IF(G21&gt;15,"No",IF(G21&lt;-15,"No","Yes")))</f>
        <v>N/A</v>
      </c>
      <c r="I21" s="10" t="s">
        <v>1743</v>
      </c>
      <c r="J21" s="10" t="s">
        <v>1743</v>
      </c>
      <c r="K21" s="9" t="str">
        <f t="shared" si="1"/>
        <v>N/A</v>
      </c>
    </row>
    <row r="22" spans="1:11" x14ac:dyDescent="0.2">
      <c r="A22" s="81" t="s">
        <v>1720</v>
      </c>
      <c r="B22" s="59" t="s">
        <v>228</v>
      </c>
      <c r="C22" s="9">
        <v>0.53358483739999996</v>
      </c>
      <c r="D22" s="9" t="str">
        <f>IF($B22="N/A","N/A",IF(C22&gt;5,"No",IF(C22&lt;=0,"No","Yes")))</f>
        <v>Yes</v>
      </c>
      <c r="E22" s="9">
        <v>0.61362700960000005</v>
      </c>
      <c r="F22" s="9" t="str">
        <f>IF($B22="N/A","N/A",IF(E22&gt;5,"No",IF(E22&lt;=0,"No","Yes")))</f>
        <v>Yes</v>
      </c>
      <c r="G22" s="9">
        <v>0.60226846639999998</v>
      </c>
      <c r="H22" s="9" t="str">
        <f>IF($B22="N/A","N/A",IF(G22&gt;5,"No",IF(G22&lt;=0,"No","Yes")))</f>
        <v>Yes</v>
      </c>
      <c r="I22" s="10">
        <v>15</v>
      </c>
      <c r="J22" s="10">
        <v>-1.85</v>
      </c>
      <c r="K22" s="9" t="str">
        <f t="shared" si="1"/>
        <v>Yes</v>
      </c>
    </row>
    <row r="23" spans="1:11" x14ac:dyDescent="0.2">
      <c r="A23" s="81" t="s">
        <v>130</v>
      </c>
      <c r="B23" s="34"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1" t="s">
        <v>844</v>
      </c>
      <c r="B24" s="34" t="s">
        <v>217</v>
      </c>
      <c r="C24" s="10">
        <v>14.220338983</v>
      </c>
      <c r="D24" s="9" t="str">
        <f>IF($B24="N/A","N/A",IF(C24&gt;15,"No",IF(C24&lt;-15,"No","Yes")))</f>
        <v>N/A</v>
      </c>
      <c r="E24" s="10">
        <v>11.914634145999999</v>
      </c>
      <c r="F24" s="9" t="str">
        <f>IF($B24="N/A","N/A",IF(E24&gt;15,"No",IF(E24&lt;-15,"No","Yes")))</f>
        <v>N/A</v>
      </c>
      <c r="G24" s="10">
        <v>10.566147859999999</v>
      </c>
      <c r="H24" s="9" t="str">
        <f>IF($B24="N/A","N/A",IF(G24&gt;15,"No",IF(G24&lt;-15,"No","Yes")))</f>
        <v>N/A</v>
      </c>
      <c r="I24" s="10">
        <v>-16.2</v>
      </c>
      <c r="J24" s="10">
        <v>-11.3</v>
      </c>
      <c r="K24" s="9" t="str">
        <f t="shared" si="1"/>
        <v>Yes</v>
      </c>
    </row>
    <row r="25" spans="1:11" x14ac:dyDescent="0.2">
      <c r="A25" s="81" t="s">
        <v>15</v>
      </c>
      <c r="B25" s="34" t="s">
        <v>244</v>
      </c>
      <c r="C25" s="9">
        <v>0</v>
      </c>
      <c r="D25" s="9" t="str">
        <f>IF($B25="N/A","N/A",IF(C25&gt;20,"No",IF(C25&lt;1,"No","Yes")))</f>
        <v>No</v>
      </c>
      <c r="E25" s="9">
        <v>0</v>
      </c>
      <c r="F25" s="9" t="str">
        <f>IF($B25="N/A","N/A",IF(E25&gt;20,"No",IF(E25&lt;1,"No","Yes")))</f>
        <v>No</v>
      </c>
      <c r="G25" s="9">
        <v>0</v>
      </c>
      <c r="H25" s="9" t="str">
        <f>IF($B25="N/A","N/A",IF(G25&gt;20,"No",IF(G25&lt;1,"No","Yes")))</f>
        <v>No</v>
      </c>
      <c r="I25" s="10" t="s">
        <v>1743</v>
      </c>
      <c r="J25" s="10" t="s">
        <v>1743</v>
      </c>
      <c r="K25" s="9" t="str">
        <f t="shared" ref="K25:K34" si="2">IF(J25="Div by 0", "N/A", IF(J25="N/A","N/A", IF(J25&gt;30, "No", IF(J25&lt;-30, "No", "Yes"))))</f>
        <v>N/A</v>
      </c>
    </row>
    <row r="26" spans="1:11" x14ac:dyDescent="0.2">
      <c r="A26" s="81" t="s">
        <v>163</v>
      </c>
      <c r="B26" s="34" t="s">
        <v>218</v>
      </c>
      <c r="C26" s="9">
        <v>99.775196703000006</v>
      </c>
      <c r="D26" s="9" t="str">
        <f>IF($B26="N/A","N/A",IF(C26&gt;100,"No",IF(C26&lt;95,"No","Yes")))</f>
        <v>Yes</v>
      </c>
      <c r="E26" s="9">
        <v>99.753052545000003</v>
      </c>
      <c r="F26" s="9" t="str">
        <f>IF($B26="N/A","N/A",IF(E26&gt;100,"No",IF(E26&lt;95,"No","Yes")))</f>
        <v>Yes</v>
      </c>
      <c r="G26" s="9">
        <v>99.724643795000006</v>
      </c>
      <c r="H26" s="9" t="str">
        <f>IF($B26="N/A","N/A",IF(G26&gt;100,"No",IF(G26&lt;95,"No","Yes")))</f>
        <v>Yes</v>
      </c>
      <c r="I26" s="10">
        <v>-2.1999999999999999E-2</v>
      </c>
      <c r="J26" s="10">
        <v>-2.8000000000000001E-2</v>
      </c>
      <c r="K26" s="9" t="str">
        <f t="shared" si="2"/>
        <v>Yes</v>
      </c>
    </row>
    <row r="27" spans="1:11" x14ac:dyDescent="0.2">
      <c r="A27" s="81" t="s">
        <v>32</v>
      </c>
      <c r="B27" s="34"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1" t="s">
        <v>845</v>
      </c>
      <c r="B28" s="34" t="s">
        <v>230</v>
      </c>
      <c r="C28" s="9">
        <v>10.432681748</v>
      </c>
      <c r="D28" s="9" t="str">
        <f>IF($B28="N/A","N/A",IF(C28&gt;30,"No",IF(C28&lt;5,"No","Yes")))</f>
        <v>Yes</v>
      </c>
      <c r="E28" s="9">
        <v>10.304443807</v>
      </c>
      <c r="F28" s="9" t="str">
        <f>IF($B28="N/A","N/A",IF(E28&gt;30,"No",IF(E28&lt;5,"No","Yes")))</f>
        <v>Yes</v>
      </c>
      <c r="G28" s="9">
        <v>9.6257499062999994</v>
      </c>
      <c r="H28" s="9" t="str">
        <f>IF($B28="N/A","N/A",IF(G28&gt;30,"No",IF(G28&lt;5,"No","Yes")))</f>
        <v>Yes</v>
      </c>
      <c r="I28" s="10">
        <v>-1.23</v>
      </c>
      <c r="J28" s="10">
        <v>-6.59</v>
      </c>
      <c r="K28" s="9" t="str">
        <f t="shared" si="2"/>
        <v>Yes</v>
      </c>
    </row>
    <row r="29" spans="1:11" x14ac:dyDescent="0.2">
      <c r="A29" s="81" t="s">
        <v>846</v>
      </c>
      <c r="B29" s="34" t="s">
        <v>231</v>
      </c>
      <c r="C29" s="9">
        <v>46.689319259000001</v>
      </c>
      <c r="D29" s="9" t="str">
        <f>IF($B29="N/A","N/A",IF(C29&gt;75,"No",IF(C29&lt;15,"No","Yes")))</f>
        <v>Yes</v>
      </c>
      <c r="E29" s="9">
        <v>45.489467316999999</v>
      </c>
      <c r="F29" s="9" t="str">
        <f>IF($B29="N/A","N/A",IF(E29&gt;75,"No",IF(E29&lt;15,"No","Yes")))</f>
        <v>Yes</v>
      </c>
      <c r="G29" s="9">
        <v>47.876827896999998</v>
      </c>
      <c r="H29" s="9" t="str">
        <f>IF($B29="N/A","N/A",IF(G29&gt;75,"No",IF(G29&lt;15,"No","Yes")))</f>
        <v>Yes</v>
      </c>
      <c r="I29" s="10">
        <v>-2.57</v>
      </c>
      <c r="J29" s="10">
        <v>5.2480000000000002</v>
      </c>
      <c r="K29" s="9" t="str">
        <f t="shared" si="2"/>
        <v>Yes</v>
      </c>
    </row>
    <row r="30" spans="1:11" x14ac:dyDescent="0.2">
      <c r="A30" s="81" t="s">
        <v>847</v>
      </c>
      <c r="B30" s="34" t="s">
        <v>232</v>
      </c>
      <c r="C30" s="9">
        <v>42.877998992000002</v>
      </c>
      <c r="D30" s="9" t="str">
        <f>IF($B30="N/A","N/A",IF(C30&gt;70,"No",IF(C30&lt;25,"No","Yes")))</f>
        <v>Yes</v>
      </c>
      <c r="E30" s="9">
        <v>44.206088876000003</v>
      </c>
      <c r="F30" s="9" t="str">
        <f>IF($B30="N/A","N/A",IF(E30&gt;70,"No",IF(E30&lt;25,"No","Yes")))</f>
        <v>Yes</v>
      </c>
      <c r="G30" s="9">
        <v>42.497422196999999</v>
      </c>
      <c r="H30" s="9" t="str">
        <f>IF($B30="N/A","N/A",IF(G30&gt;70,"No",IF(G30&lt;25,"No","Yes")))</f>
        <v>Yes</v>
      </c>
      <c r="I30" s="10">
        <v>3.097</v>
      </c>
      <c r="J30" s="10">
        <v>-3.87</v>
      </c>
      <c r="K30" s="9" t="str">
        <f t="shared" si="2"/>
        <v>Yes</v>
      </c>
    </row>
    <row r="31" spans="1:11" x14ac:dyDescent="0.2">
      <c r="A31" s="81" t="s">
        <v>164</v>
      </c>
      <c r="B31" s="34" t="s">
        <v>218</v>
      </c>
      <c r="C31" s="9">
        <v>99.781656568000002</v>
      </c>
      <c r="D31" s="9" t="str">
        <f>IF($B31="N/A","N/A",IF(C31&gt;100,"No",IF(C31&lt;95,"No","Yes")))</f>
        <v>Yes</v>
      </c>
      <c r="E31" s="9">
        <v>99.804188128999996</v>
      </c>
      <c r="F31" s="9" t="str">
        <f>IF($B31="N/A","N/A",IF(E31&gt;100,"No",IF(E31&lt;95,"No","Yes")))</f>
        <v>Yes</v>
      </c>
      <c r="G31" s="9">
        <v>99.785573678000006</v>
      </c>
      <c r="H31" s="9" t="str">
        <f>IF($B31="N/A","N/A",IF(G31&gt;100,"No",IF(G31&lt;95,"No","Yes")))</f>
        <v>Yes</v>
      </c>
      <c r="I31" s="10">
        <v>2.2599999999999999E-2</v>
      </c>
      <c r="J31" s="10">
        <v>-1.9E-2</v>
      </c>
      <c r="K31" s="9" t="str">
        <f t="shared" si="2"/>
        <v>Yes</v>
      </c>
    </row>
    <row r="32" spans="1:11" x14ac:dyDescent="0.2">
      <c r="A32" s="28" t="s">
        <v>373</v>
      </c>
      <c r="B32" s="34" t="s">
        <v>245</v>
      </c>
      <c r="C32" s="9">
        <v>0.65115437789999997</v>
      </c>
      <c r="D32" s="9" t="str">
        <f>IF($B32="N/A","N/A",IF(C32&gt;5,"No",IF(C32&lt;1,"No","Yes")))</f>
        <v>No</v>
      </c>
      <c r="E32" s="9">
        <v>0.74832562140000003</v>
      </c>
      <c r="F32" s="9" t="str">
        <f>IF($B32="N/A","N/A",IF(E32&gt;5,"No",IF(E32&lt;1,"No","Yes")))</f>
        <v>No</v>
      </c>
      <c r="G32" s="9">
        <v>0.83192725909999998</v>
      </c>
      <c r="H32" s="9" t="str">
        <f>IF($B32="N/A","N/A",IF(G32&gt;5,"No",IF(G32&lt;1,"No","Yes")))</f>
        <v>No</v>
      </c>
      <c r="I32" s="10">
        <v>14.92</v>
      </c>
      <c r="J32" s="10">
        <v>11.17</v>
      </c>
      <c r="K32" s="9" t="str">
        <f t="shared" si="2"/>
        <v>Yes</v>
      </c>
    </row>
    <row r="33" spans="1:11" x14ac:dyDescent="0.2">
      <c r="A33" s="28" t="s">
        <v>375</v>
      </c>
      <c r="B33" s="34" t="s">
        <v>246</v>
      </c>
      <c r="C33" s="9">
        <v>97.301068462000003</v>
      </c>
      <c r="D33" s="9" t="str">
        <f>IF($B33="N/A","N/A",IF(C33&gt;98,"No",IF(C33&lt;8,"No","Yes")))</f>
        <v>Yes</v>
      </c>
      <c r="E33" s="9">
        <v>97.126429614000003</v>
      </c>
      <c r="F33" s="9" t="str">
        <f>IF($B33="N/A","N/A",IF(E33&gt;98,"No",IF(E33&lt;8,"No","Yes")))</f>
        <v>Yes</v>
      </c>
      <c r="G33" s="9">
        <v>97.073022121999998</v>
      </c>
      <c r="H33" s="9" t="str">
        <f>IF($B33="N/A","N/A",IF(G33&gt;98,"No",IF(G33&lt;8,"No","Yes")))</f>
        <v>Yes</v>
      </c>
      <c r="I33" s="10">
        <v>-0.17899999999999999</v>
      </c>
      <c r="J33" s="10">
        <v>-5.5E-2</v>
      </c>
      <c r="K33" s="9" t="str">
        <f t="shared" si="2"/>
        <v>Yes</v>
      </c>
    </row>
    <row r="34" spans="1:11" x14ac:dyDescent="0.2">
      <c r="A34" s="28" t="s">
        <v>376</v>
      </c>
      <c r="B34" s="59" t="s">
        <v>228</v>
      </c>
      <c r="C34" s="9">
        <v>0.69249751299999995</v>
      </c>
      <c r="D34" s="9" t="str">
        <f>IF($B34="N/A","N/A",IF(C34&gt;5,"No",IF(C34&lt;=0,"No","Yes")))</f>
        <v>Yes</v>
      </c>
      <c r="E34" s="9">
        <v>0.68721236230000005</v>
      </c>
      <c r="F34" s="9" t="str">
        <f>IF($B34="N/A","N/A",IF(E34&gt;5,"No",IF(E34&lt;=0,"No","Yes")))</f>
        <v>Yes</v>
      </c>
      <c r="G34" s="9">
        <v>0.60929883760000003</v>
      </c>
      <c r="H34" s="9" t="str">
        <f>IF($B34="N/A","N/A",IF(G34&gt;5,"No",IF(G34&lt;=0,"No","Yes")))</f>
        <v>Yes</v>
      </c>
      <c r="I34" s="10">
        <v>-0.76300000000000001</v>
      </c>
      <c r="J34" s="10">
        <v>-11.3</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7832</v>
      </c>
      <c r="D6" s="9" t="str">
        <f>IF($B6="N/A","N/A",IF(C6&gt;15,"No",IF(C6&lt;-15,"No","Yes")))</f>
        <v>N/A</v>
      </c>
      <c r="E6" s="35">
        <v>9242</v>
      </c>
      <c r="F6" s="9" t="str">
        <f>IF($B6="N/A","N/A",IF(E6&gt;15,"No",IF(E6&lt;-15,"No","Yes")))</f>
        <v>N/A</v>
      </c>
      <c r="G6" s="35">
        <v>9679</v>
      </c>
      <c r="H6" s="9" t="str">
        <f>IF($B6="N/A","N/A",IF(G6&gt;15,"No",IF(G6&lt;-15,"No","Yes")))</f>
        <v>N/A</v>
      </c>
      <c r="I6" s="10">
        <v>18</v>
      </c>
      <c r="J6" s="10">
        <v>4.7279999999999998</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779.25229825999998</v>
      </c>
      <c r="D9" s="9" t="str">
        <f>IF($B9="N/A","N/A",IF(C9&gt;15,"No",IF(C9&lt;-15,"No","Yes")))</f>
        <v>N/A</v>
      </c>
      <c r="E9" s="36">
        <v>704.02207313999997</v>
      </c>
      <c r="F9" s="9" t="str">
        <f>IF($B9="N/A","N/A",IF(E9&gt;15,"No",IF(E9&lt;-15,"No","Yes")))</f>
        <v>N/A</v>
      </c>
      <c r="G9" s="36">
        <v>727.29827462000003</v>
      </c>
      <c r="H9" s="9" t="str">
        <f>IF($B9="N/A","N/A",IF(G9&gt;15,"No",IF(G9&lt;-15,"No","Yes")))</f>
        <v>N/A</v>
      </c>
      <c r="I9" s="10">
        <v>-9.65</v>
      </c>
      <c r="J9" s="10">
        <v>3.306</v>
      </c>
      <c r="K9" s="9" t="str">
        <f t="shared" si="0"/>
        <v>Yes</v>
      </c>
    </row>
    <row r="10" spans="1:11" x14ac:dyDescent="0.2">
      <c r="A10" s="81" t="s">
        <v>655</v>
      </c>
      <c r="B10" s="34" t="s">
        <v>241</v>
      </c>
      <c r="C10" s="8">
        <v>99.846782430999994</v>
      </c>
      <c r="D10" s="9" t="str">
        <f>IF($B10="N/A","N/A",IF(C10&gt;99,"No",IF(C10&lt;75,"No","Yes")))</f>
        <v>No</v>
      </c>
      <c r="E10" s="8">
        <v>99.945899155999996</v>
      </c>
      <c r="F10" s="9" t="str">
        <f>IF($B10="N/A","N/A",IF(E10&gt;99,"No",IF(E10&lt;75,"No","Yes")))</f>
        <v>No</v>
      </c>
      <c r="G10" s="8">
        <v>99.927678478999994</v>
      </c>
      <c r="H10" s="9" t="str">
        <f>IF($B10="N/A","N/A",IF(G10&gt;99,"No",IF(G10&lt;75,"No","Yes")))</f>
        <v>No</v>
      </c>
      <c r="I10" s="10">
        <v>9.9299999999999999E-2</v>
      </c>
      <c r="J10" s="10">
        <v>-1.7999999999999999E-2</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0</v>
      </c>
      <c r="D12" s="9" t="str">
        <f>IF($B12="N/A","N/A",IF(C12&gt;10,"No",IF(C12&lt;=0,"No","Yes")))</f>
        <v>No</v>
      </c>
      <c r="E12" s="9">
        <v>0</v>
      </c>
      <c r="F12" s="9" t="str">
        <f>IF($B12="N/A","N/A",IF(E12&gt;10,"No",IF(E12&lt;=0,"No","Yes")))</f>
        <v>No</v>
      </c>
      <c r="G12" s="9">
        <v>0</v>
      </c>
      <c r="H12" s="9" t="str">
        <f>IF($B12="N/A","N/A",IF(G12&gt;10,"No",IF(G12&lt;=0,"No","Yes")))</f>
        <v>No</v>
      </c>
      <c r="I12" s="10" t="s">
        <v>1743</v>
      </c>
      <c r="J12" s="10" t="s">
        <v>1743</v>
      </c>
      <c r="K12" s="9" t="str">
        <f t="shared" si="0"/>
        <v>N/A</v>
      </c>
    </row>
    <row r="13" spans="1:11" x14ac:dyDescent="0.2">
      <c r="A13" s="81" t="s">
        <v>658</v>
      </c>
      <c r="B13" s="59" t="s">
        <v>228</v>
      </c>
      <c r="C13" s="9">
        <v>0.15321756889999999</v>
      </c>
      <c r="D13" s="9" t="str">
        <f>IF($B13="N/A","N/A",IF(C13&gt;5,"No",IF(C13&lt;=0,"No","Yes")))</f>
        <v>Yes</v>
      </c>
      <c r="E13" s="9">
        <v>5.4100844000000002E-2</v>
      </c>
      <c r="F13" s="9" t="str">
        <f>IF($B13="N/A","N/A",IF(E13&gt;5,"No",IF(E13&lt;=0,"No","Yes")))</f>
        <v>Yes</v>
      </c>
      <c r="G13" s="9">
        <v>7.2321520799999997E-2</v>
      </c>
      <c r="H13" s="9" t="str">
        <f>IF($B13="N/A","N/A",IF(G13&gt;5,"No",IF(G13&lt;=0,"No","Yes")))</f>
        <v>Yes</v>
      </c>
      <c r="I13" s="10">
        <v>-64.7</v>
      </c>
      <c r="J13" s="10">
        <v>33.68</v>
      </c>
      <c r="K13" s="9" t="str">
        <f t="shared" si="0"/>
        <v>No</v>
      </c>
    </row>
    <row r="14" spans="1:11" x14ac:dyDescent="0.2">
      <c r="A14" s="81" t="s">
        <v>163</v>
      </c>
      <c r="B14" s="34" t="s">
        <v>218</v>
      </c>
      <c r="C14" s="9">
        <v>79.992339122000004</v>
      </c>
      <c r="D14" s="9" t="str">
        <f>IF($B14="N/A","N/A",IF(C14&gt;100,"No",IF(C14&lt;95,"No","Yes")))</f>
        <v>No</v>
      </c>
      <c r="E14" s="9">
        <v>86.096083098999998</v>
      </c>
      <c r="F14" s="9" t="str">
        <f>IF($B14="N/A","N/A",IF(E14&gt;100,"No",IF(E14&lt;95,"No","Yes")))</f>
        <v>No</v>
      </c>
      <c r="G14" s="9">
        <v>88.252918690000001</v>
      </c>
      <c r="H14" s="9" t="str">
        <f>IF($B14="N/A","N/A",IF(G14&gt;100,"No",IF(G14&lt;95,"No","Yes")))</f>
        <v>No</v>
      </c>
      <c r="I14" s="10">
        <v>7.63</v>
      </c>
      <c r="J14" s="10">
        <v>2.5049999999999999</v>
      </c>
      <c r="K14" s="9" t="str">
        <f t="shared" si="0"/>
        <v>Yes</v>
      </c>
    </row>
    <row r="15" spans="1:11" x14ac:dyDescent="0.2">
      <c r="A15" s="81" t="s">
        <v>32</v>
      </c>
      <c r="B15" s="34"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1" t="s">
        <v>845</v>
      </c>
      <c r="B16" s="34" t="s">
        <v>230</v>
      </c>
      <c r="C16" s="9">
        <v>11.223186925</v>
      </c>
      <c r="D16" s="9" t="str">
        <f>IF($B16="N/A","N/A",IF(C16&gt;30,"No",IF(C16&lt;5,"No","Yes")))</f>
        <v>Yes</v>
      </c>
      <c r="E16" s="9">
        <v>9.9004544470999996</v>
      </c>
      <c r="F16" s="9" t="str">
        <f>IF($B16="N/A","N/A",IF(E16&gt;30,"No",IF(E16&lt;5,"No","Yes")))</f>
        <v>Yes</v>
      </c>
      <c r="G16" s="9">
        <v>9.4431242897000001</v>
      </c>
      <c r="H16" s="9" t="str">
        <f>IF($B16="N/A","N/A",IF(G16&gt;30,"No",IF(G16&lt;5,"No","Yes")))</f>
        <v>Yes</v>
      </c>
      <c r="I16" s="10">
        <v>-11.8</v>
      </c>
      <c r="J16" s="10">
        <v>-4.62</v>
      </c>
      <c r="K16" s="9" t="str">
        <f t="shared" si="0"/>
        <v>Yes</v>
      </c>
    </row>
    <row r="17" spans="1:11" x14ac:dyDescent="0.2">
      <c r="A17" s="81" t="s">
        <v>846</v>
      </c>
      <c r="B17" s="34" t="s">
        <v>231</v>
      </c>
      <c r="C17" s="9">
        <v>43.079673135999997</v>
      </c>
      <c r="D17" s="9" t="str">
        <f>IF($B17="N/A","N/A",IF(C17&gt;75,"No",IF(C17&lt;15,"No","Yes")))</f>
        <v>Yes</v>
      </c>
      <c r="E17" s="9">
        <v>41.581908677999998</v>
      </c>
      <c r="F17" s="9" t="str">
        <f>IF($B17="N/A","N/A",IF(E17&gt;75,"No",IF(E17&lt;15,"No","Yes")))</f>
        <v>Yes</v>
      </c>
      <c r="G17" s="9">
        <v>41.801839033</v>
      </c>
      <c r="H17" s="9" t="str">
        <f>IF($B17="N/A","N/A",IF(G17&gt;75,"No",IF(G17&lt;15,"No","Yes")))</f>
        <v>Yes</v>
      </c>
      <c r="I17" s="10">
        <v>-3.48</v>
      </c>
      <c r="J17" s="10">
        <v>0.52890000000000004</v>
      </c>
      <c r="K17" s="9" t="str">
        <f t="shared" si="0"/>
        <v>Yes</v>
      </c>
    </row>
    <row r="18" spans="1:11" x14ac:dyDescent="0.2">
      <c r="A18" s="81" t="s">
        <v>847</v>
      </c>
      <c r="B18" s="34" t="s">
        <v>232</v>
      </c>
      <c r="C18" s="9">
        <v>45.697139939000003</v>
      </c>
      <c r="D18" s="9" t="str">
        <f>IF($B18="N/A","N/A",IF(C18&gt;70,"No",IF(C18&lt;25,"No","Yes")))</f>
        <v>Yes</v>
      </c>
      <c r="E18" s="9">
        <v>48.517636875000001</v>
      </c>
      <c r="F18" s="9" t="str">
        <f>IF($B18="N/A","N/A",IF(E18&gt;70,"No",IF(E18&lt;25,"No","Yes")))</f>
        <v>Yes</v>
      </c>
      <c r="G18" s="9">
        <v>48.755036677</v>
      </c>
      <c r="H18" s="9" t="str">
        <f>IF($B18="N/A","N/A",IF(G18&gt;70,"No",IF(G18&lt;25,"No","Yes")))</f>
        <v>Yes</v>
      </c>
      <c r="I18" s="10">
        <v>6.1719999999999997</v>
      </c>
      <c r="J18" s="10">
        <v>0.48930000000000001</v>
      </c>
      <c r="K18" s="9" t="str">
        <f t="shared" si="0"/>
        <v>Yes</v>
      </c>
    </row>
    <row r="19" spans="1:11" x14ac:dyDescent="0.2">
      <c r="A19" s="81" t="s">
        <v>164</v>
      </c>
      <c r="B19" s="34" t="s">
        <v>218</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28" t="s">
        <v>373</v>
      </c>
      <c r="B20" s="34" t="s">
        <v>245</v>
      </c>
      <c r="C20" s="9">
        <v>0</v>
      </c>
      <c r="D20" s="9" t="str">
        <f>IF($B20="N/A","N/A",IF(C20&gt;5,"No",IF(C20&lt;1,"No","Yes")))</f>
        <v>No</v>
      </c>
      <c r="E20" s="9">
        <v>0</v>
      </c>
      <c r="F20" s="9" t="str">
        <f>IF($B20="N/A","N/A",IF(E20&gt;5,"No",IF(E20&lt;1,"No","Yes")))</f>
        <v>No</v>
      </c>
      <c r="G20" s="9">
        <v>0</v>
      </c>
      <c r="H20" s="9" t="str">
        <f>IF($B20="N/A","N/A",IF(G20&gt;5,"No",IF(G20&lt;1,"No","Yes")))</f>
        <v>No</v>
      </c>
      <c r="I20" s="10" t="s">
        <v>1743</v>
      </c>
      <c r="J20" s="10" t="s">
        <v>1743</v>
      </c>
      <c r="K20" s="9" t="str">
        <f t="shared" si="0"/>
        <v>N/A</v>
      </c>
    </row>
    <row r="21" spans="1:11" x14ac:dyDescent="0.2">
      <c r="A21" s="28" t="s">
        <v>375</v>
      </c>
      <c r="B21" s="34" t="s">
        <v>246</v>
      </c>
      <c r="C21" s="9">
        <v>100</v>
      </c>
      <c r="D21" s="9" t="str">
        <f>IF($B21="N/A","N/A",IF(C21&gt;98,"No",IF(C21&lt;8,"No","Yes")))</f>
        <v>No</v>
      </c>
      <c r="E21" s="9">
        <v>100</v>
      </c>
      <c r="F21" s="9" t="str">
        <f>IF($B21="N/A","N/A",IF(E21&gt;98,"No",IF(E21&lt;8,"No","Yes")))</f>
        <v>No</v>
      </c>
      <c r="G21" s="9">
        <v>100</v>
      </c>
      <c r="H21" s="9" t="str">
        <f>IF($B21="N/A","N/A",IF(G21&gt;98,"No",IF(G21&lt;8,"No","Yes")))</f>
        <v>No</v>
      </c>
      <c r="I21" s="10">
        <v>0</v>
      </c>
      <c r="J21" s="10">
        <v>0</v>
      </c>
      <c r="K21" s="9" t="str">
        <f t="shared" si="0"/>
        <v>Yes</v>
      </c>
    </row>
    <row r="22" spans="1:11" x14ac:dyDescent="0.2">
      <c r="A22" s="28" t="s">
        <v>376</v>
      </c>
      <c r="B22" s="59" t="s">
        <v>228</v>
      </c>
      <c r="C22" s="9">
        <v>0</v>
      </c>
      <c r="D22" s="9" t="str">
        <f>IF($B22="N/A","N/A",IF(C22&gt;5,"No",IF(C22&lt;=0,"No","Yes")))</f>
        <v>No</v>
      </c>
      <c r="E22" s="9">
        <v>0</v>
      </c>
      <c r="F22" s="9" t="str">
        <f>IF($B22="N/A","N/A",IF(E22&gt;5,"No",IF(E22&lt;=0,"No","Yes")))</f>
        <v>No</v>
      </c>
      <c r="G22" s="9">
        <v>0</v>
      </c>
      <c r="H22" s="9" t="str">
        <f>IF($B22="N/A","N/A",IF(G22&gt;5,"No",IF(G22&lt;=0,"No","Yes")))</f>
        <v>No</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2014-12-04T21:32:28Z</dcterms:modified>
  <dc:language>English</dc:language>
</cp:coreProperties>
</file>