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G:\Office of Oversight\MLR\Reporting Form\2015 Reporting Form\PRA\30 day\"/>
    </mc:Choice>
  </mc:AlternateContent>
  <bookViews>
    <workbookView xWindow="0" yWindow="0" windowWidth="20445" windowHeight="5805" tabRatio="836" activeTab="3"/>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Attestation" sheetId="24" r:id="rId9"/>
    <sheet name="Reference Tables" sheetId="25" r:id="rId10"/>
  </sheets>
  <definedNames>
    <definedName name="ColumnTitleRegion1.B7.B18.6">'Pt 5 Additional Responses'!$B$7</definedName>
    <definedName name="ColumnTitleRegion2.B21.B32.6">'Pt 5 Additional Responses'!$B$21</definedName>
    <definedName name="ColumnTitleRegion4.L2.L52.9">'Reference Tables'!$N$2</definedName>
    <definedName name="ColumnTitleRegion5.N2.N4.9">'Reference Tables'!$P$2</definedName>
    <definedName name="_xlnm.Print_Area" localSheetId="8">Attestation!$A$1:$N$9</definedName>
    <definedName name="_xlnm.Print_Area" localSheetId="3">'Pt 1 Summary of Data'!$D$4:$AV$63</definedName>
    <definedName name="_xlnm.Print_Area" localSheetId="4">'Pt 2 Premium and Claims'!$D$4:$AV$60</definedName>
    <definedName name="_xlnm.Print_Area" localSheetId="5">'Pt 3 MLR and Rebate Calculation'!$C$4:$AN$71</definedName>
    <definedName name="_xlnm.Print_Area" localSheetId="6">'Pt 4 Rebate Disbursement'!$B$4:$K$25</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Tables'!$P$3:$P$4</definedName>
  </definedNames>
  <calcPr calcId="152511"/>
</workbook>
</file>

<file path=xl/calcChain.xml><?xml version="1.0" encoding="utf-8"?>
<calcChain xmlns="http://schemas.openxmlformats.org/spreadsheetml/2006/main">
  <c r="AL13" i="10" l="1"/>
  <c r="G8" i="10" l="1"/>
  <c r="E8" i="10"/>
  <c r="Z13" i="10" l="1"/>
  <c r="Y13" i="10"/>
  <c r="G58" i="10"/>
  <c r="L58" i="10"/>
  <c r="J16" i="10"/>
  <c r="E16" i="10"/>
  <c r="AK17" i="10" l="1"/>
  <c r="AK46" i="10" s="1"/>
  <c r="AK13" i="10"/>
  <c r="S50" i="10" l="1"/>
  <c r="R50" i="10"/>
  <c r="Q50" i="10"/>
  <c r="W50" i="10"/>
  <c r="V50" i="10"/>
  <c r="U50" i="10"/>
  <c r="F8" i="10" l="1"/>
  <c r="P60" i="4"/>
  <c r="Q60" i="4"/>
  <c r="R60" i="4"/>
  <c r="S60" i="4"/>
  <c r="T60" i="4"/>
  <c r="U60" i="4"/>
  <c r="V60" i="4"/>
  <c r="W60" i="4"/>
  <c r="X60" i="4"/>
  <c r="Y60" i="4"/>
  <c r="Z60" i="4"/>
  <c r="AA60" i="4"/>
  <c r="AB60" i="4"/>
  <c r="AC60" i="4"/>
  <c r="AN60" i="4"/>
  <c r="AO60" i="4"/>
  <c r="AP60" i="4"/>
  <c r="AQ60" i="4"/>
  <c r="AR60" i="4"/>
  <c r="AS60" i="4"/>
  <c r="AT60" i="4"/>
  <c r="AU60" i="4"/>
  <c r="AV60" i="4"/>
  <c r="F4" i="16" l="1"/>
  <c r="E4" i="16"/>
  <c r="D4" i="16"/>
  <c r="C4" i="16"/>
  <c r="G4" i="16"/>
  <c r="H4" i="16"/>
  <c r="K4" i="16"/>
  <c r="AM38" i="10"/>
  <c r="AN38" i="10" s="1"/>
  <c r="AN41" i="10"/>
  <c r="AA38" i="10"/>
  <c r="AB38" i="10" s="1"/>
  <c r="AB41" i="10"/>
  <c r="X41" i="10"/>
  <c r="T41" i="10"/>
  <c r="P41" i="10"/>
  <c r="O38" i="10"/>
  <c r="K41" i="10"/>
  <c r="X50" i="10" l="1"/>
  <c r="T50" i="10"/>
  <c r="AB42" i="10"/>
  <c r="AN39" i="10"/>
  <c r="AN42" i="10" s="1"/>
  <c r="P38" i="10"/>
  <c r="F41" i="10"/>
  <c r="AL17" i="10"/>
  <c r="AL46" i="10" s="1"/>
  <c r="AM16" i="10"/>
  <c r="AN16" i="10" s="1"/>
  <c r="Z17" i="10"/>
  <c r="Z46" i="10" s="1"/>
  <c r="Y17" i="10"/>
  <c r="Y46" i="10" s="1"/>
  <c r="AA16" i="10"/>
  <c r="AB16" i="10" s="1"/>
  <c r="W16" i="10"/>
  <c r="S16" i="10"/>
  <c r="O16" i="10"/>
  <c r="N17" i="10"/>
  <c r="M17" i="10"/>
  <c r="L16" i="10"/>
  <c r="K16" i="10"/>
  <c r="G16" i="10"/>
  <c r="N12" i="10"/>
  <c r="M12" i="10"/>
  <c r="J11" i="10"/>
  <c r="K11" i="10" s="1"/>
  <c r="J10" i="10"/>
  <c r="L10" i="10"/>
  <c r="E11" i="10"/>
  <c r="F11" i="10" s="1"/>
  <c r="G10" i="10"/>
  <c r="G9" i="10"/>
  <c r="E10" i="10"/>
  <c r="F10" i="10" s="1"/>
  <c r="E9" i="10"/>
  <c r="O60" i="4"/>
  <c r="N60" i="4"/>
  <c r="M60" i="4"/>
  <c r="L60" i="4"/>
  <c r="K60" i="4"/>
  <c r="J60" i="4"/>
  <c r="I60" i="4"/>
  <c r="H60" i="4"/>
  <c r="G60" i="4"/>
  <c r="F60" i="4"/>
  <c r="E60" i="4"/>
  <c r="D60" i="4"/>
  <c r="AU5" i="4"/>
  <c r="AT5" i="4"/>
  <c r="AS5" i="4"/>
  <c r="AR5" i="4"/>
  <c r="AQ5" i="4"/>
  <c r="AP5" i="4"/>
  <c r="AO5" i="4"/>
  <c r="AN5" i="4"/>
  <c r="AC5" i="4"/>
  <c r="AB5" i="4"/>
  <c r="AA7" i="10" s="1"/>
  <c r="AB7" i="10" s="1"/>
  <c r="AA5" i="4"/>
  <c r="Z5" i="4"/>
  <c r="Y5" i="4"/>
  <c r="W7" i="10" s="1"/>
  <c r="X7" i="10" s="1"/>
  <c r="X5" i="4"/>
  <c r="W5" i="4"/>
  <c r="V5" i="4"/>
  <c r="S7" i="10" s="1"/>
  <c r="T7" i="10" s="1"/>
  <c r="U5" i="4"/>
  <c r="T5" i="4"/>
  <c r="S5" i="4"/>
  <c r="R5" i="4"/>
  <c r="Q5" i="4"/>
  <c r="P5" i="4"/>
  <c r="O5" i="4"/>
  <c r="L7" i="10" s="1"/>
  <c r="N5" i="4"/>
  <c r="M5" i="4"/>
  <c r="L5" i="4"/>
  <c r="K5" i="4"/>
  <c r="J5" i="4"/>
  <c r="I5" i="4"/>
  <c r="F5" i="4"/>
  <c r="G5" i="4"/>
  <c r="H5" i="4"/>
  <c r="E5" i="4"/>
  <c r="D5" i="4"/>
  <c r="AU55" i="18"/>
  <c r="AU22" i="4" s="1"/>
  <c r="AT55" i="18"/>
  <c r="AT22" i="4" s="1"/>
  <c r="AS55" i="18"/>
  <c r="AS22" i="4" s="1"/>
  <c r="AR55" i="18"/>
  <c r="AR22" i="4" s="1"/>
  <c r="AQ55" i="18"/>
  <c r="AQ22" i="4" s="1"/>
  <c r="AP55" i="18"/>
  <c r="AP22" i="4" s="1"/>
  <c r="AO55" i="18"/>
  <c r="AO22" i="4" s="1"/>
  <c r="AN55" i="18"/>
  <c r="AN22" i="4" s="1"/>
  <c r="AC55" i="18"/>
  <c r="AC22" i="4" s="1"/>
  <c r="AB55" i="18"/>
  <c r="AB22" i="4" s="1"/>
  <c r="AA55" i="18"/>
  <c r="AA22" i="4" s="1"/>
  <c r="Z55" i="18"/>
  <c r="Z22" i="4" s="1"/>
  <c r="Y55" i="18"/>
  <c r="Y22" i="4" s="1"/>
  <c r="X55" i="18"/>
  <c r="X22" i="4" s="1"/>
  <c r="W55" i="18"/>
  <c r="W22" i="4" s="1"/>
  <c r="V55" i="18"/>
  <c r="V22" i="4" s="1"/>
  <c r="U55" i="18"/>
  <c r="U22" i="4" s="1"/>
  <c r="T55" i="18"/>
  <c r="T22" i="4" s="1"/>
  <c r="S55" i="18"/>
  <c r="S22" i="4" s="1"/>
  <c r="R55" i="18"/>
  <c r="R22" i="4" s="1"/>
  <c r="Q55" i="18"/>
  <c r="Q22" i="4" s="1"/>
  <c r="P55" i="18"/>
  <c r="P22" i="4" s="1"/>
  <c r="AU54" i="18"/>
  <c r="AU12" i="4" s="1"/>
  <c r="AT54" i="18"/>
  <c r="AT12" i="4" s="1"/>
  <c r="AS54" i="18"/>
  <c r="AS12" i="4" s="1"/>
  <c r="AR54" i="18"/>
  <c r="AR12" i="4" s="1"/>
  <c r="AQ54" i="18"/>
  <c r="AQ12" i="4" s="1"/>
  <c r="AP54" i="18"/>
  <c r="AP12" i="4" s="1"/>
  <c r="AO54" i="18"/>
  <c r="AO12" i="4" s="1"/>
  <c r="AN54" i="18"/>
  <c r="AN12" i="4" s="1"/>
  <c r="AC54" i="18"/>
  <c r="AC12" i="4" s="1"/>
  <c r="AB54" i="18"/>
  <c r="AB12" i="4" s="1"/>
  <c r="AA54" i="18"/>
  <c r="AA12" i="4" s="1"/>
  <c r="Z54" i="18"/>
  <c r="Z12" i="4" s="1"/>
  <c r="Y54" i="18"/>
  <c r="Y12" i="4" s="1"/>
  <c r="X54" i="18"/>
  <c r="X12" i="4" s="1"/>
  <c r="W54" i="18"/>
  <c r="W12" i="4" s="1"/>
  <c r="V54" i="18"/>
  <c r="V12" i="4" s="1"/>
  <c r="U54" i="18"/>
  <c r="U12" i="4" s="1"/>
  <c r="T54" i="18"/>
  <c r="T12" i="4" s="1"/>
  <c r="S54" i="18"/>
  <c r="S12" i="4" s="1"/>
  <c r="R54" i="18"/>
  <c r="R12" i="4" s="1"/>
  <c r="Q54" i="18"/>
  <c r="Q12" i="4" s="1"/>
  <c r="P54" i="18"/>
  <c r="P12" i="4" s="1"/>
  <c r="O55" i="18"/>
  <c r="O22" i="4" s="1"/>
  <c r="O54" i="18"/>
  <c r="O12" i="4" s="1"/>
  <c r="N55" i="18"/>
  <c r="N22" i="4" s="1"/>
  <c r="M55" i="18"/>
  <c r="M22" i="4" s="1"/>
  <c r="L55" i="18"/>
  <c r="L22" i="4" s="1"/>
  <c r="K55" i="18"/>
  <c r="K22" i="4" s="1"/>
  <c r="J55" i="18"/>
  <c r="J22" i="4" s="1"/>
  <c r="N54" i="18"/>
  <c r="N12" i="4" s="1"/>
  <c r="M54" i="18"/>
  <c r="M12" i="4" s="1"/>
  <c r="L54" i="18"/>
  <c r="L12" i="4" s="1"/>
  <c r="K54" i="18"/>
  <c r="K12" i="4" s="1"/>
  <c r="J54" i="18"/>
  <c r="J12" i="4" s="1"/>
  <c r="I55" i="18"/>
  <c r="I22" i="4" s="1"/>
  <c r="I54" i="18"/>
  <c r="I12" i="4" s="1"/>
  <c r="H55" i="18"/>
  <c r="H22" i="4" s="1"/>
  <c r="G55" i="18"/>
  <c r="G22" i="4" s="1"/>
  <c r="F55" i="18"/>
  <c r="F22" i="4" s="1"/>
  <c r="E55" i="18"/>
  <c r="E22" i="4" s="1"/>
  <c r="D55" i="18"/>
  <c r="D22" i="4" s="1"/>
  <c r="H54" i="18"/>
  <c r="H12" i="4" s="1"/>
  <c r="G54" i="18"/>
  <c r="G12" i="4" s="1"/>
  <c r="F54" i="18"/>
  <c r="F12" i="4" s="1"/>
  <c r="E54" i="18"/>
  <c r="E12" i="4" s="1"/>
  <c r="D54" i="18"/>
  <c r="D12" i="4" s="1"/>
  <c r="AM15" i="10" l="1"/>
  <c r="AN15" i="10" s="1"/>
  <c r="E15" i="10"/>
  <c r="K10" i="10"/>
  <c r="J15" i="10"/>
  <c r="G7" i="10"/>
  <c r="N45" i="10"/>
  <c r="M45" i="10"/>
  <c r="O15" i="10"/>
  <c r="P15" i="10" s="1"/>
  <c r="X16" i="10"/>
  <c r="T16" i="10"/>
  <c r="S6" i="10"/>
  <c r="W6" i="10"/>
  <c r="AA15" i="10"/>
  <c r="AA17" i="10" s="1"/>
  <c r="L6" i="10"/>
  <c r="G6" i="10"/>
  <c r="J6" i="10"/>
  <c r="O6" i="10"/>
  <c r="AM6" i="10"/>
  <c r="AN6" i="10" s="1"/>
  <c r="E6" i="10"/>
  <c r="F6" i="10" s="1"/>
  <c r="AA6" i="10"/>
  <c r="W15" i="10"/>
  <c r="L15" i="10"/>
  <c r="L24" i="10" s="1"/>
  <c r="AM7" i="10"/>
  <c r="AN7" i="10" s="1"/>
  <c r="O7" i="10"/>
  <c r="P7" i="10" s="1"/>
  <c r="S15" i="10"/>
  <c r="E7" i="10"/>
  <c r="F16" i="10"/>
  <c r="J7" i="10"/>
  <c r="G15" i="10"/>
  <c r="P16" i="10"/>
  <c r="AN17" i="10"/>
  <c r="F9" i="10"/>
  <c r="AM17" i="10" l="1"/>
  <c r="AN52" i="10"/>
  <c r="P52" i="10"/>
  <c r="G24" i="10"/>
  <c r="AB6" i="10"/>
  <c r="AB13" i="10" s="1"/>
  <c r="AA13" i="10"/>
  <c r="G19" i="10"/>
  <c r="L23" i="10"/>
  <c r="L27" i="10"/>
  <c r="L19" i="10"/>
  <c r="G27" i="10"/>
  <c r="G23" i="10"/>
  <c r="AN13" i="10"/>
  <c r="T6" i="10"/>
  <c r="T15" i="10"/>
  <c r="X15" i="10"/>
  <c r="X6" i="10"/>
  <c r="P17" i="10"/>
  <c r="O17" i="10"/>
  <c r="K7" i="10"/>
  <c r="L32" i="10"/>
  <c r="G32" i="10"/>
  <c r="F15" i="10"/>
  <c r="L20" i="10"/>
  <c r="G20" i="10"/>
  <c r="F7" i="10"/>
  <c r="K6" i="10"/>
  <c r="K15" i="10"/>
  <c r="AA46" i="10"/>
  <c r="AB39" i="10" s="1"/>
  <c r="AB15" i="10"/>
  <c r="AB17" i="10" s="1"/>
  <c r="AB46" i="10" s="1"/>
  <c r="AB52" i="10"/>
  <c r="AM13" i="10"/>
  <c r="O12" i="10"/>
  <c r="P12" i="10" s="1"/>
  <c r="P6" i="10"/>
  <c r="AN46" i="10" l="1"/>
  <c r="AN47" i="10" s="1"/>
  <c r="AN48" i="10" s="1"/>
  <c r="AN51" i="10" s="1"/>
  <c r="AN53" i="10" s="1"/>
  <c r="K11" i="16" s="1"/>
  <c r="L22" i="10"/>
  <c r="G22" i="10"/>
  <c r="I12" i="10"/>
  <c r="D12" i="10"/>
  <c r="S13" i="10"/>
  <c r="Q13" i="10"/>
  <c r="V13" i="10"/>
  <c r="R13" i="10"/>
  <c r="W13" i="10"/>
  <c r="U13" i="10"/>
  <c r="S17" i="10"/>
  <c r="E17" i="10"/>
  <c r="S38" i="10"/>
  <c r="T38" i="10" s="1"/>
  <c r="T52" i="10" s="1"/>
  <c r="T17" i="10"/>
  <c r="W38" i="10"/>
  <c r="X38" i="10" s="1"/>
  <c r="U17" i="10"/>
  <c r="E12" i="10"/>
  <c r="R17" i="10"/>
  <c r="R46" i="10" s="1"/>
  <c r="W17" i="10"/>
  <c r="V17" i="10"/>
  <c r="P45" i="10"/>
  <c r="X17" i="10"/>
  <c r="Q17" i="10"/>
  <c r="Q46" i="10" s="1"/>
  <c r="J12" i="10"/>
  <c r="C12" i="10"/>
  <c r="J17" i="10"/>
  <c r="D17" i="10"/>
  <c r="H12" i="10"/>
  <c r="H17" i="10"/>
  <c r="K17" i="10"/>
  <c r="F17" i="10"/>
  <c r="I17" i="10"/>
  <c r="J38" i="10"/>
  <c r="K38" i="10" s="1"/>
  <c r="K52" i="10" s="1"/>
  <c r="E38" i="10"/>
  <c r="F38" i="10" s="1"/>
  <c r="F52" i="10" s="1"/>
  <c r="C17" i="10"/>
  <c r="C45" i="10" s="1"/>
  <c r="AM46" i="10"/>
  <c r="O45" i="10"/>
  <c r="P39" i="10" s="1"/>
  <c r="P42" i="10" s="1"/>
  <c r="AB47" i="10"/>
  <c r="AB48" i="10" s="1"/>
  <c r="AB51" i="10" s="1"/>
  <c r="AB53" i="10" s="1"/>
  <c r="H11" i="16" s="1"/>
  <c r="D45" i="10" l="1"/>
  <c r="P47" i="10"/>
  <c r="P48" i="10" s="1"/>
  <c r="P51" i="10" s="1"/>
  <c r="G30" i="10"/>
  <c r="G31" i="10" s="1"/>
  <c r="G29" i="10" s="1"/>
  <c r="G21" i="10"/>
  <c r="L21" i="10"/>
  <c r="L30" i="10"/>
  <c r="X13" i="10"/>
  <c r="T13" i="10"/>
  <c r="S46" i="10"/>
  <c r="T39" i="10" s="1"/>
  <c r="T42" i="10"/>
  <c r="T46" i="10"/>
  <c r="T47" i="10" s="1"/>
  <c r="G26" i="10"/>
  <c r="L26" i="10"/>
  <c r="L25" i="10" s="1"/>
  <c r="F12" i="10"/>
  <c r="F45" i="10" s="1"/>
  <c r="H45" i="10"/>
  <c r="K12" i="10"/>
  <c r="K45" i="10" s="1"/>
  <c r="E45" i="10"/>
  <c r="F39" i="10" s="1"/>
  <c r="F42" i="10" s="1"/>
  <c r="J45" i="10"/>
  <c r="I45" i="10"/>
  <c r="P53" i="10" l="1"/>
  <c r="E11" i="16" s="1"/>
  <c r="F47" i="10"/>
  <c r="F48" i="10" s="1"/>
  <c r="F51" i="10" s="1"/>
  <c r="F53" i="10" s="1"/>
  <c r="C11" i="16" s="1"/>
  <c r="L31" i="10"/>
  <c r="L29" i="10" s="1"/>
  <c r="L33" i="10" s="1"/>
  <c r="L34" i="10" s="1"/>
  <c r="G25" i="10"/>
  <c r="G28" i="10" s="1"/>
  <c r="T48" i="10"/>
  <c r="T51" i="10" s="1"/>
  <c r="T53" i="10" s="1"/>
  <c r="F11" i="16" s="1"/>
  <c r="G33" i="10"/>
  <c r="G34" i="10" s="1"/>
  <c r="L28" i="10"/>
  <c r="K39" i="10"/>
  <c r="K42" i="10" s="1"/>
  <c r="K47" i="10" s="1"/>
  <c r="K48" i="10" s="1"/>
  <c r="K51" i="10" s="1"/>
  <c r="K53" i="10" s="1"/>
  <c r="D11" i="16" s="1"/>
  <c r="W46" i="10"/>
  <c r="X52" i="10" l="1"/>
  <c r="X42" i="10"/>
  <c r="V46" i="10"/>
  <c r="U46" i="10" l="1"/>
  <c r="X39" i="10" s="1"/>
  <c r="X46" i="10"/>
  <c r="X47" i="10" l="1"/>
  <c r="X48" i="10" s="1"/>
  <c r="X51" i="10" s="1"/>
  <c r="X53" i="10" s="1"/>
  <c r="G11" i="16" s="1"/>
</calcChain>
</file>

<file path=xl/sharedStrings.xml><?xml version="1.0" encoding="utf-8"?>
<sst xmlns="http://schemas.openxmlformats.org/spreadsheetml/2006/main" count="653" uniqueCount="595">
  <si>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</si>
  <si>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</si>
  <si>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</si>
  <si>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</si>
  <si>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</si>
  <si>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</si>
  <si>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</si>
  <si>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</si>
  <si>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</si>
  <si>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</si>
  <si>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</si>
  <si>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</si>
  <si>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</si>
  <si>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</si>
  <si>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</si>
  <si>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</si>
  <si>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</si>
  <si>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</si>
  <si>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</si>
  <si>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</si>
  <si>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</si>
  <si>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</si>
  <si>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</si>
  <si>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</si>
  <si>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</si>
  <si>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</si>
  <si>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</si>
  <si>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</si>
  <si>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</si>
  <si>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</si>
  <si>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</si>
  <si>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</si>
  <si>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</si>
  <si>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</si>
  <si>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</si>
  <si>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</si>
  <si>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</si>
  <si>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</si>
  <si>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</si>
  <si>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</si>
  <si>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</si>
  <si>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</si>
  <si>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</si>
  <si>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</si>
  <si>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</si>
  <si>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</si>
  <si>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</si>
  <si>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</si>
  <si>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</si>
  <si>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</si>
  <si>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</si>
  <si>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</si>
  <si>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</si>
  <si>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</si>
  <si>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</si>
  <si>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</si>
  <si>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</si>
  <si>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</si>
  <si>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</si>
  <si>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</si>
  <si>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</si>
  <si>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</si>
  <si>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</si>
  <si>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</si>
  <si>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</si>
  <si>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</si>
  <si>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</si>
  <si>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</si>
  <si>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</si>
  <si>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</si>
  <si>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16a</t>
  </si>
  <si>
    <t>Pt 1, Ln 16</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</si>
  <si>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</si>
  <si>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</si>
  <si>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</si>
  <si>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</si>
  <si>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</si>
  <si>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</si>
  <si>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</si>
  <si>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</si>
  <si>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</si>
  <si>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</si>
  <si>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</si>
  <si>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</si>
  <si>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</si>
  <si>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</si>
  <si>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</si>
  <si>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</si>
  <si>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</si>
  <si>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</si>
  <si>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</si>
  <si>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</si>
  <si>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</si>
  <si>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</si>
  <si>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</si>
  <si>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</si>
  <si>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</si>
  <si>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</si>
  <si>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</si>
  <si>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</si>
  <si>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</si>
  <si>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</si>
  <si>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</si>
  <si>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</si>
  <si>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</si>
  <si>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</si>
  <si>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</si>
  <si>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</si>
  <si>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</si>
  <si>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</si>
  <si>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</si>
  <si>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</si>
  <si>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</si>
  <si>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</si>
  <si>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</si>
  <si>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</si>
  <si>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</si>
  <si>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</si>
  <si>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</si>
  <si>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</si>
  <si>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</si>
  <si>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</si>
  <si>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</si>
  <si>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</si>
  <si>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</si>
  <si>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</si>
  <si>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</si>
  <si>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</si>
  <si>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</si>
  <si>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</si>
  <si>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</si>
  <si>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</si>
  <si>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</si>
  <si>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</si>
  <si>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</si>
  <si>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</si>
  <si>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</si>
  <si>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</si>
  <si>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</si>
  <si>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</si>
  <si>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</si>
  <si>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</si>
  <si>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</si>
  <si>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</si>
  <si>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</si>
  <si>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</si>
  <si>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</si>
  <si>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</si>
  <si>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</si>
  <si>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</si>
  <si>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</si>
  <si>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</si>
  <si>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</si>
  <si>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</si>
  <si>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</si>
  <si>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</si>
  <si>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</si>
  <si>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</si>
  <si>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</si>
  <si>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</si>
  <si>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</si>
  <si>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</si>
  <si>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</si>
  <si>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</si>
  <si>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</si>
  <si>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</si>
  <si>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</si>
  <si>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</si>
  <si>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</si>
  <si>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</si>
  <si>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</si>
  <si>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</si>
  <si>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</si>
  <si>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</si>
  <si>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</si>
  <si>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</si>
  <si>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Health and Human Services under section 2718 of the Public Health Service Act and implementing regulation.</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</si>
  <si>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</si>
  <si>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</si>
  <si>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</si>
  <si>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</si>
  <si>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</si>
  <si>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</si>
  <si>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</si>
  <si>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</si>
  <si>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</si>
  <si>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</si>
  <si>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</si>
  <si>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</si>
  <si>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</si>
  <si>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</si>
  <si>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</si>
  <si>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</si>
  <si>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</si>
  <si>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</si>
  <si>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</si>
  <si>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</si>
  <si>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</si>
  <si>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</si>
  <si>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</si>
  <si>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</si>
  <si>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</si>
  <si>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</si>
  <si>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</si>
  <si>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</si>
  <si>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</si>
  <si>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</si>
  <si>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</si>
  <si>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</si>
  <si>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</si>
  <si>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</si>
  <si>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</si>
  <si>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</si>
  <si>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</si>
  <si>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</si>
  <si>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</si>
  <si>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</si>
  <si>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</si>
  <si>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</si>
  <si>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3.1d Other Federal Taxes and assessments deductible from premium</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</si>
  <si>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</si>
  <si>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</si>
  <si>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</si>
  <si>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</si>
  <si>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</si>
  <si>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</si>
  <si>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</si>
  <si>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</si>
  <si>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</si>
  <si>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</si>
  <si>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</si>
  <si>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</si>
  <si>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</si>
  <si>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4.6 Allowable Implementation ICD-10 expenses (not to exceed 0.3% of premium)</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</si>
  <si>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</si>
  <si>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</si>
  <si>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</si>
  <si>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</si>
  <si>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</si>
  <si>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</si>
  <si>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</si>
  <si>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</si>
  <si>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</si>
  <si>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5.8 ICD-10 implementation expenses (informational only; include amounts reported in Lines 4.6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</si>
  <si>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</si>
  <si>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</si>
  <si>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</si>
  <si>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</si>
  <si>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</si>
  <si>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</si>
  <si>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</si>
  <si>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</si>
  <si>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</si>
  <si>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</si>
  <si>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</si>
  <si>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</si>
  <si>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</si>
  <si>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</si>
  <si>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</si>
  <si>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</si>
  <si>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</si>
  <si>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</si>
  <si>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</si>
  <si>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</si>
  <si>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</si>
  <si>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</si>
  <si>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</si>
  <si>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</si>
  <si>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</si>
  <si>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</si>
  <si>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</si>
  <si>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</si>
  <si>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</si>
  <si>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</si>
  <si>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</si>
  <si>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</si>
  <si>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5.5a Taxes and assessments (exclude amounts reported in Section 3 or Line 9)</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</si>
  <si>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</si>
  <si>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</si>
  <si>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</si>
  <si>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</si>
  <si>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1.3 Improving Health Care Quality Expenses </t>
  </si>
  <si>
    <t>2.2 Federal and State taxes and licensing or regulatory fees</t>
  </si>
  <si>
    <t>1. Medical Loss Ratio Numerator</t>
  </si>
  <si>
    <t xml:space="preserve">1.8 MLR numerator </t>
  </si>
  <si>
    <t>1.9 MLR numerator Mini-Med and Student Health (using adjustment factor)</t>
  </si>
  <si>
    <t>2. Medical Loss Ratio Denominator</t>
  </si>
  <si>
    <t xml:space="preserve">2.3 MLR Denominator (Lines 2.1 - 2.2) </t>
  </si>
  <si>
    <t>4. Credibility Adjustment</t>
  </si>
  <si>
    <t xml:space="preserve">4.2 Base credibility factor </t>
  </si>
  <si>
    <t xml:space="preserve">4.3 Average deductible </t>
  </si>
  <si>
    <t xml:space="preserve">4.4 Deductible factor </t>
  </si>
  <si>
    <t xml:space="preserve">4.5 Credibility adjustment (Lines 4.2 x 4.4 (do not round)) </t>
  </si>
  <si>
    <t>3. Risk Corridors Calculation</t>
  </si>
  <si>
    <t>5. MLR Calculation (for issuers with at least 1,000 life years in the Total column of Line 4.1)</t>
  </si>
  <si>
    <t>5.1 Preliminary MLR</t>
  </si>
  <si>
    <t>5.3 Credibility-adjusted MLR (Lines 5.1a or 5.1b + 5.2)</t>
  </si>
  <si>
    <t>5.2 Credibility adjustment (Line 4.5, if applicable)</t>
  </si>
  <si>
    <t>6. Rebate Calculation</t>
  </si>
  <si>
    <t>6.1 MLR standard</t>
  </si>
  <si>
    <t>6.2 Credibility-adjusted MLR (Line 5.3)</t>
  </si>
  <si>
    <t>6.3 Adjusted earned premium (Lines 2.1 - 2.2 CY)</t>
  </si>
  <si>
    <t>6.4 Rebate amount if credibility-adjusted MLR is less than MLR standard (Lines (6.1 - 6.2) x 6.3)</t>
  </si>
  <si>
    <t>7.1 ACA assessments on non-calendar year policies (2013 only)</t>
  </si>
  <si>
    <t>7.1a  Deferred portion of 2013 premium collected for 2014 ACA 
         assessments or fees.</t>
  </si>
  <si>
    <t>7.1b  Total Federal and State taxes associated with the deferred premium 
         on Line 7.1a.</t>
  </si>
  <si>
    <t>7.2f  Reserved for future use</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</si>
  <si>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</si>
  <si>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</si>
  <si>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</si>
  <si>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</si>
  <si>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</si>
  <si>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</si>
  <si>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</si>
  <si>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</si>
  <si>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</si>
  <si>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</si>
  <si>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</si>
  <si>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</si>
  <si>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</si>
  <si>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</si>
  <si>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</si>
  <si>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</si>
  <si>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</si>
  <si>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</si>
  <si>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</si>
  <si>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</si>
  <si>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</si>
  <si>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</si>
  <si>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</si>
  <si>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</si>
  <si>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</si>
  <si>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</si>
  <si>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</si>
  <si>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</si>
  <si>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</si>
  <si>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</si>
  <si>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</si>
  <si>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</si>
  <si>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</si>
  <si>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</si>
  <si>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</si>
  <si>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</si>
  <si>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</si>
  <si>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</si>
  <si>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</si>
  <si>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</si>
  <si>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</si>
  <si>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</si>
  <si>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</si>
  <si>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</si>
  <si>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</si>
  <si>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</si>
  <si>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</si>
  <si>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</si>
  <si>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</si>
  <si>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</si>
  <si>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</si>
  <si>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</si>
  <si>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</si>
  <si>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</si>
  <si>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</si>
  <si>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</si>
  <si>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</si>
  <si>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</si>
  <si>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</si>
  <si>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</si>
  <si>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</si>
  <si>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</si>
  <si>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</si>
  <si>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</si>
  <si>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</si>
  <si>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</si>
  <si>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</si>
  <si>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</si>
  <si>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1.11 Federal Risk Corridors Program net payments / (charges)</t>
  </si>
  <si>
    <t>Pt 3, Col 7, Ln 1.11/2.11/3.11/5.11/6.11</t>
  </si>
  <si>
    <t>20
Mini-Med Plans
SMALL GROUP
Total</t>
  </si>
  <si>
    <t>Part 3 MLR and Rebate Calculation</t>
  </si>
  <si>
    <t>4.1 Life-years</t>
  </si>
  <si>
    <t>Part 4 Rebate Disbursement</t>
  </si>
  <si>
    <t>3.a Total amount of rebates (from Part 3, Line 6.4)</t>
  </si>
  <si>
    <t>Part 5 Additional Responses</t>
  </si>
  <si>
    <t>Table 1 - Base Credibility Adjustment Factors</t>
  </si>
  <si>
    <t>Table 2 - Deductible Factors</t>
  </si>
  <si>
    <t>Table 4 - Reporting Years</t>
  </si>
  <si>
    <t>Table 5 - Yes/No</t>
  </si>
  <si>
    <t>1.7 Federal Risk Corridors Program net payments / (charges)</t>
  </si>
  <si>
    <t>2.1 Premium earned including Federal and State high risk programs and adjusted for net premium stabilization program payments / (charges)</t>
  </si>
  <si>
    <t>Step 3.</t>
  </si>
  <si>
    <t xml:space="preserve">Companies may do the MLR and rebate calculations themselves, following the 2014 MLR Annual Reporting Form Filing Instructions.  For the user's convenience, all 2014 MLR and rebate formulas are summarized on the Formula Reference tab of this file.
</t>
  </si>
  <si>
    <t xml:space="preserve">The 2014 MLR Annual Reporting Form does not automatically perform the MLR and rebate calculations.  When a completed form is submitted, CMS' Health Insurance Oversight System (HIOS) will alert companies if their submitted values do not match HIOS calculated values.
</t>
  </si>
  <si>
    <r>
      <rPr>
        <b/>
        <sz val="10"/>
        <rFont val="Arial"/>
        <family val="2"/>
      </rPr>
      <t>Part 1 Line 1.1</t>
    </r>
    <r>
      <rPr>
        <sz val="10"/>
        <rFont val="Arial"/>
        <family val="2"/>
      </rPr>
      <t xml:space="preserve">
(Total direct premium earned)</t>
    </r>
  </si>
  <si>
    <t>Part 2 Line 2.17</t>
  </si>
  <si>
    <r>
      <rPr>
        <b/>
        <sz val="10"/>
        <rFont val="Arial"/>
        <family val="2"/>
      </rPr>
      <t>Part 1 Line 7.5</t>
    </r>
    <r>
      <rPr>
        <sz val="10"/>
        <rFont val="Arial"/>
        <family val="2"/>
      </rPr>
      <t xml:space="preserve">
(Life-years)</t>
    </r>
  </si>
  <si>
    <t>Part 1 Line 7.4 / 12</t>
  </si>
  <si>
    <r>
      <rPr>
        <b/>
        <sz val="10"/>
        <rFont val="Arial"/>
        <family val="2"/>
      </rPr>
      <t>Part 2 Line 2.16</t>
    </r>
    <r>
      <rPr>
        <sz val="10"/>
        <rFont val="Arial"/>
        <family val="2"/>
      </rPr>
      <t xml:space="preserve">
(Total incurred claims)</t>
    </r>
  </si>
  <si>
    <t>The lesser of: Part 2 Line 2.17a or 2.17b</t>
  </si>
  <si>
    <t>Part 2 Lines 1.1 + 1.2 – 1.3 – 1.7 + 1.8 + 1.9 + 1.10 + 1.11</t>
  </si>
  <si>
    <t>Part 2 Line 2.16
Please note that on the 2011 MLR Form, this line was equal to Part 2 Lines 2.16 + 2.17</t>
  </si>
  <si>
    <t>Part 3, Line 4.5</t>
  </si>
  <si>
    <t>Part 3, Line 5.3</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</si>
  <si>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</si>
  <si>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</si>
  <si>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</si>
  <si>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1.3</t>
    </r>
    <r>
      <rPr>
        <sz val="10"/>
        <rFont val="Arial"/>
        <family val="2"/>
      </rPr>
      <t xml:space="preserve">
(Quality improvement expenses)</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</si>
  <si>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</si>
  <si>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</si>
  <si>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</si>
  <si>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1.7</t>
    </r>
    <r>
      <rPr>
        <sz val="10"/>
        <rFont val="Arial"/>
        <family val="2"/>
      </rPr>
      <t xml:space="preserve">
(Federal Risk Corridors Program payments or charges)</t>
    </r>
  </si>
  <si>
    <r>
      <rPr>
        <b/>
        <sz val="10"/>
        <rFont val="Arial"/>
        <family val="2"/>
      </rPr>
      <t>Part 3 Line 1.8</t>
    </r>
    <r>
      <rPr>
        <sz val="10"/>
        <rFont val="Arial"/>
        <family val="2"/>
      </rPr>
      <t xml:space="preserve">
(MLR numerator)</t>
    </r>
  </si>
  <si>
    <r>
      <rPr>
        <b/>
        <sz val="10"/>
        <rFont val="Arial"/>
        <family val="2"/>
      </rPr>
      <t>Part 3 Line 1.9</t>
    </r>
    <r>
      <rPr>
        <sz val="10"/>
        <rFont val="Arial"/>
        <family val="2"/>
      </rPr>
      <t xml:space="preserve">
(MLR numerator: Mini-Med and Student Health Plans)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</si>
  <si>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</si>
  <si>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</si>
  <si>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</si>
  <si>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r>
      <rPr>
        <b/>
        <sz val="10"/>
        <rFont val="Arial"/>
        <family val="2"/>
      </rPr>
      <t>Part 3 Line 3.6c</t>
    </r>
    <r>
      <rPr>
        <sz val="10"/>
        <rFont val="Arial"/>
        <family val="2"/>
      </rPr>
      <t xml:space="preserve">
(Capped administrative costs without adjustment)</t>
    </r>
  </si>
  <si>
    <r>
      <rPr>
        <b/>
        <sz val="10"/>
        <rFont val="Arial"/>
        <family val="2"/>
      </rPr>
      <t>Part 3 Line 4.1</t>
    </r>
    <r>
      <rPr>
        <sz val="10"/>
        <rFont val="Arial"/>
        <family val="2"/>
      </rPr>
      <t xml:space="preserve">
(Life-years to determine credibility)</t>
    </r>
  </si>
  <si>
    <r>
      <rPr>
        <b/>
        <sz val="10"/>
        <rFont val="Arial"/>
        <family val="2"/>
      </rPr>
      <t>Part 3 Line 4.2</t>
    </r>
    <r>
      <rPr>
        <sz val="10"/>
        <rFont val="Arial"/>
        <family val="2"/>
      </rPr>
      <t xml:space="preserve">
(Base credibility factor)</t>
    </r>
  </si>
  <si>
    <r>
      <rPr>
        <b/>
        <sz val="10"/>
        <rFont val="Arial"/>
        <family val="2"/>
      </rPr>
      <t>Part 3 Line 4.4</t>
    </r>
    <r>
      <rPr>
        <sz val="10"/>
        <rFont val="Arial"/>
        <family val="2"/>
      </rPr>
      <t xml:space="preserve">
(Deductible factor)</t>
    </r>
  </si>
  <si>
    <r>
      <rPr>
        <b/>
        <sz val="10"/>
        <rFont val="Arial"/>
        <family val="2"/>
      </rPr>
      <t>Part 3 Line 4.5</t>
    </r>
    <r>
      <rPr>
        <sz val="10"/>
        <rFont val="Arial"/>
        <family val="2"/>
      </rPr>
      <t xml:space="preserve">
(Credibility adjustment)</t>
    </r>
  </si>
  <si>
    <r>
      <rPr>
        <b/>
        <sz val="10"/>
        <rFont val="Arial"/>
        <family val="2"/>
      </rPr>
      <t>Part 3 Line 5.1a</t>
    </r>
    <r>
      <rPr>
        <sz val="10"/>
        <rFont val="Arial"/>
        <family val="2"/>
      </rPr>
      <t xml:space="preserve">
(Preliminary MLR)</t>
    </r>
  </si>
  <si>
    <r>
      <rPr>
        <b/>
        <sz val="10"/>
        <rFont val="Arial"/>
        <family val="2"/>
      </rPr>
      <t>Part 3 Line 5.1b</t>
    </r>
    <r>
      <rPr>
        <sz val="10"/>
        <rFont val="Arial"/>
        <family val="2"/>
      </rPr>
      <t xml:space="preserve">
(Preliminary MLR: Mini-Med and Student Health Plans)</t>
    </r>
  </si>
  <si>
    <r>
      <rPr>
        <b/>
        <sz val="10"/>
        <rFont val="Arial"/>
        <family val="2"/>
      </rPr>
      <t>Part 3 Line 5.2</t>
    </r>
    <r>
      <rPr>
        <sz val="10"/>
        <rFont val="Arial"/>
        <family val="2"/>
      </rPr>
      <t xml:space="preserve">
(Credibility adjustment)</t>
    </r>
  </si>
  <si>
    <r>
      <rPr>
        <b/>
        <sz val="10"/>
        <rFont val="Arial"/>
        <family val="2"/>
      </rPr>
      <t>Part 3 Line 5.3</t>
    </r>
    <r>
      <rPr>
        <sz val="10"/>
        <rFont val="Arial"/>
        <family val="2"/>
      </rPr>
      <t xml:space="preserve">
(Credibility-adjusted MLR)</t>
    </r>
  </si>
  <si>
    <r>
      <rPr>
        <b/>
        <sz val="10"/>
        <rFont val="Arial"/>
        <family val="2"/>
      </rPr>
      <t>Part 3 Line 6.1</t>
    </r>
    <r>
      <rPr>
        <sz val="10"/>
        <rFont val="Arial"/>
        <family val="2"/>
      </rPr>
      <t xml:space="preserve">
(MLR standard)</t>
    </r>
  </si>
  <si>
    <r>
      <rPr>
        <b/>
        <sz val="10"/>
        <rFont val="Arial"/>
        <family val="2"/>
      </rPr>
      <t>Part 3 Line 6.2</t>
    </r>
    <r>
      <rPr>
        <sz val="10"/>
        <rFont val="Arial"/>
        <family val="2"/>
      </rPr>
      <t xml:space="preserve">
(Credibility-adjusted MLR)</t>
    </r>
  </si>
  <si>
    <r>
      <rPr>
        <b/>
        <sz val="10"/>
        <rFont val="Arial"/>
        <family val="2"/>
      </rPr>
      <t>Part 3 Line 6.3</t>
    </r>
    <r>
      <rPr>
        <sz val="10"/>
        <rFont val="Arial"/>
        <family val="2"/>
      </rPr>
      <t xml:space="preserve">
(Adjusted earned premium less Federal and State taxes and licensing or regulatory fees)</t>
    </r>
  </si>
  <si>
    <r>
      <rPr>
        <b/>
        <sz val="10"/>
        <rFont val="Arial"/>
        <family val="2"/>
      </rPr>
      <t>Part 3 Line 6.4</t>
    </r>
    <r>
      <rPr>
        <sz val="10"/>
        <rFont val="Arial"/>
        <family val="2"/>
      </rPr>
      <t xml:space="preserve">
(Rebate amount)</t>
    </r>
  </si>
  <si>
    <r>
      <rPr>
        <b/>
        <sz val="10"/>
        <rFont val="Arial"/>
        <family val="2"/>
      </rPr>
      <t>Column "Total as of 12/31/YY":</t>
    </r>
    <r>
      <rPr>
        <sz val="10"/>
        <rFont val="Arial"/>
        <family val="2"/>
      </rPr>
      <t xml:space="preserve">
Part 2 Lines 2.1a + 2.2a – 2.3 + 2.4a – 2.5 + 2.6a – 2.7 + 2.8a + 2.9a – 2.10 + 2.11a + 2.11b – 2.11c – 2.12a + 2.12b + 2.13 + 2.14 + 2.15
</t>
    </r>
    <r>
      <rPr>
        <b/>
        <sz val="10"/>
        <rFont val="Arial"/>
        <family val="2"/>
      </rPr>
      <t>All other columns ("3/31/YY", "Dual Contract", "Deferred PY1", "Deferred CY"):</t>
    </r>
    <r>
      <rPr>
        <sz val="10"/>
        <rFont val="Arial"/>
        <family val="2"/>
      </rPr>
      <t xml:space="preserve">
Part 2 Lines 2.1b + 2.2b + 2.4b + 2.6b – 2.7 + 2.8b + 2.9b + 2.11a + 2.11b – 2.12a + 2.13 + 2.14 + 2.15</t>
    </r>
  </si>
  <si>
    <r>
      <rPr>
        <b/>
        <sz val="10"/>
        <rFont val="Arial"/>
        <family val="2"/>
      </rPr>
      <t>Column "Total":</t>
    </r>
    <r>
      <rPr>
        <sz val="10"/>
        <rFont val="Arial"/>
        <family val="2"/>
      </rPr>
      <t xml:space="preserve">
   ● if Column "Total" Part 3 Line 4.1 &lt; 1,000 or ≥ 75,000: 
      0 (zero)
   ● if Column "PY2" Part 3 Line 4.1 ≥ 1,000 and Line 5.1a or 5.1b &lt; Line 6.1, and 
         Column "PY1" Part 3 Line 4.1 ≥ 1,000 and Line 5.1a or 5.1b &lt; Line 6.1, and
         Column "CY"   Part 3 Line 4.1 ≥ 1,000 and Line 5.1a or 5.1b &lt; Line 6.1:
      0 (zero)
   ● if 1,000 ≤ Column "Total" Part 3 Line 4.1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4.1 Column "Total": 
y2 = y1 + [(y3 – y1) / (x3 – x1)] * (x2 – x1)
</t>
    </r>
    <r>
      <rPr>
        <u/>
        <sz val="10"/>
        <rFont val="Arial"/>
        <family val="2"/>
      </rPr>
      <t>Linear Interpolation Example</t>
    </r>
    <r>
      <rPr>
        <sz val="10"/>
        <rFont val="Arial"/>
        <family val="2"/>
      </rPr>
      <t>: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5.1 Total Column, then round the resulting credibility-adjusted MLR to 3 decimal places (e.g. 80.1%) and enter on Part 3 Line 5.3.</t>
    </r>
  </si>
  <si>
    <r>
      <rPr>
        <b/>
        <sz val="10"/>
        <rFont val="Arial"/>
        <family val="2"/>
      </rPr>
      <t>Column "Total":</t>
    </r>
    <r>
      <rPr>
        <sz val="10"/>
        <rFont val="Arial"/>
        <family val="2"/>
      </rPr>
      <t xml:space="preserve">
   ● if Part 3 Line 4.3 &lt; 2,500: 
      1.000
   ● if Part 3 Line 4.3 ≥ 10,000: 
      1.736
   ● if 2,500 ≤ Part 3 Line 4.3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4.3 Column "Total": 
y2 = y1 + [(y3 – y1) / (x3 – x1)] * (x2 – x1)
</t>
    </r>
    <r>
      <rPr>
        <u/>
        <sz val="10"/>
        <rFont val="Arial"/>
        <family val="2"/>
      </rPr>
      <t>Linear interpolation example</t>
    </r>
    <r>
      <rPr>
        <sz val="10"/>
        <rFont val="Arial"/>
        <family val="2"/>
      </rPr>
      <t>: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5.1, then round the result to 3 decimal places (e.g. 80.1%) and enter on Part 3 Line 5.3.</t>
    </r>
  </si>
  <si>
    <r>
      <rPr>
        <b/>
        <sz val="10"/>
        <rFont val="Arial"/>
        <family val="2"/>
      </rPr>
      <t>Column "Total":</t>
    </r>
    <r>
      <rPr>
        <sz val="10"/>
        <rFont val="Arial"/>
        <family val="2"/>
      </rPr>
      <t xml:space="preserve">
   ● if Column "Total" Part 3 Line 4.1 &lt; 1,000 or ≥ 75,000: 
      0 (zero)
   ● if Column "PY2" Part 3 Line 4.1 ≥ 1,000 and Line 5.1a or 5.1b &lt; Line 6.1, and 
         Column "PY1" Part 3 Line 4.1 ≥ 1,000 and Line 5.1a or 5.1b &lt; Line 6.1, and
         Column "CY"   Part 3 Line 4.1 ≥ 1,000 and Line 5.1a or 5.1b &lt; Line 6.1:
      0 (zero)
   ● if 1,000 ≤ Column "Total" Part 3 Line 4.1 &lt; 75,000 and none of the conditions above apply: 
      Part 3 Line 4.2 x 4.4 (do not round)</t>
    </r>
  </si>
  <si>
    <r>
      <rPr>
        <b/>
        <sz val="10"/>
        <rFont val="Arial"/>
        <family val="2"/>
      </rPr>
      <t>Columns "PY2", "PY1", "CY", "Total":</t>
    </r>
    <r>
      <rPr>
        <sz val="10"/>
        <rFont val="Arial"/>
        <family val="2"/>
      </rPr>
      <t xml:space="preserve">
   ● if Part 3 Line 4.1 &lt; 1,000: 
      blank
   ● if Part 3 Line 4.1 ≥ 1,000: 
      Part 3 Lines 1.8 / 2.3 (do not round)</t>
    </r>
  </si>
  <si>
    <r>
      <rPr>
        <b/>
        <sz val="10"/>
        <rFont val="Arial"/>
        <family val="2"/>
      </rPr>
      <t>Columns "PY2", "PY1", "CY", "Total":</t>
    </r>
    <r>
      <rPr>
        <sz val="10"/>
        <rFont val="Arial"/>
        <family val="2"/>
      </rPr>
      <t xml:space="preserve">
   ● if Part 3 Line 4.1 &lt; 1,000: 
      blank
   ● if Part 3 Line 4.1 ≥ 1,000: 
      Part 3 Lines 1.9 / 2.3 (do not round)</t>
    </r>
  </si>
  <si>
    <r>
      <rPr>
        <b/>
        <sz val="10"/>
        <rFont val="Arial"/>
        <family val="2"/>
      </rPr>
      <t>Column "Total":</t>
    </r>
    <r>
      <rPr>
        <sz val="10"/>
        <rFont val="Arial"/>
        <family val="2"/>
      </rPr>
      <t xml:space="preserve">
   ● if Column "Total" Part 3 Line 4.1 &lt; 1,000: 
      blank
   ● if Column "Total" Part 3 Line 4.1 ≥ 1,000: 
      Health Insurance Coverage columns:    Part 3 Lines 5.1a + 5.2
      Mini-Med and Student Health columns:  Part 3 Lines 5.1b + 5.2
   (round to three decimal places, e.g. 0.801 or 80.1%)</t>
    </r>
  </si>
  <si>
    <r>
      <rPr>
        <b/>
        <sz val="10"/>
        <rFont val="Arial"/>
        <family val="2"/>
      </rPr>
      <t>Column "Total":</t>
    </r>
    <r>
      <rPr>
        <sz val="10"/>
        <rFont val="Arial"/>
        <family val="2"/>
      </rPr>
      <t xml:space="preserve">
   ● if Column "Total" Part 3 Line 4.1 &lt; 1,000: 
      blank
   ● if Column "Total" Part 3 Line 4.1 ≥ 1,000: 
      Part 3 Column "CY", Lines 2.1 – 2.2 (if negative, set to 0 (zero))</t>
    </r>
  </si>
  <si>
    <r>
      <rPr>
        <b/>
        <sz val="10"/>
        <rFont val="Arial"/>
        <family val="2"/>
      </rPr>
      <t>Column "Total":</t>
    </r>
    <r>
      <rPr>
        <sz val="10"/>
        <rFont val="Arial"/>
        <family val="2"/>
      </rPr>
      <t xml:space="preserve">
   ● if Column "Total" Part 3 Line 4.1 &lt; 1,000: 
      0 (zero)
   ● if Column "Total" Part 3 Line 4.1 ≥ 1,000 and Part 3 Line 6.2 ≥ Line 6.1: 
      0 (zero)
   ● if Column "Total" Part 3 Line 4.1 ≥ 1,000 and Part 3 Line 6.2 &lt; Line 6.1: 
      Part 3 (Lines 6.1 – 6.2) x Line 6.3</t>
    </r>
  </si>
  <si>
    <t>2012
Individual</t>
  </si>
  <si>
    <t>2013
Individual</t>
  </si>
  <si>
    <t>2014
Individual</t>
  </si>
  <si>
    <t>State or Territory Name</t>
  </si>
  <si>
    <t>Table 3 - State and Territory Names and MLR Standards</t>
  </si>
  <si>
    <t>2012
Small Group</t>
  </si>
  <si>
    <t>2013
Small Group</t>
  </si>
  <si>
    <t>2014
Small Group</t>
  </si>
  <si>
    <t>INSTRUCTIONS FOR USING THE MLR CALCULATOR WITH THE 2014 MLR ANNUAL REPORTING FORM</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</si>
  <si>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</si>
  <si>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</si>
  <si>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</si>
  <si>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r>
      <rPr>
        <b/>
        <sz val="10"/>
        <rFont val="Arial"/>
        <family val="2"/>
      </rPr>
      <t>Step 1.</t>
    </r>
    <r>
      <rPr>
        <sz val="10"/>
        <rFont val="Arial"/>
        <family val="2"/>
      </rPr>
      <t xml:space="preserve">  Download the HIOS template file(s) from the HIOS MLR module.  You must use these template file(s) to submit MLR data (and Risk Corridors data, if any) through HIOS.  Do </t>
    </r>
    <r>
      <rPr>
        <u/>
        <sz val="10"/>
        <rFont val="Arial"/>
        <family val="2"/>
      </rPr>
      <t>not</t>
    </r>
    <r>
      <rPr>
        <sz val="10"/>
        <rFont val="Arial"/>
        <family val="2"/>
      </rPr>
      <t xml:space="preserve"> attempt to upload the MLR Form or Risk Corridors Form posted on the MLR page of CCIIO's website, or this MLR Calculator file, into HIOS.</t>
    </r>
  </si>
  <si>
    <t>(d) Copy the amounts from Tab 3, Lines 9 and 10 of the completed Risk Corridors template to Part 3, Lines 3.11 and 3.12 of this MLR Calculator file.</t>
  </si>
  <si>
    <t>(a) To ensure that the MLR Calculator functions correctly, do NOT insert or delete rows or columns anywhere in this file.</t>
  </si>
  <si>
    <t>(b) Populate the "Business in the State of" and the "Federal Tax Exempt" fields on the Company Information tab of this MLR Calculator file.</t>
  </si>
  <si>
    <r>
      <t xml:space="preserve">(d) If your company did not have any QHPs in 2014, skip to Step 4.
</t>
    </r>
    <r>
      <rPr>
        <sz val="8"/>
        <rFont val="Arial"/>
        <family val="2"/>
      </rPr>
      <t xml:space="preserve">  </t>
    </r>
    <r>
      <rPr>
        <sz val="10"/>
        <rFont val="Arial"/>
        <family val="2"/>
      </rPr>
      <t xml:space="preserve">    If your company had QHPs in 2014, populate all relevant cells of the Risk Corridors Plan-Level Data template that you downloaded from HIOS.  Use the calculated amounts from Part 3, Columns 4A and 8A of this MLR Calculator file to complete Tab 3 of the Risk Corridors template.  The Risk Corridors template contains formulas and will perform calculations automatically.</t>
    </r>
  </si>
  <si>
    <t>(c) Populate all relevant blank cells on Parts 1, 2, and 3 of this MLR Calculator file.  Do not alter the green cells, as these contain formulas.</t>
  </si>
  <si>
    <r>
      <t>Companies may also use this MLR Calculator file to perform and/or verify their MLR and rebate calculations for the 2014 MLR reporting year.  To use the MLR Calculator, please follow Steps 1−5 below.  For your convenience, you can also choose to have this MLR Calculator copy all data entered in this file to the HIOS template file you specify.*  
  *</t>
    </r>
    <r>
      <rPr>
        <i/>
        <sz val="9"/>
        <rFont val="Arial"/>
        <family val="2"/>
      </rPr>
      <t>You may need to enable macros to use the optional MLR Calculator copy functionality; please contact your IT department for assistance.</t>
    </r>
  </si>
  <si>
    <t xml:space="preserve">(i) Optionally, populate all relevant blank cells on Parts 4 and 5, if you wish the MLR Calculator to automatically copy these data to the HIOS template.  </t>
  </si>
  <si>
    <r>
      <t>(i) Use the calculated fields (green cells) in Parts 1, 2, 3, and 4 of this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</si>
  <si>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r>
      <t>(ii) To have the MLR Calculator copy all data to your HIOS template file, enter the destination HIOS template filename in the box below (cell B24), and click the "Copy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</si>
  <si>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t>5.1a  Preliminary MLR (Lines 1.8 / 2.3)</t>
  </si>
  <si>
    <t>5.1b  Preliminary MLR: Mini-Med and Student Health  (Lines 1.9 / 2.3)</t>
  </si>
  <si>
    <t>1.14 Advance payments of the premium tax credit received from HHS (informational only; already included in Lines 1.1-1.11)</t>
  </si>
  <si>
    <t>1
Health Insurance
INDIVIDUAL
Total as of 12/31/15</t>
  </si>
  <si>
    <t>6
Health Insurance
SMALL GROUP
Total as of 12/31/15</t>
  </si>
  <si>
    <t>11
Health Insurance
LARGE GROUP
Total as of 12/31/15</t>
  </si>
  <si>
    <t>16
Mini-Med
INDIVIDUAL
Total as of 12/31/15</t>
  </si>
  <si>
    <t>19
Mini-Med
SMALL GROUP
Total as of 12/31/15</t>
  </si>
  <si>
    <t>22
Mini-Med
LARGE GROUP
Total as of 12/31/15</t>
  </si>
  <si>
    <t>25
Expat
SMALL GROUP
Total as of 12/31/15</t>
  </si>
  <si>
    <t>30
Expat
LARGE GROUP
Total as of 12/31/15</t>
  </si>
  <si>
    <t>35
Student Health
INDIVIDUAL
Total as of 12/31/15</t>
  </si>
  <si>
    <t>40
Government Program Plans 
Total as of 12/31/15</t>
  </si>
  <si>
    <t>41
Other Health Business 
Total as of 12/31/15</t>
  </si>
  <si>
    <t>43
Uninsured Plans
Total as of 12/31/15</t>
  </si>
  <si>
    <t>44
Grand Total
Total as of 12/31/15</t>
  </si>
  <si>
    <t>1.2 Adjusted incurred claims as of 3/31 of the year following the MLR reporting year</t>
  </si>
  <si>
    <t>7.2 Risk Corridors claims liabilities/reserves true-up (Lines 7.2b - 7.2a)</t>
  </si>
  <si>
    <t>2015 MLR Annual Reporting Form: Formula Resource</t>
  </si>
  <si>
    <t>2015
Individual</t>
  </si>
  <si>
    <t>2015
Small Group</t>
  </si>
  <si>
    <t>2
Health Insurance
INDIVIDUAL
Total as of 3/31/16</t>
  </si>
  <si>
    <t>3
Health Insurance
INDIVIDUAL
Dual Contracts
(Included in Total as of 3/31/16)</t>
  </si>
  <si>
    <t>2A
Health Insurance
INDIVIDUAL
[Risk Corridors]
Total as of 3/31/16</t>
  </si>
  <si>
    <t>7
Health Insurance
SMALL GROUP
Total as of 3/31/16</t>
  </si>
  <si>
    <t>8
Health Insurance
SMALL GROUP
Dual Contracts
(Included in Total as of 3/31/16)</t>
  </si>
  <si>
    <t>7A
Health Insurance
SMALL GROUP
[Risk Corridors]
Total as of 3/31/16</t>
  </si>
  <si>
    <t>12
Health Insurance
LARGE GROUP
Total as of 3/31/16</t>
  </si>
  <si>
    <t>13
Health Insurance
LARGE GROUP
Dual Contracts
(Included in Total as of 3/31/16)</t>
  </si>
  <si>
    <t>17
Mini-Med
INDIVIDUAL
Total as of 3/31/16</t>
  </si>
  <si>
    <t>18
Mini-Med
INDIVIDUAL
Dual Contracts
(Included in Total as of 3/31/16)</t>
  </si>
  <si>
    <t>20
Mini-Med
SMALL GROUP
Total as of 3/31/16</t>
  </si>
  <si>
    <t>21
Mini-Med
SMALL GROUP
Dual Contracts
(Included in Total as of 3/31/16)</t>
  </si>
  <si>
    <t>23
Mini-Med
LARGE GROUP
Total as of 3/31/16</t>
  </si>
  <si>
    <t>24
Mini-Med
LARGE GROUP
Dual Contracts
(Included in Total as of 3/31/16)</t>
  </si>
  <si>
    <t>26
Expat
SMALL GROUP
Total as of 3/31/16</t>
  </si>
  <si>
    <t>27
Expat
SMALL GROUP
Dual Contracts
(Included in Total as of 3/31/16)</t>
  </si>
  <si>
    <t>31
Expat
LARGE GROUP
Total as of 3/31/16</t>
  </si>
  <si>
    <t>32
Expat
LARGE GROUP
Dual Contracts
(Included in Total as of 3/31/16)</t>
  </si>
  <si>
    <t>36
Student Health
INDIVIDUAL
Total as of 3/31/16</t>
  </si>
  <si>
    <t>37
Student Health
INDIVIDUAL
Dual Contracts
(Included in Total as of 3/31/16)</t>
  </si>
  <si>
    <t>3.3 Profit for risk corridors calculation (the greater of Lines 3.3a or 3.3b)</t>
  </si>
  <si>
    <t>3.3c  Capped profit without adjustment (3% x (Lines 2.1 - 2.2))</t>
  </si>
  <si>
    <t>3.4 Allowable administrative costs (the lesser of Lines 3.4a or 3.4b)</t>
  </si>
  <si>
    <t>3.9 Risk corridors aggregate amount by market without adjustment (from Risk Corridors Plan Data Form, Part 3 Line 9)</t>
  </si>
  <si>
    <r>
      <t xml:space="preserve">3.10 Risk corridors total payment or charge amount used for MLR calculation </t>
    </r>
    <r>
      <rPr>
        <sz val="10"/>
        <rFont val="Arial"/>
        <family val="2"/>
      </rPr>
      <t>(from Risk Corridors Plan Data Form, Part 3 Line 10)</t>
    </r>
  </si>
  <si>
    <r>
      <rPr>
        <b/>
        <sz val="10"/>
        <rFont val="Arial"/>
        <family val="2"/>
      </rPr>
      <t>Part 3 Line 3.4b</t>
    </r>
    <r>
      <rPr>
        <sz val="10"/>
        <rFont val="Arial"/>
        <family val="2"/>
      </rPr>
      <t xml:space="preserve">
(Capped administrative costs)</t>
    </r>
  </si>
  <si>
    <r>
      <rPr>
        <b/>
        <sz val="10"/>
        <rFont val="Arial"/>
        <family val="2"/>
      </rPr>
      <t>Column "RC":</t>
    </r>
    <r>
      <rPr>
        <sz val="10"/>
        <rFont val="Arial"/>
        <family val="2"/>
      </rPr>
      <t xml:space="preserve">
The greater of: Part 3 Lines 3.3a or 3.3b</t>
    </r>
  </si>
  <si>
    <t>3.7 Risk corridors unadjusted target amount (Lines 2.1 - 3.6)</t>
  </si>
  <si>
    <r>
      <rPr>
        <b/>
        <sz val="10"/>
        <rFont val="Arial"/>
        <family val="2"/>
      </rPr>
      <t>Column "RC":</t>
    </r>
    <r>
      <rPr>
        <sz val="10"/>
        <rFont val="Arial"/>
        <family val="2"/>
      </rPr>
      <t xml:space="preserve">
Part 3 Lines 3.1 / 3.7</t>
    </r>
  </si>
  <si>
    <r>
      <rPr>
        <b/>
        <sz val="10"/>
        <rFont val="Arial"/>
        <family val="2"/>
      </rPr>
      <t>Column "RC":</t>
    </r>
    <r>
      <rPr>
        <sz val="10"/>
        <rFont val="Arial"/>
        <family val="2"/>
      </rPr>
      <t xml:space="preserve">
The lesser of: Part 3 Lines 3.4a or 3.4b</t>
    </r>
  </si>
  <si>
    <r>
      <rPr>
        <b/>
        <sz val="10"/>
        <rFont val="Arial"/>
        <family val="2"/>
      </rPr>
      <t>Part 3 Line 3.10</t>
    </r>
    <r>
      <rPr>
        <sz val="10"/>
        <rFont val="Arial"/>
        <family val="2"/>
      </rPr>
      <t xml:space="preserve">
(Risk Corridors Total Payment or Charge Amount Used for MLR calculation)</t>
    </r>
  </si>
  <si>
    <t>3.8 Unadjusted risk corridors ratio (Lines 3.1 / 3.7)</t>
  </si>
  <si>
    <t>3.6b  Profit and administrative costs without adjustment (Lines 3.2 + 3.6a + 2.2)</t>
  </si>
  <si>
    <t>3.4a  Profit and administrative costs (Lines 3.2 + 3.3 + 2.2)</t>
  </si>
  <si>
    <t>3.5 Risk corridors adjusted target amount (Lines 2.1 - 3.4)</t>
  </si>
  <si>
    <t>2015 Form Calculation References</t>
  </si>
  <si>
    <r>
      <rPr>
        <b/>
        <sz val="10"/>
        <rFont val="Arial"/>
        <family val="2"/>
      </rPr>
      <t>Column "RC":</t>
    </r>
    <r>
      <rPr>
        <sz val="10"/>
        <rFont val="Arial"/>
        <family val="2"/>
      </rPr>
      <t xml:space="preserve">
2015 Risk Corridors Plan Level Data Form, Tab 3, Line 9</t>
    </r>
  </si>
  <si>
    <r>
      <rPr>
        <b/>
        <sz val="10"/>
        <rFont val="Arial"/>
        <family val="2"/>
      </rPr>
      <t>Column "RC":</t>
    </r>
    <r>
      <rPr>
        <sz val="10"/>
        <rFont val="Arial"/>
        <family val="2"/>
      </rPr>
      <t xml:space="preserve">
2015 Risk Corridors Plan Level Data Form, Tab 3, Line 10</t>
    </r>
  </si>
  <si>
    <r>
      <rPr>
        <b/>
        <sz val="10"/>
        <rFont val="Arial"/>
        <family val="2"/>
      </rPr>
      <t xml:space="preserve">Column "RC":
</t>
    </r>
    <r>
      <rPr>
        <sz val="10"/>
        <rFont val="Arial"/>
        <family val="2"/>
      </rPr>
      <t>Part 3 Lines 7.2b - 7.2a</t>
    </r>
  </si>
  <si>
    <r>
      <rPr>
        <b/>
        <sz val="10"/>
        <rFont val="Arial"/>
        <family val="2"/>
      </rPr>
      <t>Column "PY2":</t>
    </r>
    <r>
      <rPr>
        <sz val="10"/>
        <rFont val="Arial"/>
        <family val="2"/>
      </rPr>
      <t xml:space="preserve">
2013 MLR Form, (Part 1 Line 2.1, Columns "3/31/YY" + "Deferred PY" – "Deferred CY") + (Part 2 Line 2.17, Columns "3/31/YY" + "Deferred PY" – "Deferred CY")
</t>
    </r>
    <r>
      <rPr>
        <b/>
        <sz val="10"/>
        <rFont val="Arial"/>
        <family val="2"/>
      </rPr>
      <t>Column "PY1":</t>
    </r>
    <r>
      <rPr>
        <sz val="10"/>
        <rFont val="Arial"/>
        <family val="2"/>
      </rPr>
      <t xml:space="preserve">
2014 MLR Form, Part 1 Lines 2.1 + 2.11, Columns "3/31/YY" + "Deferred PY" – "Deferred CY"</t>
    </r>
  </si>
  <si>
    <r>
      <rPr>
        <b/>
        <sz val="10"/>
        <rFont val="Arial"/>
        <family val="2"/>
      </rPr>
      <t>Part 3 Line 3.3</t>
    </r>
    <r>
      <rPr>
        <sz val="10"/>
        <rFont val="Arial"/>
        <family val="2"/>
      </rPr>
      <t xml:space="preserve">
(Profit for risk corridors calculation)</t>
    </r>
  </si>
  <si>
    <r>
      <rPr>
        <b/>
        <sz val="10"/>
        <rFont val="Arial"/>
        <family val="2"/>
      </rPr>
      <t>Individual, Small Group, and Large Group Columns, except DC, MA, and VT merged markets:</t>
    </r>
    <r>
      <rPr>
        <sz val="10"/>
        <rFont val="Arial"/>
        <family val="2"/>
      </rPr>
      <t xml:space="preserve">
Part 3, Lines 2.1 – 2.2
</t>
    </r>
    <r>
      <rPr>
        <b/>
        <sz val="10"/>
        <rFont val="Arial"/>
        <family val="2"/>
      </rPr>
      <t>Individual and Small Group Columns, if Business State is DC, MA, or VT:</t>
    </r>
    <r>
      <rPr>
        <sz val="10"/>
        <rFont val="Arial"/>
        <family val="2"/>
      </rPr>
      <t xml:space="preserve">
(Part 3, Individual Column, Lines 2.1 – 2.2) + (Part 3, Small Group Column, Lines 2.1 – 2.2)</t>
    </r>
  </si>
  <si>
    <r>
      <rPr>
        <b/>
        <sz val="10"/>
        <rFont val="Arial"/>
        <family val="2"/>
      </rPr>
      <t>Column "RC", except DC, MA, and VT merged markets:</t>
    </r>
    <r>
      <rPr>
        <sz val="10"/>
        <rFont val="Arial"/>
        <family val="2"/>
      </rPr>
      <t xml:space="preserve">
Part 1 Lines 5.1 + 5.2 + 5.3 + 5.4 + 5.5 + 5.6, Column [RC] "3/31/YY"
</t>
    </r>
    <r>
      <rPr>
        <b/>
        <sz val="10"/>
        <rFont val="Arial"/>
        <family val="2"/>
      </rPr>
      <t>Column "RC", if Business State is DC, MA, or VT:</t>
    </r>
    <r>
      <rPr>
        <sz val="10"/>
        <rFont val="Arial"/>
        <family val="2"/>
      </rPr>
      <t xml:space="preserve">
(Part 1, Lines 5.1 + 5.2 + 5.3 + 5.4 + 5.5 + 5.6, Individual Column [RC] "3/31/YY") + (Part 1, Lines 5.1 + 5.2 + 5.3 + 5.4 + 5.5 + 5.6, Small Group Column [RC] "3/31/YY")</t>
    </r>
  </si>
  <si>
    <r>
      <rPr>
        <b/>
        <sz val="10"/>
        <rFont val="Arial"/>
        <family val="2"/>
      </rPr>
      <t>Column "RC", except DC, MA, and VT merged markets:</t>
    </r>
    <r>
      <rPr>
        <sz val="10"/>
        <rFont val="Arial"/>
        <family val="2"/>
      </rPr>
      <t xml:space="preserve">
Part 3 Lines 2.1 – 3.4
</t>
    </r>
    <r>
      <rPr>
        <b/>
        <sz val="10"/>
        <rFont val="Arial"/>
        <family val="2"/>
      </rPr>
      <t>Column "RC", if Business State is DC, MA, or VT:</t>
    </r>
    <r>
      <rPr>
        <sz val="10"/>
        <rFont val="Arial"/>
        <family val="2"/>
      </rPr>
      <t xml:space="preserve">
(Part 3 Line 2.1 Individual Column + Part 3 Line 2.1 Small Group Column) – Part 3 Line 3.4</t>
    </r>
  </si>
  <si>
    <r>
      <rPr>
        <b/>
        <sz val="10"/>
        <rFont val="Arial"/>
        <family val="2"/>
      </rPr>
      <t>Column "RC", except DC, MA, and VT merged markets:</t>
    </r>
    <r>
      <rPr>
        <sz val="10"/>
        <rFont val="Arial"/>
        <family val="2"/>
      </rPr>
      <t xml:space="preserve">
20% x (Part 3 Lines 2.1 – 2.2) + Part 3 Line 2.2
</t>
    </r>
    <r>
      <rPr>
        <b/>
        <sz val="10"/>
        <rFont val="Arial"/>
        <family val="2"/>
      </rPr>
      <t>Column "RC", if Business State is DC, MA, or VT:</t>
    </r>
    <r>
      <rPr>
        <sz val="10"/>
        <rFont val="Arial"/>
        <family val="2"/>
      </rPr>
      <t xml:space="preserve">
20% x (Part 3 Line 2.1 Individual Column – Part 3 Line 2.2 Individual Column + Part 3 Line 2.1 Small Group Column – Part 3 Line 2.2 Small Group Column) + (Part 3 Line 2.2 Individual Column + Part 3 Line 2.2 Small Group Column)</t>
    </r>
  </si>
  <si>
    <r>
      <rPr>
        <b/>
        <sz val="10"/>
        <rFont val="Arial"/>
        <family val="2"/>
      </rPr>
      <t>Part 3 Line 3.1</t>
    </r>
    <r>
      <rPr>
        <sz val="10"/>
        <rFont val="Arial"/>
        <family val="2"/>
      </rPr>
      <t xml:space="preserve">
(Allowable costs)</t>
    </r>
  </si>
  <si>
    <r>
      <rPr>
        <b/>
        <sz val="10"/>
        <rFont val="Arial"/>
        <family val="2"/>
      </rPr>
      <t>Part 3 Line 3.2</t>
    </r>
    <r>
      <rPr>
        <sz val="10"/>
        <rFont val="Arial"/>
        <family val="2"/>
      </rPr>
      <t xml:space="preserve">
(Administrative costs excluding Taxes)</t>
    </r>
  </si>
  <si>
    <r>
      <rPr>
        <b/>
        <sz val="10"/>
        <rFont val="Arial"/>
        <family val="2"/>
      </rPr>
      <t>Part 3 Line 3.3a</t>
    </r>
    <r>
      <rPr>
        <sz val="10"/>
        <rFont val="Arial"/>
        <family val="2"/>
      </rPr>
      <t xml:space="preserve">
(Earned profit)</t>
    </r>
  </si>
  <si>
    <r>
      <rPr>
        <b/>
        <sz val="10"/>
        <rFont val="Arial"/>
        <family val="2"/>
      </rPr>
      <t>Part 3 Line 3.3b</t>
    </r>
    <r>
      <rPr>
        <sz val="10"/>
        <rFont val="Arial"/>
        <family val="2"/>
      </rPr>
      <t xml:space="preserve">
(Capped profit)</t>
    </r>
  </si>
  <si>
    <r>
      <rPr>
        <b/>
        <sz val="10"/>
        <rFont val="Arial"/>
        <family val="2"/>
      </rPr>
      <t>Part 3 Line 3.4</t>
    </r>
    <r>
      <rPr>
        <sz val="10"/>
        <rFont val="Arial"/>
        <family val="2"/>
      </rPr>
      <t xml:space="preserve">
(Allowable administrative costs)</t>
    </r>
  </si>
  <si>
    <r>
      <rPr>
        <b/>
        <sz val="10"/>
        <rFont val="Arial"/>
        <family val="2"/>
      </rPr>
      <t>Part 3 Line 3.5</t>
    </r>
    <r>
      <rPr>
        <sz val="10"/>
        <rFont val="Arial"/>
        <family val="2"/>
      </rPr>
      <t xml:space="preserve">
(Risk corridors adjusted target amount)</t>
    </r>
  </si>
  <si>
    <r>
      <rPr>
        <b/>
        <sz val="10"/>
        <rFont val="Arial"/>
        <family val="2"/>
      </rPr>
      <t>Part 3 Line 3.8</t>
    </r>
    <r>
      <rPr>
        <sz val="10"/>
        <rFont val="Arial"/>
        <family val="2"/>
      </rPr>
      <t xml:space="preserve">
(Unadjusted risk corridors ratio)</t>
    </r>
  </si>
  <si>
    <r>
      <rPr>
        <b/>
        <sz val="10"/>
        <rFont val="Arial"/>
        <family val="2"/>
      </rPr>
      <t>Part 3 Line 3.9</t>
    </r>
    <r>
      <rPr>
        <sz val="10"/>
        <rFont val="Arial"/>
        <family val="2"/>
      </rPr>
      <t xml:space="preserve">
(Risk corridors aggregate amount by market without adjustment)</t>
    </r>
  </si>
  <si>
    <t>3.6a  Profit without adjustment (the greater of Lines 3.3a or 3.3c)</t>
  </si>
  <si>
    <r>
      <rPr>
        <b/>
        <sz val="10"/>
        <rFont val="Arial"/>
        <family val="2"/>
      </rPr>
      <t>Part 3 Line 3.6</t>
    </r>
    <r>
      <rPr>
        <sz val="10"/>
        <rFont val="Arial"/>
        <family val="2"/>
      </rPr>
      <t xml:space="preserve">
(Allowable administrative costs without adjustment)</t>
    </r>
  </si>
  <si>
    <r>
      <rPr>
        <b/>
        <sz val="10"/>
        <rFont val="Arial"/>
        <family val="2"/>
      </rPr>
      <t>Column "RC", except DC, MA, and VT merged markets:</t>
    </r>
    <r>
      <rPr>
        <sz val="10"/>
        <rFont val="Arial"/>
        <family val="2"/>
      </rPr>
      <t xml:space="preserve">
Part 3 Lines 2.1 – 3.6
</t>
    </r>
    <r>
      <rPr>
        <b/>
        <sz val="10"/>
        <rFont val="Arial"/>
        <family val="2"/>
      </rPr>
      <t>Column "RC", if Business State is DC, MA, or VT:</t>
    </r>
    <r>
      <rPr>
        <sz val="10"/>
        <rFont val="Arial"/>
        <family val="2"/>
      </rPr>
      <t xml:space="preserve">
(Part 3 Line 2.1 Individual Column + Part 3 Line 2.1 Small Group Column) – Part 3 Line 3.6</t>
    </r>
  </si>
  <si>
    <r>
      <rPr>
        <b/>
        <sz val="10"/>
        <rFont val="Arial"/>
        <family val="2"/>
      </rPr>
      <t>Part 3 Line 3.7</t>
    </r>
    <r>
      <rPr>
        <sz val="10"/>
        <rFont val="Arial"/>
        <family val="2"/>
      </rPr>
      <t xml:space="preserve">
(Risk corridors unadjusted target amount)</t>
    </r>
  </si>
  <si>
    <r>
      <rPr>
        <b/>
        <sz val="10"/>
        <rFont val="Arial"/>
        <family val="2"/>
      </rPr>
      <t>Part 3 Line 7.2</t>
    </r>
    <r>
      <rPr>
        <sz val="10"/>
        <rFont val="Arial"/>
        <family val="2"/>
      </rPr>
      <t xml:space="preserve">
(Risk Corridors claims liabilities/ reserves true-up)</t>
    </r>
  </si>
  <si>
    <r>
      <rPr>
        <b/>
        <sz val="10"/>
        <rFont val="Arial"/>
        <family val="2"/>
      </rPr>
      <t xml:space="preserve">Column "RC":
</t>
    </r>
    <r>
      <rPr>
        <sz val="10"/>
        <rFont val="Arial"/>
        <family val="2"/>
      </rPr>
      <t>Adjusted claims incurred in the 2014 benefit year, restated as of 3/31/16</t>
    </r>
  </si>
  <si>
    <r>
      <rPr>
        <b/>
        <sz val="10"/>
        <rFont val="Arial"/>
        <family val="2"/>
      </rPr>
      <t>Part 3 Line 7.2a</t>
    </r>
    <r>
      <rPr>
        <sz val="10"/>
        <rFont val="Arial"/>
        <family val="2"/>
      </rPr>
      <t xml:space="preserve">
Adjusted incurred claims as reported on MLR Form for prior year</t>
    </r>
  </si>
  <si>
    <r>
      <rPr>
        <b/>
        <sz val="10"/>
        <rFont val="Arial"/>
        <family val="2"/>
      </rPr>
      <t>Part 3 Line 7.2b</t>
    </r>
    <r>
      <rPr>
        <sz val="10"/>
        <rFont val="Arial"/>
        <family val="2"/>
      </rPr>
      <t xml:space="preserve">
(Adjusted incurred claims as of 3/31 of the year following the benefit year)</t>
    </r>
  </si>
  <si>
    <t>7.2a  Adjusted incurred claims as reported on MLR Form for the prior benefit year</t>
  </si>
  <si>
    <t>7.2b  Adjusted incurred claims from the prior year, restated as of 3/31 of the year following the benefit year</t>
  </si>
  <si>
    <t>7.2c  Reserved for future use</t>
  </si>
  <si>
    <t>7.2d  Reserved for future use</t>
  </si>
  <si>
    <t>7.2e  Reserved for future use</t>
  </si>
  <si>
    <t>3.6c  Capped administrative costs w/o adjustment (20% x (Lines 2.1 - 2.2) + Line 2.2)</t>
  </si>
  <si>
    <t>42
Medicare MLR Business
Total as of 12/31/15</t>
  </si>
  <si>
    <t>MP (Northern Mariana)</t>
  </si>
  <si>
    <t>2015 Form Line</t>
  </si>
  <si>
    <t>Marketplace:</t>
  </si>
  <si>
    <t>1.9 Federal Transitional Reinsurance Program payments expected from HHS (as indicated by HHS as of 6/30)</t>
  </si>
  <si>
    <t>1.10 Federal Risk Adjustment Program net payments expected from HHS / (charges payable to HHS) (as indicated by HHS as of 6/30)</t>
  </si>
  <si>
    <r>
      <rPr>
        <b/>
        <sz val="10"/>
        <rFont val="Arial"/>
        <family val="2"/>
      </rPr>
      <t>Column "CY":</t>
    </r>
    <r>
      <rPr>
        <sz val="10"/>
        <rFont val="Arial"/>
        <family val="2"/>
      </rPr>
      <t xml:space="preserve">
Part 2, Line 2.18, Columns "3/31/YY" + "Deferred PY" – "Deferred CY"
</t>
    </r>
    <r>
      <rPr>
        <b/>
        <sz val="10"/>
        <rFont val="Arial"/>
        <family val="2"/>
      </rPr>
      <t>Column "RC":</t>
    </r>
    <r>
      <rPr>
        <sz val="10"/>
        <rFont val="Arial"/>
        <family val="2"/>
      </rPr>
      <t xml:space="preserve">
Part 2, Line 2.18, Column [RC] "3/31/YY"
</t>
    </r>
    <r>
      <rPr>
        <b/>
        <sz val="10"/>
        <rFont val="Arial"/>
        <family val="2"/>
      </rPr>
      <t>Column "Total":</t>
    </r>
    <r>
      <rPr>
        <sz val="10"/>
        <rFont val="Arial"/>
        <family val="2"/>
      </rPr>
      <t xml:space="preserve">
Part 3 Line 1.4, Columns PY1 + CY</t>
    </r>
  </si>
  <si>
    <r>
      <rPr>
        <b/>
        <sz val="10"/>
        <rFont val="Arial"/>
        <family val="2"/>
      </rPr>
      <t>Column "CY":</t>
    </r>
    <r>
      <rPr>
        <sz val="10"/>
        <rFont val="Arial"/>
        <family val="2"/>
      </rPr>
      <t xml:space="preserve">
Part 2 Line 1.10, Columns "3/31/YY" + "Deferred PY" – "Deferred CY"
</t>
    </r>
    <r>
      <rPr>
        <b/>
        <sz val="10"/>
        <rFont val="Arial"/>
        <family val="2"/>
      </rPr>
      <t>Column "RC":</t>
    </r>
    <r>
      <rPr>
        <sz val="10"/>
        <rFont val="Arial"/>
        <family val="2"/>
      </rPr>
      <t xml:space="preserve">
Part 2 Line 1.10, Column [RC] "3/31/YY"
</t>
    </r>
    <r>
      <rPr>
        <b/>
        <sz val="10"/>
        <rFont val="Arial"/>
        <family val="2"/>
      </rPr>
      <t>Column "Total":</t>
    </r>
    <r>
      <rPr>
        <sz val="10"/>
        <rFont val="Arial"/>
        <family val="2"/>
      </rPr>
      <t xml:space="preserve">
Part 3 Line 1.6, Columns PY1 + CY</t>
    </r>
  </si>
  <si>
    <r>
      <rPr>
        <b/>
        <sz val="10"/>
        <rFont val="Arial"/>
        <family val="2"/>
      </rPr>
      <t>Column "CY":</t>
    </r>
    <r>
      <rPr>
        <sz val="10"/>
        <rFont val="Arial"/>
        <family val="2"/>
      </rPr>
      <t xml:space="preserve">
Part 2 Line 1.11, Columns "3/31/YY" + "Deferred PY" – "Deferred CY"
</t>
    </r>
    <r>
      <rPr>
        <b/>
        <sz val="10"/>
        <rFont val="Arial"/>
        <family val="2"/>
      </rPr>
      <t>Column "RC":</t>
    </r>
    <r>
      <rPr>
        <sz val="10"/>
        <rFont val="Arial"/>
        <family val="2"/>
      </rPr>
      <t xml:space="preserve">
Part 2 Line 1.11, Column [RC] "3/31/YY"
</t>
    </r>
    <r>
      <rPr>
        <b/>
        <sz val="10"/>
        <rFont val="Arial"/>
        <family val="2"/>
      </rPr>
      <t>Column "Total":</t>
    </r>
    <r>
      <rPr>
        <sz val="10"/>
        <rFont val="Arial"/>
        <family val="2"/>
      </rPr>
      <t xml:space="preserve">
Part 3 Line 1.7, Columns PY1 + CY</t>
    </r>
  </si>
  <si>
    <r>
      <rPr>
        <b/>
        <sz val="10"/>
        <rFont val="Arial"/>
        <family val="2"/>
      </rPr>
      <t>Column "RC", except DC, MA, and VT merged markets:</t>
    </r>
    <r>
      <rPr>
        <sz val="10"/>
        <rFont val="Arial"/>
        <family val="2"/>
      </rPr>
      <t xml:space="preserve">
Part 3 Lines 1.2 + 1.3 – 1.4 – 1.5 – 1.6 + 7.2
</t>
    </r>
    <r>
      <rPr>
        <b/>
        <sz val="10"/>
        <rFont val="Arial"/>
        <family val="2"/>
      </rPr>
      <t>Column "RC", if Business State is DC, MA, or VT:</t>
    </r>
    <r>
      <rPr>
        <sz val="10"/>
        <rFont val="Arial"/>
        <family val="2"/>
      </rPr>
      <t xml:space="preserve">
(Part 3, Individual Column, Lines 1.2 + 1.3 – 1.4 – 1.5 – 1.6 + 7.2) + (Part 3, Small Group Column, Lines 1.2 + 1.3 – 1.4 – 1.5 – 1.6 + 7.2)</t>
    </r>
  </si>
  <si>
    <r>
      <rPr>
        <b/>
        <sz val="10"/>
        <rFont val="Arial"/>
        <family val="2"/>
      </rPr>
      <t>Column "RC", except DC, MA, and VT merged markets:</t>
    </r>
    <r>
      <rPr>
        <sz val="10"/>
        <rFont val="Arial"/>
        <family val="2"/>
      </rPr>
      <t xml:space="preserve">
(3% + 2%) x (Part 3 Lines 2.1 – 2.2)
</t>
    </r>
    <r>
      <rPr>
        <b/>
        <sz val="10"/>
        <rFont val="Arial"/>
        <family val="2"/>
      </rPr>
      <t>Column "RC", if Business State is DC, MA, or VT:</t>
    </r>
    <r>
      <rPr>
        <sz val="10"/>
        <rFont val="Arial"/>
        <family val="2"/>
      </rPr>
      <t xml:space="preserve">
(3% + 2%) / (Part 3 Line 2.1 Individual Column – Part 3 Line 2.2 Individual Column + Part 3 Line 2.1 Small Group Column – Part 3 Line 2.2 Small Group Column)</t>
    </r>
  </si>
  <si>
    <r>
      <rPr>
        <b/>
        <sz val="10"/>
        <rFont val="Arial"/>
        <family val="2"/>
      </rPr>
      <t>Part 3 Line 3.3c</t>
    </r>
    <r>
      <rPr>
        <sz val="10"/>
        <rFont val="Arial"/>
        <family val="2"/>
      </rPr>
      <t xml:space="preserve">
(Capped profit without adjustment)</t>
    </r>
  </si>
  <si>
    <r>
      <rPr>
        <b/>
        <sz val="10"/>
        <rFont val="Arial"/>
        <family val="2"/>
      </rPr>
      <t>Column "RC":</t>
    </r>
    <r>
      <rPr>
        <sz val="10"/>
        <rFont val="Arial"/>
        <family val="2"/>
      </rPr>
      <t xml:space="preserve">
Part 3 Lines 3.2 + 3.3 + 2.2</t>
    </r>
  </si>
  <si>
    <r>
      <rPr>
        <b/>
        <sz val="10"/>
        <rFont val="Arial"/>
        <family val="2"/>
      </rPr>
      <t>Column "RC", except DC, MA, and VT merged markets:</t>
    </r>
    <r>
      <rPr>
        <sz val="10"/>
        <rFont val="Arial"/>
        <family val="2"/>
      </rPr>
      <t xml:space="preserve">
(20% + 2%) x (Part 3 Lines 2.1 – 2.2) + Part 3 Line 2.2
</t>
    </r>
    <r>
      <rPr>
        <b/>
        <sz val="10"/>
        <rFont val="Arial"/>
        <family val="2"/>
      </rPr>
      <t>Column "RC", if Business State is DC, MA, or VT:</t>
    </r>
    <r>
      <rPr>
        <sz val="10"/>
        <rFont val="Arial"/>
        <family val="2"/>
      </rPr>
      <t xml:space="preserve">
(20% + 2%) x (Part 3 Line 2.1 Individual Column – Part 3 Line 2.2 Individual Column + Part 3 Line 2.1 Small Group Column – Part 3 Line 2.2 Small Group Column) + (Part 3 Line 2.2 Individual Column + Part 3 Line 2.2 Small Group Column)</t>
    </r>
  </si>
  <si>
    <r>
      <rPr>
        <b/>
        <sz val="10"/>
        <rFont val="Arial"/>
        <family val="2"/>
      </rPr>
      <t>Part 3 Line 3.6a</t>
    </r>
    <r>
      <rPr>
        <sz val="10"/>
        <rFont val="Arial"/>
        <family val="2"/>
      </rPr>
      <t xml:space="preserve">
(Profit without adjustment)</t>
    </r>
  </si>
  <si>
    <r>
      <rPr>
        <b/>
        <sz val="10"/>
        <rFont val="Arial"/>
        <family val="2"/>
      </rPr>
      <t>Column "RC":</t>
    </r>
    <r>
      <rPr>
        <sz val="10"/>
        <rFont val="Arial"/>
        <family val="2"/>
      </rPr>
      <t xml:space="preserve">
The greater of: Part 3 Lines 3.3a or 3.3c</t>
    </r>
  </si>
  <si>
    <r>
      <rPr>
        <b/>
        <sz val="10"/>
        <rFont val="Arial"/>
        <family val="2"/>
      </rPr>
      <t>Part 3 Line 3.6b</t>
    </r>
    <r>
      <rPr>
        <sz val="10"/>
        <rFont val="Arial"/>
        <family val="2"/>
      </rPr>
      <t xml:space="preserve">
(Profit and administrative costs without adjustment)</t>
    </r>
  </si>
  <si>
    <r>
      <rPr>
        <b/>
        <sz val="10"/>
        <rFont val="Arial"/>
        <family val="2"/>
      </rPr>
      <t>Column "RC":</t>
    </r>
    <r>
      <rPr>
        <sz val="10"/>
        <rFont val="Arial"/>
        <family val="2"/>
      </rPr>
      <t xml:space="preserve">
Part 3 Lines 3.2 + 3.6a + 2.2</t>
    </r>
  </si>
  <si>
    <r>
      <rPr>
        <b/>
        <sz val="10"/>
        <rFont val="Arial"/>
        <family val="2"/>
      </rPr>
      <t>Column "RC":</t>
    </r>
    <r>
      <rPr>
        <sz val="10"/>
        <rFont val="Arial"/>
        <family val="2"/>
      </rPr>
      <t xml:space="preserve">
The lesser of: Part 3 Lines 3.6b or 3.6c</t>
    </r>
  </si>
  <si>
    <t>3.1 Allowable costs (Lines 1.2 + 1.3 - 1.4 - 1.5 - 1.6 + 7.2)</t>
  </si>
  <si>
    <r>
      <t>3.2 Administrative costs excluding taxes (</t>
    </r>
    <r>
      <rPr>
        <sz val="10"/>
        <rFont val="Arial"/>
        <family val="2"/>
      </rPr>
      <t>Part 1 Lines 5.1 + 5.2 + 5.3 + 5.4 + 5.5a + 5.5b + 5.6)</t>
    </r>
  </si>
  <si>
    <t>3.3b  Capped profit ((3% + 2%) x (Lines 2.1 - 2.2))</t>
  </si>
  <si>
    <t>3.4b  Capped administrative costs ((20% + 2%) x (Lines 2.1 - 2.2) + Line 2.2)</t>
  </si>
  <si>
    <r>
      <t>3.6 Allowable administrative costs without adjustment
(the lesser of Lines 3.6</t>
    </r>
    <r>
      <rPr>
        <b/>
        <sz val="10"/>
        <rFont val="Arial"/>
        <family val="2"/>
      </rPr>
      <t>b or 3.6c)</t>
    </r>
  </si>
  <si>
    <r>
      <t xml:space="preserve">7. </t>
    </r>
    <r>
      <rPr>
        <b/>
        <sz val="13"/>
        <color indexed="56"/>
        <rFont val="Arial"/>
        <family val="2"/>
      </rPr>
      <t>Temporary Adjustments</t>
    </r>
  </si>
  <si>
    <t>1.5 Federal Transitional Reinsurance Program payments expected from HHS (as indicated by HHS as of 6/30)</t>
  </si>
  <si>
    <t>1.6 Federal Risk Adjustment Program net payments expected from HHS / (charges payable to HHS) (as indicated by HHS as of 6/30)</t>
  </si>
  <si>
    <r>
      <rPr>
        <b/>
        <sz val="10"/>
        <rFont val="Arial"/>
        <family val="2"/>
      </rPr>
      <t>Column "CY":</t>
    </r>
    <r>
      <rPr>
        <sz val="10"/>
        <rFont val="Arial"/>
        <family val="2"/>
      </rPr>
      <t xml:space="preserve">
Part 2 Line 1.9, Columns "3/31/YY" + "Deferred PY" – "Deferred CY"
</t>
    </r>
    <r>
      <rPr>
        <b/>
        <sz val="10"/>
        <rFont val="Arial"/>
        <family val="2"/>
      </rPr>
      <t>Column "RC":</t>
    </r>
    <r>
      <rPr>
        <sz val="10"/>
        <rFont val="Arial"/>
        <family val="2"/>
      </rPr>
      <t xml:space="preserve">
Part 2 Line 1.9, Column [RC] "3/31/YY"
</t>
    </r>
    <r>
      <rPr>
        <b/>
        <sz val="10"/>
        <rFont val="Arial"/>
        <family val="2"/>
      </rPr>
      <t>Column "Total":</t>
    </r>
    <r>
      <rPr>
        <sz val="10"/>
        <rFont val="Arial"/>
        <family val="2"/>
      </rPr>
      <t xml:space="preserve">
Part 3 Line 1.5, Columns PY1 + CY</t>
    </r>
  </si>
  <si>
    <r>
      <rPr>
        <b/>
        <sz val="10"/>
        <rFont val="Arial"/>
        <family val="2"/>
      </rPr>
      <t>Column "PY2":</t>
    </r>
    <r>
      <rPr>
        <sz val="10"/>
        <rFont val="Arial"/>
        <family val="2"/>
      </rPr>
      <t xml:space="preserve">
Adjusted claims incurred in the 2013 MLR reporting year, restated as of 3/31/16
</t>
    </r>
    <r>
      <rPr>
        <b/>
        <sz val="10"/>
        <rFont val="Arial"/>
        <family val="2"/>
      </rPr>
      <t>Column "PY1":</t>
    </r>
    <r>
      <rPr>
        <sz val="10"/>
        <rFont val="Arial"/>
        <family val="2"/>
      </rPr>
      <t xml:space="preserve">
Adjusted claims incurred in the 2014 MLR reporting year, restated as of 3/31/16
</t>
    </r>
    <r>
      <rPr>
        <b/>
        <sz val="10"/>
        <rFont val="Arial"/>
        <family val="2"/>
      </rPr>
      <t>Column "CY":</t>
    </r>
    <r>
      <rPr>
        <sz val="10"/>
        <rFont val="Arial"/>
        <family val="2"/>
      </rPr>
      <t xml:space="preserve">
Part 1 Lines 2.1 + 2.11, Columns "3/31/YY" + "Deferred PY1" – "Deferred CY"
</t>
    </r>
    <r>
      <rPr>
        <b/>
        <sz val="10"/>
        <rFont val="Arial"/>
        <family val="2"/>
      </rPr>
      <t>Column "RC":</t>
    </r>
    <r>
      <rPr>
        <sz val="10"/>
        <rFont val="Arial"/>
        <family val="2"/>
      </rPr>
      <t xml:space="preserve">
Part 1 Lines 2.1 + 2.11, Column [RC] "3/31/YY"
</t>
    </r>
    <r>
      <rPr>
        <b/>
        <sz val="10"/>
        <rFont val="Arial"/>
        <family val="2"/>
      </rPr>
      <t>Column "Total":</t>
    </r>
    <r>
      <rPr>
        <sz val="10"/>
        <rFont val="Arial"/>
        <family val="2"/>
      </rPr>
      <t xml:space="preserve">
Part 3 Line 1.2, Columns PY2 + PY1 + CY
</t>
    </r>
    <r>
      <rPr>
        <b/>
        <strike/>
        <sz val="10"/>
        <rFont val="Arial"/>
        <family val="2"/>
      </rPr>
      <t/>
    </r>
  </si>
  <si>
    <r>
      <rPr>
        <b/>
        <sz val="10"/>
        <rFont val="Arial"/>
        <family val="2"/>
      </rPr>
      <t>Mini-Med Column "PY2", except DC, MA, and VT merged markets:</t>
    </r>
    <r>
      <rPr>
        <sz val="10"/>
        <rFont val="Arial"/>
        <family val="2"/>
      </rPr>
      <t xml:space="preserve">
1.5 x (Part 3 Lines 1.2 + 1.3)
</t>
    </r>
    <r>
      <rPr>
        <b/>
        <sz val="10"/>
        <rFont val="Arial"/>
        <family val="2"/>
      </rPr>
      <t>Mini-Med Individual and Small Group Columns "PY2", if Business State is DC, MA, or VT:</t>
    </r>
    <r>
      <rPr>
        <sz val="10"/>
        <rFont val="Arial"/>
        <family val="2"/>
      </rPr>
      <t xml:space="preserve">
1.5 x [(Part 3, Mini-Med Individual Column, Lines 1.2 + 1.3) + (Part 3, Mini-Med Small Group Column, Lines 1.2 + 1.3)]
</t>
    </r>
    <r>
      <rPr>
        <b/>
        <sz val="10"/>
        <rFont val="Arial"/>
        <family val="2"/>
      </rPr>
      <t>Mini-Med Column "PY1", except DC, MA, and VT merged markets:</t>
    </r>
    <r>
      <rPr>
        <sz val="10"/>
        <rFont val="Arial"/>
        <family val="2"/>
      </rPr>
      <t xml:space="preserve">
1.25 x (Part 3 Lines 1.2 + 1.3)
</t>
    </r>
    <r>
      <rPr>
        <b/>
        <sz val="10"/>
        <rFont val="Arial"/>
        <family val="2"/>
      </rPr>
      <t>Mini-Med Individual and Small Group Columns "PY1", if Business State is DC, MA, or VT:</t>
    </r>
    <r>
      <rPr>
        <sz val="10"/>
        <rFont val="Arial"/>
        <family val="2"/>
      </rPr>
      <t xml:space="preserve">
1.25 x [(Part 3, Mini-Med Individual Column, Lines 1.2 + 1.3) + (Part 3, Mini-Med Small Group Column, Lines 1.2 + 1.3)]
</t>
    </r>
    <r>
      <rPr>
        <b/>
        <sz val="10"/>
        <rFont val="Arial"/>
        <family val="2"/>
      </rPr>
      <t>Mini-Med Column "CY", except DC, MA, and VT merged markets:</t>
    </r>
    <r>
      <rPr>
        <sz val="10"/>
        <rFont val="Arial"/>
        <family val="2"/>
      </rPr>
      <t xml:space="preserve">
Part 3 Lines 1.2 + 1.3
</t>
    </r>
    <r>
      <rPr>
        <b/>
        <sz val="10"/>
        <rFont val="Arial"/>
        <family val="2"/>
      </rPr>
      <t>Mini-Med Individual and Small Group Columns "CY", if Business State is DC, MA, or VT:</t>
    </r>
    <r>
      <rPr>
        <sz val="10"/>
        <rFont val="Arial"/>
        <family val="2"/>
      </rPr>
      <t xml:space="preserve">
(Part 3, Mini-Med Individual Column, Lines 1.2 + 1.3) + (Part 3, Mini-Med Small Group Column, Lines 1.2 + 1.3)
</t>
    </r>
    <r>
      <rPr>
        <b/>
        <sz val="10"/>
        <rFont val="Arial"/>
        <family val="2"/>
      </rPr>
      <t>Mini-Med Column "Total", except DC, MA, and VT merged markets:</t>
    </r>
    <r>
      <rPr>
        <sz val="10"/>
        <rFont val="Arial"/>
        <family val="2"/>
      </rPr>
      <t xml:space="preserve">
Part 3 Lines 1.2 + 1.3
</t>
    </r>
    <r>
      <rPr>
        <b/>
        <sz val="10"/>
        <rFont val="Arial"/>
        <family val="2"/>
      </rPr>
      <t>Mini-Med Individual and Small Group Columns "Total", if Business State is DC, MA, or VT:</t>
    </r>
    <r>
      <rPr>
        <sz val="10"/>
        <rFont val="Arial"/>
        <family val="2"/>
      </rPr>
      <t xml:space="preserve">
(Part 3, Mini-Med Individual Column, Lines 1.2 + 1.3) + (Part 3, Mini-Med Small Group Column, Lines 1.2 + 1.3)
</t>
    </r>
    <r>
      <rPr>
        <b/>
        <sz val="10"/>
        <rFont val="Arial"/>
        <family val="2"/>
      </rPr>
      <t>Student Health Plans Column "PY2":</t>
    </r>
    <r>
      <rPr>
        <sz val="10"/>
        <rFont val="Arial"/>
        <family val="2"/>
      </rPr>
      <t xml:space="preserve">
1.15 x (Part 3 Column "PY2", Lines 1.2 + 1.3)
</t>
    </r>
    <r>
      <rPr>
        <b/>
        <sz val="10"/>
        <rFont val="Arial"/>
        <family val="2"/>
      </rPr>
      <t>Student Health Plans Columns "PY1", "CY" and "Total":</t>
    </r>
    <r>
      <rPr>
        <sz val="10"/>
        <rFont val="Arial"/>
        <family val="2"/>
      </rPr>
      <t xml:space="preserve">
Part 3, Lines 1.2 + 1.3</t>
    </r>
  </si>
  <si>
    <r>
      <rPr>
        <b/>
        <sz val="10"/>
        <rFont val="Arial"/>
        <family val="2"/>
      </rPr>
      <t>Part 3 Line 3.4a</t>
    </r>
    <r>
      <rPr>
        <sz val="10"/>
        <rFont val="Arial"/>
        <family val="2"/>
      </rPr>
      <t xml:space="preserve">
(Profit and administrative costs)</t>
    </r>
  </si>
  <si>
    <r>
      <rPr>
        <b/>
        <sz val="10"/>
        <rFont val="Arial"/>
        <family val="2"/>
      </rPr>
      <t>Column "PY2":</t>
    </r>
    <r>
      <rPr>
        <sz val="10"/>
        <rFont val="Arial"/>
        <family val="2"/>
      </rPr>
      <t xml:space="preserve">
2013 MLR Form
(Part 1 Lines 1.1 + 1.2 + 1.3, Columns "3/31/YY" + "Deferred PY1" – "Deferred CY") – (Part 4 Line 6.1a, Column "CY")
</t>
    </r>
    <r>
      <rPr>
        <b/>
        <sz val="10"/>
        <rFont val="Arial"/>
        <family val="2"/>
      </rPr>
      <t>Column "PY1":</t>
    </r>
    <r>
      <rPr>
        <sz val="10"/>
        <rFont val="Arial"/>
        <family val="2"/>
      </rPr>
      <t xml:space="preserve">
2014 MLR Form
(Part 1 Lines 1.1 + 1.2 + 1.3, Columns "3/31/YY" + "Deferred PY1" – "Deferred CY") – (Part 3 Lines 1.5 + 1.6 + 1.7, Column "CY") + Part 3 Line 7.1a, Column "PY1"
</t>
    </r>
    <r>
      <rPr>
        <b/>
        <sz val="10"/>
        <rFont val="Arial"/>
        <family val="2"/>
      </rPr>
      <t>Column "CY":</t>
    </r>
    <r>
      <rPr>
        <sz val="10"/>
        <rFont val="Arial"/>
        <family val="2"/>
      </rPr>
      <t xml:space="preserve">
(Part 1 Lines 1.1 + 1.2 + 1.3, Columns "3/31/YY" + "Deferred PY1" – "Deferred CY") – (Part 3 Lines 1.5 + 1.6 + 1.7, Column "CY")
</t>
    </r>
    <r>
      <rPr>
        <b/>
        <sz val="10"/>
        <rFont val="Arial"/>
        <family val="2"/>
      </rPr>
      <t>Column "RC":</t>
    </r>
    <r>
      <rPr>
        <sz val="10"/>
        <rFont val="Arial"/>
        <family val="2"/>
      </rPr>
      <t xml:space="preserve">
(Part 1 Lines 1.1+ 1.2 + 1.3, Column [RC] "3/31/YY") – (Part 3 Lines 1.5 + 1.6, Column "RC")
</t>
    </r>
    <r>
      <rPr>
        <b/>
        <sz val="10"/>
        <rFont val="Arial"/>
        <family val="2"/>
      </rPr>
      <t>Column "Total":</t>
    </r>
    <r>
      <rPr>
        <sz val="10"/>
        <rFont val="Arial"/>
        <family val="2"/>
      </rPr>
      <t xml:space="preserve">
Part 3 Line 2.1, Columns PY2 + PY1 + CY
</t>
    </r>
    <r>
      <rPr>
        <b/>
        <strike/>
        <sz val="10"/>
        <rFont val="Arial"/>
        <family val="2"/>
      </rPr>
      <t/>
    </r>
  </si>
  <si>
    <r>
      <rPr>
        <b/>
        <sz val="10"/>
        <rFont val="Arial"/>
        <family val="2"/>
      </rPr>
      <t>Column "PY2":</t>
    </r>
    <r>
      <rPr>
        <sz val="10"/>
        <rFont val="Arial"/>
        <family val="2"/>
      </rPr>
      <t xml:space="preserve"> 2013 MLR Form,
</t>
    </r>
    <r>
      <rPr>
        <u/>
        <sz val="10"/>
        <rFont val="Arial"/>
        <family val="2"/>
      </rPr>
      <t>Federal Tax-Exempt Issuers</t>
    </r>
    <r>
      <rPr>
        <sz val="10"/>
        <rFont val="Arial"/>
        <family val="2"/>
      </rPr>
      <t xml:space="preserve">:
(Part 1 Lines 3.1a + 3.1b + 3.1c + 3.2a + 3.2b +3.2c +3.3, Columns "3/31/YY" + "Deferred PY1" – "Deferred CY") + [The greater of: (Part 1 Line 3.2b, Columns "3/31/YY" + "Deferred PY1" – "Deferred CY") or (Part 1 Line 3.2c, Columns "3/31/YY" + "Deferred PY1" – "Deferred CY")] + (Part 1 Line 3.3, Columns "3/31/YY" + "Deferred PY1" – "Deferred CY") – Part 4 Line 6.1b, Column "CY"
</t>
    </r>
    <r>
      <rPr>
        <u/>
        <sz val="10"/>
        <rFont val="Arial"/>
        <family val="2"/>
      </rPr>
      <t>Non Federal Tax-Exempt Issuers</t>
    </r>
    <r>
      <rPr>
        <sz val="10"/>
        <rFont val="Arial"/>
        <family val="2"/>
      </rPr>
      <t xml:space="preserve">:
(Part 1 Lines 3.1a + 3.1b + 3.1c + 3.2a, Columns "3/31/YY" + "Deferred PY1" – "Deferred CY") + [The greater of: (Part 1 Line 3.2b, Columns "3/31/YY" + "Deferred PY1" – "Deferred CY") or (Part 1 Line 3.2c, Columns "3/31/YY" + "Deferred PY1" – "Deferred CY")] + (Part 1 Line 3.3, Columns "3/31/YY" + "Deferred PY1" – "Deferred CY") – Part 4 Line 6.1b, Column "CY"
</t>
    </r>
    <r>
      <rPr>
        <b/>
        <sz val="10"/>
        <rFont val="Arial"/>
        <family val="2"/>
      </rPr>
      <t>Column "PY1":</t>
    </r>
    <r>
      <rPr>
        <sz val="10"/>
        <rFont val="Arial"/>
        <family val="2"/>
      </rPr>
      <t xml:space="preserve"> 2014 MLR Form,
</t>
    </r>
    <r>
      <rPr>
        <u/>
        <sz val="10"/>
        <rFont val="Arial"/>
        <family val="2"/>
      </rPr>
      <t>Federal Tax-Exempt Issuers</t>
    </r>
    <r>
      <rPr>
        <sz val="10"/>
        <rFont val="Arial"/>
        <family val="2"/>
      </rPr>
      <t xml:space="preserve">:
(Part 1 Lines 3.1a + 3.1b + 3.1c + 3.1d + 3.2a + 3.2b + 3.2c + 3.3a + 3.3b, Columns "3/31/YY" + "Deferred PY1" – "Deferred CY") + Part 3 Line 7.1b, Column "PY1"
</t>
    </r>
    <r>
      <rPr>
        <u/>
        <sz val="10"/>
        <rFont val="Arial"/>
        <family val="2"/>
      </rPr>
      <t>Non Federal Tax-Exempt Issuers</t>
    </r>
    <r>
      <rPr>
        <sz val="10"/>
        <rFont val="Arial"/>
        <family val="2"/>
      </rPr>
      <t xml:space="preserve">:
(Part 1 Lines 3.1a + 3.1b + 3.1c + 3.1d + 3.2a, Columns "3/31/YY" + "Deferred PY1" – "Deferred CY") + [The greater of: (Part 1 Line 3.2b, Columns "3/31/YY" + "Deferred PY1" – "Deferred CY") or (Part 1 Line 3.2c, Columns "3/31/YY" + "Deferred PY1" – "Deferred CY")] + (Part 1 Line 3.3a + 3.3b, Columns "3/31/YY" + "Deferred PY1" – "Deferred CY") + Part 3 Line 7.1b, Column "PY1"
</t>
    </r>
    <r>
      <rPr>
        <b/>
        <sz val="10"/>
        <rFont val="Arial"/>
        <family val="2"/>
      </rPr>
      <t>Column "CY":</t>
    </r>
    <r>
      <rPr>
        <sz val="10"/>
        <rFont val="Arial"/>
        <family val="2"/>
      </rPr>
      <t xml:space="preserve">
</t>
    </r>
    <r>
      <rPr>
        <u/>
        <sz val="10"/>
        <rFont val="Arial"/>
        <family val="2"/>
      </rPr>
      <t>Federal Tax-Exempt Issuers</t>
    </r>
    <r>
      <rPr>
        <sz val="10"/>
        <rFont val="Arial"/>
        <family val="2"/>
      </rPr>
      <t xml:space="preserve">:
(Part 1 Line 3.1a + 3.1b + 3.1c + 3.1d + 3.2a + 3.2b + 3.2c + 3.3a + 3.3b, Columns "3/31/YY" + "Deferred PY1" – "Deferred CY")
</t>
    </r>
    <r>
      <rPr>
        <u/>
        <sz val="10"/>
        <rFont val="Arial"/>
        <family val="2"/>
      </rPr>
      <t>Non Federal Tax-Exempt Issuers</t>
    </r>
    <r>
      <rPr>
        <sz val="10"/>
        <rFont val="Arial"/>
        <family val="2"/>
      </rPr>
      <t xml:space="preserve">:
(Part 1 Line 3.1a + 3.1b + 3.1c + 3.1d + 3.2a, Columns "3/31/YY" + "Deferred PY1" – "Deferred CY") + [The greater of: (Part 1 Line 3.2b, Columns "3/31/YY" + "Deferred PY1" – "Deferred CY") or (Part 1 Line 3.2c, Columns "3/31/YY" + "Deferred PY1" – "Deferred CY")] + (Part 1 Lines 3.3a + 3.3b, Columns "3/31/YY" + "Deferred PY1" – "Deferred CY") 
</t>
    </r>
    <r>
      <rPr>
        <b/>
        <sz val="10"/>
        <rFont val="Arial"/>
        <family val="2"/>
      </rPr>
      <t>Column "RC":</t>
    </r>
    <r>
      <rPr>
        <sz val="10"/>
        <rFont val="Arial"/>
        <family val="2"/>
      </rPr>
      <t xml:space="preserve">
</t>
    </r>
    <r>
      <rPr>
        <u/>
        <sz val="10"/>
        <rFont val="Arial"/>
        <family val="2"/>
      </rPr>
      <t>Federal Tax-Exempt Issuers</t>
    </r>
    <r>
      <rPr>
        <sz val="10"/>
        <rFont val="Arial"/>
        <family val="2"/>
      </rPr>
      <t xml:space="preserve">:
Part 1 Lines 3.1a + 3.1b + 3.1c + 3.1d + 3.2a + 3.2b + 3.2c + 3.3a +3.3b, Column [RC] "3/31/YY"
</t>
    </r>
    <r>
      <rPr>
        <u/>
        <sz val="10"/>
        <rFont val="Arial"/>
        <family val="2"/>
      </rPr>
      <t>Non Federal Tax-Exempt Issuers</t>
    </r>
    <r>
      <rPr>
        <sz val="10"/>
        <rFont val="Arial"/>
        <family val="2"/>
      </rPr>
      <t xml:space="preserve">:
(Part 1 Lines 3.1a + 3.1b +3.1c + 3.1d + 3.2a, Column [RC] "3/31/YY") + [The greater of: Part 1 Line 3.2b or 3.2c, Column [RC] "3/31/YY"] + (Part 1 Lines 3.3a + 3.3b, Column [RC] "3/31/YY")
</t>
    </r>
    <r>
      <rPr>
        <b/>
        <sz val="10"/>
        <rFont val="Arial"/>
        <family val="2"/>
      </rPr>
      <t>Column "Total":</t>
    </r>
    <r>
      <rPr>
        <sz val="10"/>
        <rFont val="Arial"/>
        <family val="2"/>
      </rPr>
      <t xml:space="preserve">
Part 3 Line 2.2, Columns PY2 + PY1 + CY
</t>
    </r>
    <r>
      <rPr>
        <b/>
        <strike/>
        <sz val="10"/>
        <rFont val="Arial"/>
        <family val="2"/>
      </rPr>
      <t/>
    </r>
  </si>
  <si>
    <r>
      <rPr>
        <b/>
        <sz val="10"/>
        <rFont val="Arial"/>
        <family val="2"/>
      </rPr>
      <t>Column "RC", except DC, MA, and VT merged markets:</t>
    </r>
    <r>
      <rPr>
        <sz val="10"/>
        <rFont val="Arial"/>
        <family val="2"/>
      </rPr>
      <t xml:space="preserve">
3% x (Part 3 Lines 2.1 – 2.2)
</t>
    </r>
    <r>
      <rPr>
        <b/>
        <sz val="10"/>
        <rFont val="Arial"/>
        <family val="2"/>
      </rPr>
      <t>Column "RC", if Business State is DC, MA, or VT:</t>
    </r>
    <r>
      <rPr>
        <sz val="10"/>
        <rFont val="Arial"/>
        <family val="2"/>
      </rPr>
      <t xml:space="preserve">
3% x (Part 3 Line 2.1 Individual Column – Part 3 Line 2.2 Individual Column + Part 3 Line 2.1 Small Group Column – Part 3 Line 2.2 Small Group Column)</t>
    </r>
  </si>
  <si>
    <r>
      <rPr>
        <b/>
        <sz val="10"/>
        <rFont val="Arial"/>
        <family val="2"/>
      </rPr>
      <t>Columns "PY2" and "PY1", except DC, MA, and VT merged markets:</t>
    </r>
    <r>
      <rPr>
        <sz val="10"/>
        <rFont val="Arial"/>
        <family val="2"/>
      </rPr>
      <t xml:space="preserve">
2013 (for "PY2") and 2014 (for "PY1") MLR Forms, respectively,
Part 1 Line 7.5, Columns "3/31/14" + "Deferred PY1" – "Deferred CY" 
</t>
    </r>
    <r>
      <rPr>
        <b/>
        <sz val="10"/>
        <rFont val="Arial"/>
        <family val="2"/>
      </rPr>
      <t>Columns "PY2" and "PY1", Individual and Small Group Columns, if Business State is DC, MA, or VT:</t>
    </r>
    <r>
      <rPr>
        <sz val="10"/>
        <rFont val="Arial"/>
        <family val="2"/>
      </rPr>
      <t xml:space="preserve">
2013 (for "PY2") and 2014 (for "PY1") MLR Forms, respectively 
(Part 1 Line 7.5, Individual Columns "3/31/YY" + "Deferred PY" – "Deferred CY") + (Part 1 Line 7.5, Small Group Columns "3/31/YY" + "Deferred PY" – "Deferred CY")
</t>
    </r>
    <r>
      <rPr>
        <b/>
        <sz val="10"/>
        <rFont val="Arial"/>
        <family val="2"/>
      </rPr>
      <t>Column "CY", except DC, MA, and VT merged markets:</t>
    </r>
    <r>
      <rPr>
        <sz val="10"/>
        <rFont val="Arial"/>
        <family val="2"/>
      </rPr>
      <t xml:space="preserve">
Part 1 Line 7.5, Columns "3/31/YY" + "Deferred PY1" – "Deferred CY" 
</t>
    </r>
    <r>
      <rPr>
        <b/>
        <sz val="10"/>
        <rFont val="Arial"/>
        <family val="2"/>
      </rPr>
      <t>Column "CY", Individual and Small Group Columns, if Business State is DC, MA, or VT:</t>
    </r>
    <r>
      <rPr>
        <sz val="10"/>
        <rFont val="Arial"/>
        <family val="2"/>
      </rPr>
      <t xml:space="preserve">
(Part 1 Line 7.5, Individual Columns "3/31/YY" + "Deferred PY1" – "Deferred CY") + (Part 1 Line 7.5, Small Group Columns "3/31/YY" + "Deferred PY1" – "Deferred CY")
</t>
    </r>
    <r>
      <rPr>
        <b/>
        <sz val="10"/>
        <rFont val="Arial"/>
        <family val="2"/>
      </rPr>
      <t>Column "Total":</t>
    </r>
    <r>
      <rPr>
        <sz val="10"/>
        <rFont val="Arial"/>
        <family val="2"/>
      </rPr>
      <t xml:space="preserve">
Part 3 Line 4.1, Columns PY2 + PY1 + CY
</t>
    </r>
    <r>
      <rPr>
        <b/>
        <strike/>
        <sz val="10"/>
        <color rgb="FFFF0000"/>
        <rFont val="Arial"/>
        <family val="2"/>
      </rPr>
      <t/>
    </r>
  </si>
  <si>
    <r>
      <rPr>
        <b/>
        <sz val="10"/>
        <rFont val="Arial"/>
        <family val="2"/>
      </rPr>
      <t xml:space="preserve">Column "RC":
</t>
    </r>
    <r>
      <rPr>
        <sz val="10"/>
        <rFont val="Arial"/>
        <family val="2"/>
      </rPr>
      <t xml:space="preserve">2014 MLR Form, Part 3 Lines 1.2 – 1.4 – 1.5, Column [RC]
</t>
    </r>
  </si>
  <si>
    <r>
      <t xml:space="preserve">Standards deviating from 80% and 85% are highlighted in red.
                      Individual market         Small Group market            Large Group market
                      2013  2014  2015        2013  2014  2015              2013  2014  2015
MA                 </t>
    </r>
    <r>
      <rPr>
        <sz val="10"/>
        <color rgb="FFFF0000"/>
        <rFont val="Arial"/>
        <family val="2"/>
      </rPr>
      <t xml:space="preserve"> 90%  89%  88%          90%  89%  88%</t>
    </r>
    <r>
      <rPr>
        <sz val="10"/>
        <rFont val="Arial"/>
        <family val="2"/>
      </rPr>
      <t xml:space="preserve">               85%   85%   85%
NY                  </t>
    </r>
    <r>
      <rPr>
        <sz val="10"/>
        <color rgb="FFFF0000"/>
        <rFont val="Arial"/>
        <family val="2"/>
      </rPr>
      <t xml:space="preserve">82%  82%  82%          82%  82%  82% </t>
    </r>
    <r>
      <rPr>
        <sz val="10"/>
        <rFont val="Arial"/>
        <family val="2"/>
      </rPr>
      <t xml:space="preserve">              85%   85%   85%
NM                  80%  80%  80%          80%  80%  </t>
    </r>
    <r>
      <rPr>
        <sz val="10"/>
        <color rgb="FFFF0000"/>
        <rFont val="Arial"/>
        <family val="2"/>
      </rPr>
      <t>85%</t>
    </r>
    <r>
      <rPr>
        <sz val="10"/>
        <rFont val="Arial"/>
        <family val="2"/>
      </rPr>
      <t xml:space="preserve">              85%   85%   85%
All others        80%  80%  80%         80%  80%  80%               85%   85%   85%</t>
    </r>
  </si>
  <si>
    <r>
      <rPr>
        <b/>
        <sz val="10"/>
        <rFont val="Arial"/>
        <family val="2"/>
      </rPr>
      <t>Part 1 Line 2.11</t>
    </r>
    <r>
      <rPr>
        <sz val="10"/>
        <rFont val="Arial"/>
        <family val="2"/>
      </rPr>
      <t xml:space="preserve">
(Allowable claims recovered through fraud reduction efforts)</t>
    </r>
  </si>
  <si>
    <r>
      <rPr>
        <b/>
        <sz val="10"/>
        <rFont val="Arial"/>
        <family val="2"/>
      </rPr>
      <t>Part 2 Line 2.17</t>
    </r>
    <r>
      <rPr>
        <sz val="10"/>
        <rFont val="Arial"/>
        <family val="2"/>
      </rPr>
      <t xml:space="preserve">
(Allowable claims recovered through fraud reduction efforts)</t>
    </r>
  </si>
  <si>
    <t>2.11 Allowable claims recovered through fraud reduction efforts (MLR Form Part 2, Line 2.17)</t>
  </si>
  <si>
    <r>
      <rPr>
        <b/>
        <sz val="10"/>
        <rFont val="Arial"/>
        <family val="2"/>
      </rPr>
      <t>Columns "PY2" and "PY1":</t>
    </r>
    <r>
      <rPr>
        <sz val="10"/>
        <rFont val="Arial"/>
        <family val="2"/>
      </rPr>
      <t xml:space="preserve">
2013 (for "PY2") and 2014 (for "PY1") MLR Forms, respectively,
Part 1 Lines 4.1 + 4.2 + 4.3 + 4.4 + 4.5 + 4.6, Columns "3/31/YY" + "Deferred PY1" – "Deferred CY"
</t>
    </r>
    <r>
      <rPr>
        <b/>
        <sz val="10"/>
        <rFont val="Arial"/>
        <family val="2"/>
      </rPr>
      <t>Column "CY":</t>
    </r>
    <r>
      <rPr>
        <sz val="10"/>
        <rFont val="Arial"/>
        <family val="2"/>
      </rPr>
      <t xml:space="preserve">
Part 1 Lines 4.1 + 4.2 + 4.3 + 4.4 + 4.5 + 4.6, Columns "3/31/YY" + "Deferred PY1" – "Deferred CY"
</t>
    </r>
    <r>
      <rPr>
        <b/>
        <sz val="10"/>
        <rFont val="Arial"/>
        <family val="2"/>
      </rPr>
      <t>Column "RC":</t>
    </r>
    <r>
      <rPr>
        <sz val="10"/>
        <rFont val="Arial"/>
        <family val="2"/>
      </rPr>
      <t xml:space="preserve">
Part 1 Lines 4.1 + 4.2 + 4.3 + 4.4 + 4.5 + 4.6, Column [RC] "3/31/YY"
</t>
    </r>
    <r>
      <rPr>
        <b/>
        <sz val="10"/>
        <rFont val="Arial"/>
        <family val="2"/>
      </rPr>
      <t>Column "Total"</t>
    </r>
    <r>
      <rPr>
        <b/>
        <sz val="10"/>
        <rFont val="Arial"/>
        <family val="2"/>
      </rPr>
      <t>:</t>
    </r>
    <r>
      <rPr>
        <sz val="10"/>
        <rFont val="Arial"/>
        <family val="2"/>
      </rPr>
      <t xml:space="preserve">
Part 3 Line 1.3, Columns PY2 + PY1 + CY
</t>
    </r>
    <r>
      <rPr>
        <b/>
        <strike/>
        <sz val="10"/>
        <rFont val="Arial"/>
        <family val="2"/>
      </rPr>
      <t/>
    </r>
  </si>
  <si>
    <r>
      <rPr>
        <b/>
        <sz val="10"/>
        <rFont val="Arial"/>
        <family val="2"/>
      </rPr>
      <t>Individual, Small Group, and Large Group Column "PY2" except DC, MA, and VT merged markets:</t>
    </r>
    <r>
      <rPr>
        <sz val="10"/>
        <rFont val="Arial"/>
        <family val="2"/>
      </rPr>
      <t xml:space="preserve">
Part 3, Lines 1.2 + 1.3
</t>
    </r>
    <r>
      <rPr>
        <b/>
        <sz val="10"/>
        <rFont val="Arial"/>
        <family val="2"/>
      </rPr>
      <t>Individual and Small Group Column "PY2" if Business State is DC, MA, or VT:</t>
    </r>
    <r>
      <rPr>
        <sz val="10"/>
        <rFont val="Arial"/>
        <family val="2"/>
      </rPr>
      <t xml:space="preserve">
(Part 3, Individual Column, Lines 1.2 + 1.3) + (Part 3, Small Group Column, Lines 1.2 + 1.3)
</t>
    </r>
    <r>
      <rPr>
        <b/>
        <sz val="10"/>
        <rFont val="Arial"/>
        <family val="2"/>
      </rPr>
      <t>Individual, Small Group, and Large Group Columns "PY1," "CY," and "Total," except DC, MA, and VT merged markets:</t>
    </r>
    <r>
      <rPr>
        <sz val="10"/>
        <rFont val="Arial"/>
        <family val="2"/>
      </rPr>
      <t xml:space="preserve">
Part 3, Lines 1.2 + 1.3 – 1.4 – 1.5 – 1.6 – 1.7
</t>
    </r>
    <r>
      <rPr>
        <b/>
        <sz val="10"/>
        <rFont val="Arial"/>
        <family val="2"/>
      </rPr>
      <t>Individual and Small Group Columns "CY" and "Total", if Business State is DC, MA, or VT:</t>
    </r>
    <r>
      <rPr>
        <sz val="10"/>
        <rFont val="Arial"/>
        <family val="2"/>
      </rPr>
      <t xml:space="preserve">
(Part 3, Individual Column, Lines 1.2 + 1.3 – 1.4 – 1.5 – 1.6 – 1.7) + (Part 3, Small Group Column, Lines 1.2 + 1.3 – 1.4 – 1.5 – 1.6 – 1.7)</t>
    </r>
  </si>
  <si>
    <t>2.17 Allowable claims recovered through fraud reduction efforts (the smaller of Lines 2.17a or 2.17b)</t>
  </si>
  <si>
    <t>1.4 Reconciled payments of cost-sharing reductions</t>
  </si>
  <si>
    <t>2.18 Reconciled payments of cost-sharing reductions</t>
  </si>
  <si>
    <t>3.3a  Earned profit (Lines 2.1 - 3.1 - 2.2 - 3.2)</t>
  </si>
  <si>
    <r>
      <rPr>
        <b/>
        <sz val="10"/>
        <rFont val="Arial"/>
        <family val="2"/>
      </rPr>
      <t>Column "RC", except DC, MA, and VT merged markets:</t>
    </r>
    <r>
      <rPr>
        <sz val="10"/>
        <rFont val="Arial"/>
        <family val="2"/>
      </rPr>
      <t xml:space="preserve">
Part 3 Lines 2.1 – 3.1 – 2.2 – 3.2
</t>
    </r>
    <r>
      <rPr>
        <b/>
        <sz val="10"/>
        <rFont val="Arial"/>
        <family val="2"/>
      </rPr>
      <t>Column "RC", if Business State is DC, MA, or VT:</t>
    </r>
    <r>
      <rPr>
        <sz val="10"/>
        <rFont val="Arial"/>
        <family val="2"/>
      </rPr>
      <t xml:space="preserve">
(Part 3, Individual Column, Lines 2.1 – 3.1 – 2.2 – 3.2) + (Part 3, Small Group Column, Lines 2.1 – 2.2)</t>
    </r>
  </si>
  <si>
    <t>MLR_Template_Grand_Total.xlsx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</si>
</sst>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6"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i/>
      <sz val="9"/>
      <name val="Arial"/>
      <family val="2"/>
    </font>
    <font>
      <i/>
      <u/>
      <sz val="9"/>
      <name val="Arial"/>
      <family val="2"/>
    </font>
    <font>
      <b/>
      <strike/>
      <sz val="10"/>
      <color rgb="FFFF0000"/>
      <name val="Arial"/>
      <family val="2"/>
    </font>
    <font>
      <b/>
      <strike/>
      <sz val="10"/>
      <name val="Arial"/>
      <family val="2"/>
    </font>
    <font>
      <sz val="10"/>
      <color theme="3"/>
      <name val="Arial"/>
      <family val="2"/>
    </font>
    <font>
      <sz val="10"/>
      <color rgb="FFFF000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1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medium">
        <color indexed="64"/>
      </top>
      <bottom/>
      <diagonal/>
    </border>
    <border>
      <left style="thin">
        <color theme="1" tint="0.499984740745262"/>
      </left>
      <right style="medium">
        <color indexed="64"/>
      </right>
      <top style="thin">
        <color indexed="64"/>
      </top>
      <bottom/>
      <diagonal/>
    </border>
    <border>
      <left style="thin">
        <color indexed="23"/>
      </left>
      <right style="medium">
        <color indexed="64"/>
      </right>
      <top/>
      <bottom/>
      <diagonal/>
    </border>
    <border>
      <left style="thin">
        <color indexed="23"/>
      </left>
      <right style="medium">
        <color indexed="64"/>
      </right>
      <top style="thin">
        <color indexed="23"/>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23"/>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ck">
        <color indexed="22"/>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right style="thin">
        <color indexed="64"/>
      </right>
      <top style="thin">
        <color indexed="64"/>
      </top>
      <bottom style="thick">
        <color indexed="22"/>
      </bottom>
      <diagonal/>
    </border>
    <border>
      <left style="thin">
        <color indexed="64"/>
      </left>
      <right style="thin">
        <color indexed="64"/>
      </right>
      <top style="medium">
        <color indexed="64"/>
      </top>
      <bottom style="thick">
        <color indexed="22"/>
      </bottom>
      <diagonal/>
    </border>
    <border>
      <left style="thin">
        <color indexed="64"/>
      </left>
      <right/>
      <top/>
      <bottom style="thin">
        <color indexed="64"/>
      </bottom>
      <diagonal/>
    </border>
    <border>
      <left style="thin">
        <color auto="1"/>
      </left>
      <right/>
      <top style="thin">
        <color indexed="23"/>
      </top>
      <bottom/>
      <diagonal/>
    </border>
    <border>
      <left style="thin">
        <color theme="1" tint="0.49995422223578601"/>
      </left>
      <right/>
      <top style="thin">
        <color indexed="23"/>
      </top>
      <bottom style="medium">
        <color auto="1"/>
      </bottom>
      <diagonal/>
    </border>
    <border>
      <left style="thin">
        <color theme="1" tint="0.49995422223578601"/>
      </left>
      <right/>
      <top/>
      <bottom style="medium">
        <color auto="1"/>
      </bottom>
      <diagonal/>
    </border>
    <border>
      <left style="thin">
        <color theme="1" tint="0.49995422223578601"/>
      </left>
      <right style="medium">
        <color auto="1"/>
      </right>
      <top/>
      <bottom style="medium">
        <color auto="1"/>
      </bottom>
      <diagonal/>
    </border>
    <border>
      <left style="thin">
        <color auto="1"/>
      </left>
      <right/>
      <top style="thin">
        <color indexed="23"/>
      </top>
      <bottom style="medium">
        <color auto="1"/>
      </bottom>
      <diagonal/>
    </border>
    <border>
      <left style="thin">
        <color theme="1" tint="0.49995422223578601"/>
      </left>
      <right/>
      <top/>
      <bottom/>
      <diagonal/>
    </border>
    <border>
      <left style="thin">
        <color auto="1"/>
      </left>
      <right/>
      <top/>
      <bottom/>
      <diagonal/>
    </border>
    <border>
      <left style="thin">
        <color theme="1" tint="0.49995422223578601"/>
      </left>
      <right/>
      <top style="thin">
        <color indexed="23"/>
      </top>
      <bottom/>
      <diagonal/>
    </border>
    <border>
      <left style="thin">
        <color theme="1" tint="0.49995422223578601"/>
      </left>
      <right style="medium">
        <color auto="1"/>
      </right>
      <top/>
      <bottom/>
      <diagonal/>
    </border>
    <border>
      <left style="medium">
        <color auto="1"/>
      </left>
      <right/>
      <top style="thin">
        <color auto="1"/>
      </top>
      <bottom/>
      <diagonal/>
    </border>
    <border>
      <left style="thin">
        <color theme="1" tint="0.49995422223578601"/>
      </left>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thin">
        <color indexed="23"/>
      </left>
      <right style="thin">
        <color theme="1" tint="0.49995422223578601"/>
      </right>
      <top/>
      <bottom/>
      <diagonal/>
    </border>
    <border>
      <left style="thin">
        <color theme="1" tint="0.49995422223578601"/>
      </left>
      <right/>
      <top style="thick">
        <color indexed="22"/>
      </top>
      <bottom/>
      <diagonal/>
    </border>
    <border>
      <left style="thin">
        <color theme="1" tint="0.49995422223578601"/>
      </left>
      <right style="medium">
        <color auto="1"/>
      </right>
      <top style="thick">
        <color indexed="22"/>
      </top>
      <bottom/>
      <diagonal/>
    </border>
    <border>
      <left style="thin">
        <color auto="1"/>
      </left>
      <right/>
      <top style="thick">
        <color indexed="22"/>
      </top>
      <bottom/>
      <diagonal/>
    </border>
    <border>
      <left style="medium">
        <color auto="1"/>
      </left>
      <right/>
      <top style="thin">
        <color auto="1"/>
      </top>
      <bottom style="thin">
        <color auto="1"/>
      </bottom>
      <diagonal/>
    </border>
    <border>
      <left style="thin">
        <color theme="1" tint="0.49995422223578601"/>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442">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5" applyFont="1" applyFill="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4" fillId="0" borderId="0" xfId="125" applyFont="1" applyFill="1"/>
    <xf numFmtId="0" fontId="4" fillId="0" borderId="0" xfId="125" applyFill="1" applyBorder="1"/>
    <xf numFmtId="167" fontId="4" fillId="0" borderId="0" xfId="124" applyNumberFormat="1" applyFont="1" applyFill="1" applyAlignment="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4" applyFont="1" applyFill="1" applyBorder="1" applyAlignment="1">
      <alignment horizontal="left" vertical="top" indent="1"/>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4" fillId="0" borderId="0" xfId="125" applyFont="1" applyFill="1" applyBorder="1" applyAlignment="1">
      <alignment vertical="top"/>
    </xf>
    <xf numFmtId="0" fontId="24" fillId="0" borderId="0" xfId="125" applyFont="1" applyFill="1" applyBorder="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15" xfId="0" applyFont="1" applyFill="1" applyBorder="1" applyAlignment="1"/>
    <xf numFmtId="0" fontId="4" fillId="0" borderId="0" xfId="0" applyFont="1" applyFill="1" applyBorder="1" applyAlignment="1" applyProtection="1">
      <protection locked="0"/>
    </xf>
    <xf numFmtId="0" fontId="24" fillId="27" borderId="18" xfId="0" applyFont="1" applyFill="1" applyBorder="1" applyAlignment="1">
      <alignment vertical="center" wrapText="1"/>
    </xf>
    <xf numFmtId="0" fontId="24" fillId="27" borderId="19" xfId="0" applyFont="1" applyFill="1" applyBorder="1" applyAlignment="1">
      <alignment vertical="center" wrapText="1"/>
    </xf>
    <xf numFmtId="0" fontId="24" fillId="27" borderId="18" xfId="0" applyFont="1" applyFill="1" applyBorder="1" applyAlignment="1">
      <alignment wrapText="1"/>
    </xf>
    <xf numFmtId="0" fontId="24" fillId="27" borderId="19"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3" xfId="0" applyFont="1" applyFill="1" applyBorder="1" applyAlignment="1">
      <alignment vertical="top"/>
    </xf>
    <xf numFmtId="0" fontId="4" fillId="0" borderId="11" xfId="0" applyFont="1" applyFill="1" applyBorder="1" applyAlignment="1">
      <alignment vertical="top"/>
    </xf>
    <xf numFmtId="0" fontId="14" fillId="24" borderId="29" xfId="105" applyFont="1" applyFill="1" applyBorder="1" applyAlignment="1">
      <alignment vertical="top" wrapText="1"/>
    </xf>
    <xf numFmtId="0" fontId="4" fillId="24" borderId="29" xfId="105" applyFont="1" applyFill="1" applyBorder="1" applyAlignment="1">
      <alignment vertical="top" wrapText="1"/>
    </xf>
    <xf numFmtId="0" fontId="14" fillId="24" borderId="36" xfId="105" applyFont="1" applyFill="1" applyBorder="1" applyAlignment="1">
      <alignment vertical="top" wrapText="1"/>
    </xf>
    <xf numFmtId="0" fontId="4" fillId="0" borderId="11" xfId="0" applyFont="1" applyFill="1" applyBorder="1"/>
    <xf numFmtId="0" fontId="4" fillId="0" borderId="11" xfId="0"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0" fontId="24" fillId="0" borderId="0" xfId="124" applyFont="1" applyFill="1" applyAlignment="1"/>
    <xf numFmtId="0" fontId="24" fillId="0" borderId="0" xfId="124" applyFont="1" applyAlignment="1"/>
    <xf numFmtId="0" fontId="24" fillId="24" borderId="19" xfId="0" applyFont="1" applyFill="1" applyBorder="1" applyAlignment="1">
      <alignment horizontal="center" wrapText="1"/>
    </xf>
    <xf numFmtId="0" fontId="32"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34" fillId="24" borderId="55" xfId="103" applyFont="1" applyFill="1" applyBorder="1" applyAlignment="1">
      <alignment vertical="top"/>
    </xf>
    <xf numFmtId="0" fontId="34" fillId="24" borderId="56" xfId="103" applyFont="1" applyFill="1" applyBorder="1" applyAlignment="1">
      <alignment vertical="top" wrapText="1"/>
    </xf>
    <xf numFmtId="0" fontId="4" fillId="0" borderId="0" xfId="125" applyFill="1" applyAlignment="1">
      <alignment vertical="top"/>
    </xf>
    <xf numFmtId="0" fontId="34"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4" fillId="0" borderId="13" xfId="125" applyNumberFormat="1" applyFill="1" applyBorder="1" applyAlignment="1">
      <alignment vertical="top"/>
    </xf>
    <xf numFmtId="0" fontId="4" fillId="0" borderId="17" xfId="125" applyFont="1" applyFill="1" applyBorder="1" applyAlignment="1">
      <alignment vertical="top"/>
    </xf>
    <xf numFmtId="0" fontId="4" fillId="0" borderId="17" xfId="125" applyNumberFormat="1" applyFill="1" applyBorder="1" applyAlignment="1">
      <alignment vertical="top"/>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57" xfId="103" applyFill="1" applyBorder="1" applyAlignment="1" applyProtection="1">
      <alignment vertical="center"/>
    </xf>
    <xf numFmtId="0" fontId="13" fillId="26" borderId="58" xfId="103" applyFill="1" applyBorder="1" applyAlignment="1" applyProtection="1">
      <alignment vertical="center"/>
    </xf>
    <xf numFmtId="0" fontId="13" fillId="26" borderId="24"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2" xfId="0" applyFont="1" applyFill="1" applyBorder="1" applyAlignment="1">
      <alignment horizontal="left" vertical="top" wrapText="1" indent="1"/>
    </xf>
    <xf numFmtId="0" fontId="4" fillId="0" borderId="24" xfId="0" applyFont="1" applyFill="1" applyBorder="1" applyAlignment="1">
      <alignment horizontal="left" vertical="top" wrapText="1" indent="1"/>
    </xf>
    <xf numFmtId="0" fontId="24" fillId="0" borderId="11" xfId="0" applyFont="1" applyFill="1" applyBorder="1" applyAlignment="1">
      <alignment vertical="top"/>
    </xf>
    <xf numFmtId="0" fontId="24" fillId="0" borderId="0" xfId="0" applyFont="1" applyFill="1"/>
    <xf numFmtId="0" fontId="34" fillId="24" borderId="21" xfId="103" applyFont="1" applyFill="1" applyBorder="1" applyAlignment="1">
      <alignment vertical="top"/>
    </xf>
    <xf numFmtId="0" fontId="34" fillId="24" borderId="65" xfId="103" applyFont="1" applyFill="1" applyBorder="1" applyAlignment="1">
      <alignment vertical="top"/>
    </xf>
    <xf numFmtId="0" fontId="34" fillId="24" borderId="66" xfId="103" applyFont="1" applyFill="1" applyBorder="1" applyAlignment="1">
      <alignment vertical="top"/>
    </xf>
    <xf numFmtId="0" fontId="4" fillId="0" borderId="0" xfId="124" quotePrefix="1" applyFont="1" applyAlignment="1"/>
    <xf numFmtId="0" fontId="30" fillId="25" borderId="71" xfId="125" applyFont="1" applyFill="1" applyBorder="1"/>
    <xf numFmtId="0" fontId="24" fillId="25" borderId="71" xfId="125" applyNumberFormat="1" applyFont="1" applyFill="1" applyBorder="1" applyAlignment="1">
      <alignment vertical="top"/>
    </xf>
    <xf numFmtId="0" fontId="24" fillId="25" borderId="68" xfId="125" applyNumberFormat="1" applyFont="1" applyFill="1" applyBorder="1" applyAlignment="1">
      <alignment vertical="top"/>
    </xf>
    <xf numFmtId="0" fontId="14" fillId="24" borderId="20" xfId="105" applyFont="1" applyFill="1" applyBorder="1" applyAlignment="1">
      <alignment vertical="top" wrapText="1"/>
    </xf>
    <xf numFmtId="0" fontId="4" fillId="0" borderId="31" xfId="0" applyFont="1" applyFill="1" applyBorder="1" applyAlignment="1">
      <alignment horizontal="left" vertical="top" wrapText="1" indent="1"/>
    </xf>
    <xf numFmtId="0" fontId="4" fillId="0" borderId="20" xfId="0" applyFont="1" applyFill="1" applyBorder="1" applyAlignment="1">
      <alignment horizontal="left" vertical="top" wrapText="1" indent="1"/>
    </xf>
    <xf numFmtId="0" fontId="14" fillId="24" borderId="22" xfId="105" applyFont="1" applyFill="1" applyBorder="1" applyAlignment="1">
      <alignment vertical="top" wrapText="1"/>
    </xf>
    <xf numFmtId="0" fontId="24" fillId="0" borderId="31" xfId="125" applyNumberFormat="1" applyFont="1" applyFill="1" applyBorder="1" applyAlignment="1">
      <alignment horizontal="left" vertical="top" wrapText="1" indent="1"/>
    </xf>
    <xf numFmtId="0" fontId="4" fillId="0" borderId="20" xfId="125" applyNumberFormat="1" applyFont="1" applyFill="1" applyBorder="1" applyAlignment="1">
      <alignment horizontal="left" vertical="top" wrapText="1" indent="1"/>
    </xf>
    <xf numFmtId="0" fontId="24" fillId="0" borderId="20" xfId="125" applyNumberFormat="1" applyFont="1" applyFill="1" applyBorder="1" applyAlignment="1">
      <alignment horizontal="left" vertical="top" wrapText="1" indent="1"/>
    </xf>
    <xf numFmtId="0" fontId="0" fillId="0" borderId="31" xfId="0" applyFill="1" applyBorder="1" applyAlignment="1">
      <alignment horizontal="left" vertical="top" wrapText="1" indent="1"/>
    </xf>
    <xf numFmtId="0" fontId="0" fillId="0" borderId="20" xfId="0" applyFill="1" applyBorder="1" applyAlignment="1">
      <alignment horizontal="left" vertical="top" wrapText="1" indent="1"/>
    </xf>
    <xf numFmtId="0" fontId="24" fillId="0" borderId="20" xfId="0" applyFont="1" applyFill="1" applyBorder="1" applyAlignment="1">
      <alignment horizontal="left" vertical="top" wrapText="1" indent="1"/>
    </xf>
    <xf numFmtId="0" fontId="13" fillId="24" borderId="21" xfId="103" applyFont="1" applyFill="1" applyBorder="1" applyAlignment="1">
      <alignment horizontal="center" vertical="center" wrapText="1"/>
    </xf>
    <xf numFmtId="49" fontId="14" fillId="24" borderId="27" xfId="106" applyNumberFormat="1" applyFont="1" applyFill="1" applyBorder="1" applyAlignment="1">
      <alignment horizontal="center" vertical="center" wrapText="1"/>
    </xf>
    <xf numFmtId="0" fontId="15" fillId="24" borderId="21" xfId="109" applyFont="1" applyFill="1" applyBorder="1" applyAlignment="1">
      <alignment horizontal="center" vertical="center" wrapText="1"/>
    </xf>
    <xf numFmtId="0" fontId="15" fillId="24" borderId="34" xfId="109" applyFont="1" applyFill="1" applyBorder="1" applyAlignment="1">
      <alignment horizontal="center" vertical="center" wrapText="1"/>
    </xf>
    <xf numFmtId="0" fontId="15" fillId="24" borderId="27" xfId="109" applyFont="1" applyFill="1" applyBorder="1" applyAlignment="1">
      <alignment horizontal="center" vertical="center" wrapText="1"/>
    </xf>
    <xf numFmtId="0" fontId="15" fillId="24" borderId="82" xfId="109" applyFont="1" applyFill="1" applyBorder="1" applyAlignment="1">
      <alignment horizontal="center" vertical="center" wrapText="1"/>
    </xf>
    <xf numFmtId="0" fontId="14" fillId="24" borderId="60" xfId="105" applyFont="1" applyFill="1" applyBorder="1" applyAlignment="1">
      <alignment vertical="top" wrapText="1"/>
    </xf>
    <xf numFmtId="0" fontId="4" fillId="24" borderId="61" xfId="105" applyFont="1" applyFill="1" applyBorder="1" applyAlignment="1">
      <alignment vertical="top" wrapText="1"/>
    </xf>
    <xf numFmtId="0" fontId="4" fillId="0" borderId="31" xfId="0" applyFont="1" applyFill="1" applyBorder="1" applyAlignment="1">
      <alignment horizontal="left" vertical="top" indent="1"/>
    </xf>
    <xf numFmtId="0" fontId="4" fillId="0" borderId="20" xfId="0" applyFont="1" applyFill="1" applyBorder="1" applyAlignment="1">
      <alignment horizontal="left" vertical="top" indent="1"/>
    </xf>
    <xf numFmtId="0" fontId="24" fillId="0" borderId="20" xfId="0" applyFont="1" applyFill="1" applyBorder="1" applyAlignment="1">
      <alignment horizontal="left" vertical="top" indent="1"/>
    </xf>
    <xf numFmtId="0" fontId="14" fillId="24" borderId="22" xfId="105" applyFont="1" applyFill="1" applyBorder="1" applyAlignment="1">
      <alignment wrapText="1"/>
    </xf>
    <xf numFmtId="0" fontId="24" fillId="0" borderId="31" xfId="0" applyFont="1" applyFill="1" applyBorder="1" applyAlignment="1">
      <alignment horizontal="left" vertical="top" indent="1"/>
    </xf>
    <xf numFmtId="0" fontId="4" fillId="0" borderId="72" xfId="0" applyFont="1" applyFill="1" applyBorder="1" applyAlignment="1">
      <alignment horizontal="left" vertical="top" wrapText="1" indent="1"/>
    </xf>
    <xf numFmtId="0" fontId="4" fillId="0" borderId="73" xfId="0" applyFont="1" applyFill="1" applyBorder="1" applyAlignment="1">
      <alignment vertical="top"/>
    </xf>
    <xf numFmtId="0" fontId="4" fillId="0" borderId="31" xfId="124" applyNumberFormat="1" applyFont="1" applyFill="1" applyBorder="1" applyAlignment="1">
      <alignment horizontal="left" vertical="top" indent="1"/>
    </xf>
    <xf numFmtId="0" fontId="4" fillId="0" borderId="20" xfId="124" applyNumberFormat="1" applyFont="1" applyFill="1" applyBorder="1" applyAlignment="1">
      <alignment horizontal="left" vertical="top" wrapText="1" indent="1"/>
    </xf>
    <xf numFmtId="0" fontId="24" fillId="0" borderId="20" xfId="124" applyNumberFormat="1" applyFont="1" applyFill="1" applyBorder="1" applyAlignment="1">
      <alignment horizontal="left" vertical="top" wrapText="1" indent="1"/>
    </xf>
    <xf numFmtId="0" fontId="4" fillId="0" borderId="31" xfId="124" applyNumberFormat="1" applyFont="1" applyFill="1" applyBorder="1" applyAlignment="1">
      <alignment horizontal="left" vertical="top" wrapText="1" indent="1"/>
    </xf>
    <xf numFmtId="0" fontId="24" fillId="0" borderId="31" xfId="124" applyNumberFormat="1" applyFont="1" applyFill="1" applyBorder="1" applyAlignment="1">
      <alignment horizontal="left" vertical="top" wrapText="1" indent="1"/>
    </xf>
    <xf numFmtId="0" fontId="4" fillId="0" borderId="20" xfId="124" applyNumberFormat="1" applyFont="1" applyFill="1" applyBorder="1" applyAlignment="1">
      <alignment horizontal="left" vertical="top" indent="1"/>
    </xf>
    <xf numFmtId="0" fontId="24" fillId="0" borderId="31" xfId="124" applyNumberFormat="1" applyFont="1" applyFill="1" applyBorder="1" applyAlignment="1">
      <alignment horizontal="left" vertical="top" indent="1"/>
    </xf>
    <xf numFmtId="0" fontId="24" fillId="0" borderId="20" xfId="124" applyNumberFormat="1" applyFont="1" applyFill="1" applyBorder="1" applyAlignment="1">
      <alignment horizontal="left" vertical="top" indent="1"/>
    </xf>
    <xf numFmtId="0" fontId="15" fillId="24" borderId="78" xfId="109" applyFont="1" applyFill="1" applyBorder="1" applyAlignment="1">
      <alignment horizontal="center" vertical="center" wrapText="1"/>
    </xf>
    <xf numFmtId="0" fontId="15" fillId="24" borderId="89" xfId="109" applyFont="1" applyFill="1" applyBorder="1" applyAlignment="1">
      <alignment horizontal="center" vertical="center" wrapText="1"/>
    </xf>
    <xf numFmtId="0" fontId="4" fillId="0" borderId="72" xfId="0" applyFont="1" applyFill="1" applyBorder="1" applyAlignment="1">
      <alignment horizontal="left" vertical="top" indent="1"/>
    </xf>
    <xf numFmtId="9" fontId="5" fillId="0" borderId="69" xfId="465" applyNumberFormat="1" applyFont="1" applyFill="1" applyBorder="1" applyAlignment="1">
      <alignment vertical="top" wrapText="1"/>
    </xf>
    <xf numFmtId="9" fontId="5" fillId="0" borderId="71" xfId="465" applyNumberFormat="1" applyFont="1" applyFill="1" applyBorder="1" applyAlignment="1">
      <alignment vertical="top" wrapText="1"/>
    </xf>
    <xf numFmtId="9" fontId="5" fillId="0" borderId="13" xfId="465" applyNumberFormat="1" applyFont="1" applyFill="1" applyBorder="1" applyAlignment="1">
      <alignment vertical="top" wrapText="1"/>
    </xf>
    <xf numFmtId="9" fontId="5" fillId="0" borderId="11" xfId="465" applyNumberFormat="1" applyFont="1" applyFill="1" applyBorder="1" applyAlignment="1">
      <alignment vertical="top" wrapText="1"/>
    </xf>
    <xf numFmtId="0" fontId="4" fillId="0" borderId="71" xfId="0" applyFont="1" applyFill="1" applyBorder="1" applyAlignment="1"/>
    <xf numFmtId="0" fontId="4" fillId="0" borderId="69" xfId="0" applyFont="1" applyFill="1" applyBorder="1" applyAlignment="1"/>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3" fillId="24" borderId="94" xfId="106" applyFont="1" applyFill="1" applyBorder="1" applyAlignment="1">
      <alignment horizontal="center" vertical="top"/>
    </xf>
    <xf numFmtId="166" fontId="4" fillId="0" borderId="17" xfId="64" applyNumberFormat="1" applyFill="1" applyBorder="1" applyAlignment="1">
      <alignment vertical="top"/>
    </xf>
    <xf numFmtId="165" fontId="4" fillId="0" borderId="16" xfId="170" applyNumberFormat="1" applyFont="1" applyFill="1" applyBorder="1" applyAlignment="1">
      <alignment horizontal="center" vertical="top"/>
    </xf>
    <xf numFmtId="6" fontId="4" fillId="0" borderId="69"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70" xfId="125" applyNumberFormat="1" applyFill="1" applyBorder="1" applyAlignment="1">
      <alignment horizontal="center" vertical="top"/>
    </xf>
    <xf numFmtId="0" fontId="4" fillId="0" borderId="14" xfId="125" applyFill="1" applyBorder="1" applyAlignment="1">
      <alignment horizontal="center" vertical="top"/>
    </xf>
    <xf numFmtId="6" fontId="4" fillId="0" borderId="17" xfId="125" applyNumberFormat="1" applyFill="1" applyBorder="1" applyAlignment="1">
      <alignment horizontal="right" vertical="top"/>
    </xf>
    <xf numFmtId="0" fontId="4" fillId="0" borderId="16" xfId="125" applyFill="1" applyBorder="1" applyAlignment="1">
      <alignment horizontal="center" vertical="top"/>
    </xf>
    <xf numFmtId="0" fontId="33" fillId="24" borderId="71" xfId="103" applyFont="1" applyFill="1" applyBorder="1" applyAlignment="1">
      <alignment vertical="top" wrapText="1"/>
    </xf>
    <xf numFmtId="0" fontId="33" fillId="24" borderId="69" xfId="103" applyFont="1" applyFill="1" applyBorder="1" applyAlignment="1">
      <alignment vertical="top" wrapText="1"/>
    </xf>
    <xf numFmtId="0" fontId="5" fillId="0" borderId="71" xfId="252" applyNumberFormat="1" applyFont="1" applyFill="1" applyBorder="1" applyAlignment="1">
      <alignment vertical="top" wrapText="1"/>
    </xf>
    <xf numFmtId="0" fontId="5" fillId="0" borderId="11" xfId="252" applyNumberFormat="1" applyFont="1" applyFill="1" applyBorder="1" applyAlignment="1">
      <alignment vertical="top" wrapText="1"/>
    </xf>
    <xf numFmtId="0" fontId="5" fillId="0" borderId="68" xfId="252" applyNumberFormat="1" applyFont="1" applyFill="1" applyBorder="1" applyAlignment="1">
      <alignment vertical="top" wrapText="1"/>
    </xf>
    <xf numFmtId="9" fontId="5" fillId="0" borderId="68" xfId="465" applyNumberFormat="1" applyFont="1" applyFill="1" applyBorder="1" applyAlignment="1">
      <alignment vertical="top" wrapText="1"/>
    </xf>
    <xf numFmtId="9" fontId="5" fillId="0" borderId="54" xfId="465" applyNumberFormat="1" applyFont="1" applyFill="1" applyBorder="1" applyAlignment="1">
      <alignment vertical="top" wrapText="1"/>
    </xf>
    <xf numFmtId="0" fontId="33" fillId="24" borderId="95" xfId="106" applyFont="1" applyFill="1" applyBorder="1" applyAlignment="1">
      <alignment horizontal="center" vertical="top"/>
    </xf>
    <xf numFmtId="0" fontId="4" fillId="0" borderId="0" xfId="125" applyFont="1"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Font="1" applyAlignment="1" applyProtection="1">
      <alignment vertical="top" wrapText="1"/>
      <protection locked="0"/>
    </xf>
    <xf numFmtId="0" fontId="24" fillId="0" borderId="0" xfId="125" applyFont="1" applyAlignment="1" applyProtection="1">
      <alignment vertical="center"/>
      <protection locked="0"/>
    </xf>
    <xf numFmtId="0" fontId="4" fillId="0" borderId="0" xfId="125" applyFont="1" applyAlignment="1" applyProtection="1">
      <alignment horizontal="left" vertical="center" wrapText="1"/>
      <protection locked="0"/>
    </xf>
    <xf numFmtId="0" fontId="4" fillId="0" borderId="0" xfId="125" applyFont="1" applyAlignment="1" applyProtection="1">
      <alignment horizontal="left" vertical="center" wrapText="1" indent="2"/>
      <protection locked="0"/>
    </xf>
    <xf numFmtId="0" fontId="4" fillId="30" borderId="54" xfId="125" applyFont="1" applyFill="1" applyBorder="1" applyAlignment="1" applyProtection="1">
      <alignment horizontal="center" vertical="center"/>
      <protection locked="0"/>
    </xf>
    <xf numFmtId="0" fontId="4" fillId="0" borderId="0" xfId="125" applyFont="1" applyFill="1" applyBorder="1" applyAlignment="1" applyProtection="1">
      <alignment horizontal="center" vertical="center"/>
      <protection locked="0"/>
    </xf>
    <xf numFmtId="0" fontId="4" fillId="0" borderId="0" xfId="125" applyFill="1" applyAlignment="1" applyProtection="1">
      <alignment vertical="center"/>
      <protection locked="0"/>
    </xf>
    <xf numFmtId="0" fontId="39" fillId="32" borderId="71" xfId="125" applyNumberFormat="1" applyFont="1" applyFill="1" applyBorder="1" applyAlignment="1" applyProtection="1">
      <alignment wrapText="1"/>
      <protection locked="0"/>
    </xf>
    <xf numFmtId="0" fontId="39" fillId="32" borderId="69" xfId="125" applyNumberFormat="1" applyFont="1" applyFill="1" applyBorder="1" applyAlignment="1" applyProtection="1">
      <alignment wrapText="1"/>
      <protection locked="0"/>
    </xf>
    <xf numFmtId="0" fontId="4" fillId="31" borderId="71" xfId="125" applyNumberFormat="1" applyFont="1" applyFill="1" applyBorder="1" applyAlignment="1" applyProtection="1">
      <alignment vertical="top" wrapText="1"/>
      <protection locked="0"/>
    </xf>
    <xf numFmtId="0" fontId="4" fillId="31" borderId="69" xfId="125" applyNumberFormat="1" applyFont="1" applyFill="1" applyBorder="1" applyAlignment="1" applyProtection="1">
      <alignment vertical="top" wrapText="1"/>
      <protection locked="0"/>
    </xf>
    <xf numFmtId="0" fontId="4" fillId="0" borderId="71" xfId="125" applyNumberFormat="1" applyFont="1" applyFill="1" applyBorder="1" applyAlignment="1" applyProtection="1">
      <alignment vertical="top" wrapText="1"/>
      <protection locked="0"/>
    </xf>
    <xf numFmtId="0" fontId="4" fillId="0" borderId="69" xfId="125" applyNumberFormat="1" applyFont="1" applyFill="1" applyBorder="1" applyAlignment="1" applyProtection="1">
      <alignment vertical="top" wrapText="1"/>
      <protection locked="0"/>
    </xf>
    <xf numFmtId="0" fontId="4" fillId="0" borderId="68" xfId="125" applyNumberFormat="1" applyFont="1" applyFill="1" applyBorder="1" applyAlignment="1" applyProtection="1">
      <alignment vertical="top" wrapText="1"/>
      <protection locked="0"/>
    </xf>
    <xf numFmtId="0" fontId="4" fillId="0" borderId="54" xfId="125" applyNumberFormat="1" applyFont="1" applyFill="1" applyBorder="1" applyAlignment="1" applyProtection="1">
      <alignment vertical="top" wrapText="1"/>
      <protection locked="0"/>
    </xf>
    <xf numFmtId="0" fontId="4" fillId="0" borderId="0" xfId="125" applyFont="1" applyProtection="1">
      <protection locked="0"/>
    </xf>
    <xf numFmtId="0" fontId="29" fillId="0" borderId="69" xfId="112" applyFont="1" applyFill="1" applyBorder="1" applyAlignment="1" applyProtection="1">
      <alignment horizontal="center"/>
      <protection locked="0"/>
    </xf>
    <xf numFmtId="0" fontId="16" fillId="0" borderId="69" xfId="112" applyFont="1" applyFill="1" applyBorder="1" applyAlignment="1" applyProtection="1">
      <alignment vertical="top"/>
      <protection locked="0"/>
    </xf>
    <xf numFmtId="0" fontId="16" fillId="0" borderId="54" xfId="112" applyFont="1" applyFill="1" applyBorder="1" applyAlignment="1" applyProtection="1">
      <alignment vertical="top"/>
      <protection locked="0"/>
    </xf>
    <xf numFmtId="6" fontId="28" fillId="28" borderId="21" xfId="105" applyNumberFormat="1" applyFont="1" applyFill="1" applyBorder="1" applyAlignment="1" applyProtection="1">
      <alignment vertical="top" wrapText="1"/>
      <protection locked="0"/>
    </xf>
    <xf numFmtId="6" fontId="28" fillId="28" borderId="34" xfId="105" applyNumberFormat="1" applyFont="1" applyFill="1" applyBorder="1" applyAlignment="1" applyProtection="1">
      <alignment vertical="top" wrapText="1"/>
      <protection locked="0"/>
    </xf>
    <xf numFmtId="6" fontId="28" fillId="28" borderId="27" xfId="105" applyNumberFormat="1" applyFont="1" applyFill="1" applyBorder="1" applyAlignment="1" applyProtection="1">
      <alignment vertical="top" wrapText="1"/>
      <protection locked="0"/>
    </xf>
    <xf numFmtId="6" fontId="28" fillId="28" borderId="82" xfId="105" applyNumberFormat="1" applyFont="1" applyFill="1" applyBorder="1" applyAlignment="1" applyProtection="1">
      <alignment vertical="top" wrapText="1"/>
      <protection locked="0"/>
    </xf>
    <xf numFmtId="6" fontId="4" fillId="29" borderId="31"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28" borderId="42" xfId="0" applyNumberFormat="1" applyFont="1" applyFill="1" applyBorder="1" applyProtection="1">
      <protection locked="0"/>
    </xf>
    <xf numFmtId="6" fontId="4" fillId="29" borderId="33" xfId="51" applyNumberFormat="1" applyFont="1" applyFill="1" applyBorder="1" applyAlignment="1" applyProtection="1">
      <alignment vertical="top"/>
      <protection locked="0"/>
    </xf>
    <xf numFmtId="6" fontId="4" fillId="28" borderId="33" xfId="0" applyNumberFormat="1" applyFont="1" applyFill="1" applyBorder="1" applyProtection="1">
      <protection locked="0"/>
    </xf>
    <xf numFmtId="6" fontId="4" fillId="28" borderId="83" xfId="0" applyNumberFormat="1" applyFont="1" applyFill="1" applyBorder="1" applyProtection="1">
      <protection locked="0"/>
    </xf>
    <xf numFmtId="6" fontId="4" fillId="0" borderId="26" xfId="111" applyNumberFormat="1" applyFont="1" applyFill="1" applyBorder="1" applyAlignment="1" applyProtection="1">
      <alignment vertical="top"/>
      <protection locked="0"/>
    </xf>
    <xf numFmtId="6" fontId="4" fillId="0" borderId="28" xfId="111" applyNumberFormat="1" applyFont="1" applyFill="1" applyBorder="1" applyAlignment="1" applyProtection="1">
      <alignment vertical="top"/>
      <protection locked="0"/>
    </xf>
    <xf numFmtId="6" fontId="4" fillId="0" borderId="28" xfId="111" applyNumberFormat="1" applyFont="1" applyFill="1" applyBorder="1" applyAlignment="1" applyProtection="1">
      <protection locked="0"/>
    </xf>
    <xf numFmtId="6" fontId="4" fillId="0" borderId="26" xfId="111" applyNumberFormat="1" applyFont="1" applyFill="1" applyBorder="1" applyAlignment="1" applyProtection="1">
      <protection locked="0"/>
    </xf>
    <xf numFmtId="6" fontId="4" fillId="28" borderId="40" xfId="0" applyNumberFormat="1" applyFont="1" applyFill="1" applyBorder="1" applyProtection="1">
      <protection locked="0"/>
    </xf>
    <xf numFmtId="6" fontId="4" fillId="0" borderId="37"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45" xfId="0" applyNumberFormat="1" applyFont="1" applyFill="1" applyBorder="1" applyProtection="1">
      <protection locked="0"/>
    </xf>
    <xf numFmtId="6" fontId="4" fillId="28" borderId="28" xfId="0" applyNumberFormat="1" applyFont="1" applyFill="1" applyBorder="1" applyProtection="1">
      <protection locked="0"/>
    </xf>
    <xf numFmtId="6" fontId="4" fillId="28" borderId="38" xfId="0" applyNumberFormat="1" applyFont="1" applyFill="1" applyBorder="1" applyProtection="1">
      <protection locked="0"/>
    </xf>
    <xf numFmtId="6" fontId="4" fillId="28" borderId="26" xfId="0" applyNumberFormat="1" applyFont="1" applyFill="1" applyBorder="1" applyProtection="1">
      <protection locked="0"/>
    </xf>
    <xf numFmtId="6" fontId="4" fillId="28" borderId="23" xfId="0" applyNumberFormat="1" applyFont="1" applyFill="1" applyBorder="1" applyProtection="1">
      <protection locked="0"/>
    </xf>
    <xf numFmtId="6" fontId="4" fillId="28" borderId="20" xfId="0" applyNumberFormat="1" applyFont="1" applyFill="1" applyBorder="1" applyProtection="1">
      <protection locked="0"/>
    </xf>
    <xf numFmtId="6" fontId="31" fillId="28" borderId="22" xfId="105" applyNumberFormat="1" applyFont="1" applyFill="1" applyBorder="1" applyAlignment="1" applyProtection="1">
      <alignment vertical="top" wrapText="1"/>
      <protection locked="0"/>
    </xf>
    <xf numFmtId="6" fontId="31" fillId="28" borderId="41" xfId="105" applyNumberFormat="1" applyFont="1" applyFill="1" applyBorder="1" applyAlignment="1" applyProtection="1">
      <alignment vertical="top" wrapText="1"/>
      <protection locked="0"/>
    </xf>
    <xf numFmtId="6" fontId="31" fillId="28" borderId="25" xfId="105" applyNumberFormat="1" applyFont="1" applyFill="1" applyBorder="1" applyAlignment="1" applyProtection="1">
      <alignment vertical="top" wrapText="1"/>
      <protection locked="0"/>
    </xf>
    <xf numFmtId="6" fontId="31" fillId="28" borderId="84" xfId="105" applyNumberFormat="1" applyFont="1" applyFill="1" applyBorder="1" applyAlignment="1" applyProtection="1">
      <alignment vertical="top" wrapText="1"/>
      <protection locked="0"/>
    </xf>
    <xf numFmtId="6" fontId="4" fillId="29" borderId="26" xfId="51" applyNumberFormat="1" applyFont="1" applyFill="1" applyBorder="1" applyAlignment="1" applyProtection="1">
      <alignment vertical="top"/>
      <protection locked="0"/>
    </xf>
    <xf numFmtId="6" fontId="4" fillId="29" borderId="28" xfId="51" applyNumberFormat="1" applyFont="1" applyFill="1" applyBorder="1" applyAlignment="1" applyProtection="1">
      <alignment vertical="top"/>
      <protection locked="0"/>
    </xf>
    <xf numFmtId="6" fontId="4" fillId="29" borderId="37"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28" borderId="35" xfId="0" applyNumberFormat="1" applyFont="1" applyFill="1" applyBorder="1" applyProtection="1">
      <protection locked="0"/>
    </xf>
    <xf numFmtId="6" fontId="4" fillId="28" borderId="43" xfId="0" applyNumberFormat="1" applyFont="1" applyFill="1" applyBorder="1" applyProtection="1">
      <protection locked="0"/>
    </xf>
    <xf numFmtId="6" fontId="4" fillId="28" borderId="37" xfId="0" applyNumberFormat="1" applyFont="1" applyFill="1" applyBorder="1" applyProtection="1">
      <protection locked="0"/>
    </xf>
    <xf numFmtId="6" fontId="4" fillId="0" borderId="31" xfId="111" applyNumberFormat="1" applyFont="1" applyFill="1" applyBorder="1" applyAlignment="1" applyProtection="1">
      <alignment vertical="top"/>
      <protection locked="0"/>
    </xf>
    <xf numFmtId="6" fontId="4" fillId="0" borderId="35"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38" fontId="4" fillId="0" borderId="31" xfId="111" applyNumberFormat="1" applyFont="1" applyFill="1" applyBorder="1" applyAlignment="1" applyProtection="1">
      <alignment vertical="top"/>
      <protection locked="0"/>
    </xf>
    <xf numFmtId="38" fontId="4" fillId="0" borderId="35" xfId="111" applyNumberFormat="1" applyFont="1" applyFill="1" applyBorder="1" applyAlignment="1" applyProtection="1">
      <alignment vertical="top"/>
      <protection locked="0"/>
    </xf>
    <xf numFmtId="38" fontId="4" fillId="0" borderId="33" xfId="111" applyNumberFormat="1" applyFont="1" applyFill="1" applyBorder="1" applyAlignment="1" applyProtection="1">
      <alignment vertical="top"/>
      <protection locked="0"/>
    </xf>
    <xf numFmtId="38" fontId="4" fillId="0" borderId="37" xfId="111" applyNumberFormat="1" applyFont="1" applyFill="1" applyBorder="1" applyAlignment="1" applyProtection="1">
      <alignment vertical="top"/>
      <protection locked="0"/>
    </xf>
    <xf numFmtId="0" fontId="4" fillId="28" borderId="45" xfId="0" applyFont="1" applyFill="1" applyBorder="1" applyProtection="1">
      <protection locked="0"/>
    </xf>
    <xf numFmtId="38" fontId="4" fillId="29" borderId="26" xfId="51" applyNumberFormat="1" applyFont="1" applyFill="1" applyBorder="1" applyAlignment="1" applyProtection="1">
      <alignment vertical="top"/>
      <protection locked="0"/>
    </xf>
    <xf numFmtId="38" fontId="4" fillId="29" borderId="28" xfId="51" applyNumberFormat="1" applyFont="1" applyFill="1" applyBorder="1" applyAlignment="1" applyProtection="1">
      <alignment vertical="top"/>
      <protection locked="0"/>
    </xf>
    <xf numFmtId="38" fontId="4" fillId="28" borderId="53" xfId="0" applyNumberFormat="1" applyFont="1" applyFill="1" applyBorder="1" applyProtection="1">
      <protection locked="0"/>
    </xf>
    <xf numFmtId="38" fontId="4" fillId="28" borderId="50" xfId="0" applyNumberFormat="1" applyFont="1" applyFill="1" applyBorder="1" applyProtection="1">
      <protection locked="0"/>
    </xf>
    <xf numFmtId="38" fontId="4" fillId="29" borderId="37" xfId="51" applyNumberFormat="1" applyFont="1" applyFill="1" applyBorder="1" applyAlignment="1" applyProtection="1">
      <alignment vertical="top"/>
      <protection locked="0"/>
    </xf>
    <xf numFmtId="164" fontId="31" fillId="28" borderId="44" xfId="105" applyNumberFormat="1" applyFont="1" applyFill="1" applyBorder="1" applyAlignment="1" applyProtection="1">
      <alignment vertical="top" wrapText="1"/>
      <protection locked="0"/>
    </xf>
    <xf numFmtId="164" fontId="31" fillId="28" borderId="46" xfId="105"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47" xfId="105" applyNumberFormat="1" applyFont="1" applyFill="1" applyBorder="1" applyAlignment="1" applyProtection="1">
      <alignment vertical="top" wrapText="1"/>
      <protection locked="0"/>
    </xf>
    <xf numFmtId="164" fontId="31" fillId="28" borderId="72" xfId="105" applyNumberFormat="1" applyFont="1" applyFill="1" applyBorder="1" applyAlignment="1" applyProtection="1">
      <alignment vertical="top" wrapText="1"/>
      <protection locked="0"/>
    </xf>
    <xf numFmtId="164" fontId="31" fillId="28" borderId="76" xfId="105" applyNumberFormat="1" applyFont="1" applyFill="1" applyBorder="1" applyAlignment="1" applyProtection="1">
      <alignment vertical="top" wrapText="1"/>
      <protection locked="0"/>
    </xf>
    <xf numFmtId="164" fontId="31" fillId="28" borderId="73" xfId="105" applyNumberFormat="1" applyFont="1" applyFill="1" applyBorder="1" applyAlignment="1" applyProtection="1">
      <alignment vertical="top" wrapText="1"/>
      <protection locked="0"/>
    </xf>
    <xf numFmtId="6" fontId="4" fillId="0" borderId="35" xfId="111" applyNumberFormat="1" applyFont="1" applyFill="1" applyBorder="1" applyAlignment="1" applyProtection="1">
      <protection locked="0"/>
    </xf>
    <xf numFmtId="6" fontId="4" fillId="0" borderId="31" xfId="111" applyNumberFormat="1" applyFont="1" applyFill="1" applyBorder="1" applyAlignment="1" applyProtection="1">
      <protection locked="0"/>
    </xf>
    <xf numFmtId="6" fontId="4" fillId="28" borderId="85" xfId="0" applyNumberFormat="1" applyFont="1" applyFill="1" applyBorder="1" applyProtection="1">
      <protection locked="0"/>
    </xf>
    <xf numFmtId="6" fontId="28" fillId="28" borderId="22" xfId="105" applyNumberFormat="1" applyFont="1" applyFill="1" applyBorder="1" applyAlignment="1" applyProtection="1">
      <alignment vertical="top" wrapText="1"/>
      <protection locked="0"/>
    </xf>
    <xf numFmtId="6" fontId="28" fillId="28" borderId="41"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28" fillId="28" borderId="84" xfId="105" applyNumberFormat="1" applyFont="1" applyFill="1" applyBorder="1" applyAlignment="1" applyProtection="1">
      <alignment vertical="top" wrapText="1"/>
      <protection locked="0"/>
    </xf>
    <xf numFmtId="6" fontId="24" fillId="29" borderId="26" xfId="51" applyNumberFormat="1" applyFont="1" applyFill="1" applyBorder="1" applyAlignment="1" applyProtection="1">
      <alignment vertical="top"/>
      <protection locked="0"/>
    </xf>
    <xf numFmtId="6" fontId="24" fillId="29" borderId="28" xfId="51" applyNumberFormat="1" applyFont="1" applyFill="1" applyBorder="1" applyAlignment="1" applyProtection="1">
      <alignment vertical="top"/>
      <protection locked="0"/>
    </xf>
    <xf numFmtId="6" fontId="24" fillId="28" borderId="23" xfId="0" applyNumberFormat="1" applyFont="1" applyFill="1" applyBorder="1" applyProtection="1">
      <protection locked="0"/>
    </xf>
    <xf numFmtId="6" fontId="24" fillId="29" borderId="37"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24" fillId="28" borderId="45" xfId="0" applyNumberFormat="1" applyFont="1" applyFill="1" applyBorder="1" applyProtection="1">
      <protection locked="0"/>
    </xf>
    <xf numFmtId="6" fontId="4" fillId="0" borderId="74" xfId="111" applyNumberFormat="1" applyFont="1" applyFill="1" applyBorder="1" applyAlignment="1" applyProtection="1">
      <alignment vertical="top"/>
      <protection locked="0"/>
    </xf>
    <xf numFmtId="6" fontId="4" fillId="0" borderId="75" xfId="111" applyNumberFormat="1" applyFont="1" applyFill="1" applyBorder="1" applyAlignment="1" applyProtection="1">
      <alignment vertical="top"/>
      <protection locked="0"/>
    </xf>
    <xf numFmtId="6" fontId="28" fillId="28" borderId="79" xfId="105" applyNumberFormat="1" applyFont="1" applyFill="1" applyBorder="1" applyAlignment="1" applyProtection="1">
      <alignment vertical="top" wrapText="1"/>
      <protection locked="0"/>
    </xf>
    <xf numFmtId="6" fontId="4" fillId="29" borderId="81" xfId="51" applyNumberFormat="1" applyFont="1" applyFill="1" applyBorder="1" applyAlignment="1" applyProtection="1">
      <alignment vertical="top"/>
      <protection locked="0"/>
    </xf>
    <xf numFmtId="6" fontId="4" fillId="0" borderId="37" xfId="51" applyNumberFormat="1" applyFont="1" applyFill="1" applyBorder="1" applyAlignment="1" applyProtection="1">
      <alignment vertical="top"/>
      <protection locked="0"/>
    </xf>
    <xf numFmtId="6" fontId="4" fillId="28" borderId="81" xfId="0" applyNumberFormat="1" applyFont="1" applyFill="1" applyBorder="1" applyProtection="1">
      <protection locked="0"/>
    </xf>
    <xf numFmtId="6" fontId="4" fillId="28" borderId="80" xfId="0" applyNumberFormat="1" applyFont="1" applyFill="1" applyBorder="1" applyProtection="1">
      <protection locked="0"/>
    </xf>
    <xf numFmtId="6" fontId="24" fillId="28" borderId="20" xfId="0" applyNumberFormat="1" applyFont="1" applyFill="1" applyBorder="1" applyProtection="1">
      <protection locked="0"/>
    </xf>
    <xf numFmtId="6" fontId="24" fillId="28" borderId="80" xfId="0" applyNumberFormat="1" applyFont="1" applyFill="1" applyBorder="1" applyProtection="1">
      <protection locked="0"/>
    </xf>
    <xf numFmtId="6" fontId="24" fillId="28" borderId="26" xfId="0" applyNumberFormat="1" applyFont="1" applyFill="1" applyBorder="1" applyProtection="1">
      <protection locked="0"/>
    </xf>
    <xf numFmtId="6" fontId="24" fillId="28" borderId="28" xfId="0" applyNumberFormat="1" applyFont="1" applyFill="1" applyBorder="1" applyProtection="1">
      <protection locked="0"/>
    </xf>
    <xf numFmtId="6" fontId="24" fillId="29" borderId="81" xfId="51" applyNumberFormat="1" applyFont="1" applyFill="1" applyBorder="1" applyAlignment="1" applyProtection="1">
      <alignment vertical="top"/>
      <protection locked="0"/>
    </xf>
    <xf numFmtId="6" fontId="4" fillId="29" borderId="43" xfId="51" applyNumberFormat="1" applyFont="1" applyFill="1" applyBorder="1" applyAlignment="1" applyProtection="1">
      <alignment vertical="top"/>
      <protection locked="0"/>
    </xf>
    <xf numFmtId="6" fontId="24" fillId="28" borderId="37" xfId="0" applyNumberFormat="1" applyFont="1" applyFill="1" applyBorder="1" applyProtection="1">
      <protection locked="0"/>
    </xf>
    <xf numFmtId="6" fontId="24" fillId="28" borderId="31" xfId="0" applyNumberFormat="1" applyFont="1" applyFill="1" applyBorder="1" applyProtection="1">
      <protection locked="0"/>
    </xf>
    <xf numFmtId="6" fontId="24" fillId="28" borderId="35" xfId="0" applyNumberFormat="1" applyFont="1" applyFill="1" applyBorder="1" applyProtection="1">
      <protection locked="0"/>
    </xf>
    <xf numFmtId="6" fontId="24" fillId="29" borderId="33" xfId="51" applyNumberFormat="1" applyFont="1" applyFill="1" applyBorder="1" applyAlignment="1" applyProtection="1">
      <alignment vertical="top"/>
      <protection locked="0"/>
    </xf>
    <xf numFmtId="6" fontId="24" fillId="28" borderId="43" xfId="0" applyNumberFormat="1" applyFont="1" applyFill="1" applyBorder="1" applyProtection="1">
      <protection locked="0"/>
    </xf>
    <xf numFmtId="170" fontId="4" fillId="29" borderId="37" xfId="465" applyNumberFormat="1" applyFont="1" applyFill="1" applyBorder="1" applyAlignment="1" applyProtection="1">
      <alignment vertical="top"/>
      <protection locked="0"/>
    </xf>
    <xf numFmtId="6" fontId="24" fillId="0" borderId="37" xfId="51" applyNumberFormat="1" applyFont="1" applyFill="1" applyBorder="1" applyAlignment="1" applyProtection="1">
      <alignment vertical="top"/>
      <protection locked="0"/>
    </xf>
    <xf numFmtId="38" fontId="4" fillId="29" borderId="35" xfId="51" applyNumberFormat="1" applyFont="1" applyFill="1" applyBorder="1" applyAlignment="1" applyProtection="1">
      <alignment vertical="top"/>
      <protection locked="0"/>
    </xf>
    <xf numFmtId="38" fontId="4" fillId="29" borderId="43" xfId="51" applyNumberFormat="1" applyFont="1" applyFill="1" applyBorder="1" applyAlignment="1" applyProtection="1">
      <alignment vertical="top"/>
      <protection locked="0"/>
    </xf>
    <xf numFmtId="170" fontId="4" fillId="29" borderId="28" xfId="51" applyNumberFormat="1" applyFont="1" applyFill="1" applyBorder="1" applyAlignment="1" applyProtection="1">
      <alignment vertical="top"/>
      <protection locked="0"/>
    </xf>
    <xf numFmtId="165" fontId="4" fillId="29" borderId="28" xfId="465" applyNumberFormat="1" applyFont="1" applyFill="1" applyBorder="1" applyAlignment="1" applyProtection="1">
      <alignment vertical="top"/>
      <protection locked="0"/>
    </xf>
    <xf numFmtId="165" fontId="4" fillId="29" borderId="81" xfId="465" applyNumberFormat="1" applyFont="1" applyFill="1" applyBorder="1" applyAlignment="1" applyProtection="1">
      <alignment vertical="top"/>
      <protection locked="0"/>
    </xf>
    <xf numFmtId="6" fontId="4" fillId="0" borderId="81" xfId="111" applyNumberFormat="1" applyFont="1" applyFill="1" applyBorder="1" applyAlignment="1" applyProtection="1">
      <alignment vertical="top"/>
      <protection locked="0"/>
    </xf>
    <xf numFmtId="169" fontId="4" fillId="29" borderId="28" xfId="51" applyNumberFormat="1" applyFont="1" applyFill="1" applyBorder="1" applyAlignment="1" applyProtection="1">
      <alignment vertical="top"/>
      <protection locked="0"/>
    </xf>
    <xf numFmtId="169" fontId="4" fillId="29" borderId="81" xfId="51" applyNumberFormat="1" applyFont="1" applyFill="1" applyBorder="1" applyAlignment="1" applyProtection="1">
      <alignment vertical="top"/>
      <protection locked="0"/>
    </xf>
    <xf numFmtId="165" fontId="24" fillId="29" borderId="28" xfId="51" applyNumberFormat="1" applyFont="1" applyFill="1" applyBorder="1" applyAlignment="1" applyProtection="1">
      <alignment vertical="top"/>
      <protection locked="0"/>
    </xf>
    <xf numFmtId="165" fontId="24" fillId="29" borderId="81"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4" fillId="0" borderId="31" xfId="111" applyNumberFormat="1" applyFont="1" applyFill="1" applyBorder="1" applyAlignment="1" applyProtection="1">
      <alignment vertical="top"/>
      <protection locked="0"/>
    </xf>
    <xf numFmtId="165" fontId="4" fillId="0" borderId="35" xfId="111" applyNumberFormat="1" applyFont="1" applyFill="1" applyBorder="1" applyAlignment="1" applyProtection="1">
      <alignment vertical="top"/>
      <protection locked="0"/>
    </xf>
    <xf numFmtId="165" fontId="4" fillId="0" borderId="43" xfId="111" applyNumberFormat="1" applyFont="1" applyFill="1" applyBorder="1" applyAlignment="1" applyProtection="1">
      <alignment vertical="top"/>
      <protection locked="0"/>
    </xf>
    <xf numFmtId="165" fontId="4" fillId="29" borderId="28" xfId="51" applyNumberFormat="1" applyFont="1" applyFill="1" applyBorder="1" applyAlignment="1" applyProtection="1">
      <alignment vertical="top"/>
      <protection locked="0"/>
    </xf>
    <xf numFmtId="165" fontId="4" fillId="29" borderId="81" xfId="51" applyNumberFormat="1" applyFont="1" applyFill="1" applyBorder="1" applyAlignment="1" applyProtection="1">
      <alignment vertical="top"/>
      <protection locked="0"/>
    </xf>
    <xf numFmtId="6" fontId="4" fillId="28" borderId="72" xfId="0" applyNumberFormat="1" applyFont="1" applyFill="1" applyBorder="1" applyProtection="1">
      <protection locked="0"/>
    </xf>
    <xf numFmtId="6" fontId="4" fillId="28" borderId="77" xfId="0" applyNumberFormat="1" applyFont="1" applyFill="1" applyBorder="1" applyProtection="1">
      <protection locked="0"/>
    </xf>
    <xf numFmtId="6" fontId="4" fillId="28" borderId="73" xfId="0" applyNumberFormat="1" applyFont="1" applyFill="1" applyBorder="1" applyProtection="1">
      <protection locked="0"/>
    </xf>
    <xf numFmtId="6" fontId="4" fillId="28" borderId="88" xfId="0" applyNumberFormat="1" applyFont="1" applyFill="1" applyBorder="1" applyProtection="1">
      <protection locked="0"/>
    </xf>
    <xf numFmtId="38" fontId="4" fillId="29" borderId="22" xfId="111" applyNumberFormat="1" applyFont="1" applyFill="1" applyBorder="1" applyAlignment="1" applyProtection="1">
      <alignment vertical="top"/>
      <protection locked="0"/>
    </xf>
    <xf numFmtId="38" fontId="4" fillId="29" borderId="25" xfId="111" applyNumberFormat="1" applyFont="1" applyFill="1" applyBorder="1" applyAlignment="1" applyProtection="1">
      <alignment vertical="top"/>
      <protection locked="0"/>
    </xf>
    <xf numFmtId="38" fontId="4" fillId="28" borderId="25" xfId="0" applyNumberFormat="1" applyFont="1" applyFill="1" applyBorder="1" applyProtection="1">
      <protection locked="0"/>
    </xf>
    <xf numFmtId="38" fontId="4" fillId="29" borderId="90" xfId="111" applyNumberFormat="1" applyFont="1" applyFill="1" applyBorder="1" applyAlignment="1" applyProtection="1">
      <alignment vertical="top"/>
      <protection locked="0"/>
    </xf>
    <xf numFmtId="38" fontId="28" fillId="28" borderId="22" xfId="105" applyNumberFormat="1" applyFont="1" applyFill="1" applyBorder="1" applyAlignment="1" applyProtection="1">
      <alignment vertical="top" wrapText="1"/>
      <protection locked="0"/>
    </xf>
    <xf numFmtId="38" fontId="28" fillId="28" borderId="25" xfId="105" applyNumberFormat="1" applyFont="1" applyFill="1" applyBorder="1" applyAlignment="1" applyProtection="1">
      <alignment vertical="top" wrapText="1"/>
      <protection locked="0"/>
    </xf>
    <xf numFmtId="38" fontId="28" fillId="28" borderId="90" xfId="105" applyNumberFormat="1" applyFont="1" applyFill="1" applyBorder="1" applyAlignment="1" applyProtection="1">
      <alignment vertical="top" wrapText="1"/>
      <protection locked="0"/>
    </xf>
    <xf numFmtId="38" fontId="4" fillId="28" borderId="31" xfId="0" applyNumberFormat="1" applyFont="1" applyFill="1" applyBorder="1" applyProtection="1">
      <protection locked="0"/>
    </xf>
    <xf numFmtId="38" fontId="4" fillId="0" borderId="33" xfId="111" applyNumberFormat="1" applyFont="1" applyFill="1" applyBorder="1" applyAlignment="1" applyProtection="1">
      <alignment horizontal="right" vertical="top"/>
      <protection locked="0"/>
    </xf>
    <xf numFmtId="38" fontId="4" fillId="28" borderId="33" xfId="0" applyNumberFormat="1" applyFont="1" applyFill="1" applyBorder="1" applyProtection="1">
      <protection locked="0"/>
    </xf>
    <xf numFmtId="38" fontId="4" fillId="28" borderId="33" xfId="0" applyNumberFormat="1" applyFont="1" applyFill="1" applyBorder="1" applyAlignment="1" applyProtection="1">
      <alignment horizontal="center"/>
      <protection locked="0"/>
    </xf>
    <xf numFmtId="38" fontId="4" fillId="28" borderId="91" xfId="0" applyNumberFormat="1" applyFont="1" applyFill="1" applyBorder="1" applyProtection="1">
      <protection locked="0"/>
    </xf>
    <xf numFmtId="38" fontId="4" fillId="0" borderId="26" xfId="111" applyNumberFormat="1" applyFont="1" applyFill="1" applyBorder="1" applyAlignment="1" applyProtection="1">
      <alignment horizontal="right" vertical="top"/>
      <protection locked="0"/>
    </xf>
    <xf numFmtId="38" fontId="4" fillId="0" borderId="37"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0" borderId="92" xfId="111" applyNumberFormat="1" applyFont="1" applyFill="1" applyBorder="1" applyAlignment="1" applyProtection="1">
      <alignment vertical="top"/>
      <protection locked="0"/>
    </xf>
    <xf numFmtId="38" fontId="4" fillId="28" borderId="22" xfId="0" applyNumberFormat="1" applyFont="1" applyFill="1" applyBorder="1" applyProtection="1">
      <protection locked="0"/>
    </xf>
    <xf numFmtId="38" fontId="4" fillId="28" borderId="90" xfId="0" applyNumberFormat="1" applyFont="1" applyFill="1" applyBorder="1" applyProtection="1">
      <protection locked="0"/>
    </xf>
    <xf numFmtId="6" fontId="28" fillId="28" borderId="90" xfId="105" applyNumberFormat="1" applyFont="1" applyFill="1" applyBorder="1" applyAlignment="1" applyProtection="1">
      <alignment vertical="top" wrapText="1"/>
      <protection locked="0"/>
    </xf>
    <xf numFmtId="6" fontId="4" fillId="29" borderId="31" xfId="111" applyNumberFormat="1" applyFont="1" applyFill="1" applyBorder="1" applyAlignment="1" applyProtection="1">
      <alignment vertical="top"/>
      <protection locked="0"/>
    </xf>
    <xf numFmtId="6" fontId="4" fillId="29" borderId="33" xfId="111" applyNumberFormat="1" applyFont="1" applyFill="1" applyBorder="1" applyAlignment="1" applyProtection="1">
      <alignment vertical="top"/>
      <protection locked="0"/>
    </xf>
    <xf numFmtId="6" fontId="4" fillId="29" borderId="33" xfId="111" applyNumberFormat="1" applyFont="1" applyFill="1" applyBorder="1" applyAlignment="1" applyProtection="1">
      <protection locked="0"/>
    </xf>
    <xf numFmtId="6" fontId="4" fillId="29" borderId="33" xfId="111" applyNumberFormat="1" applyFont="1" applyFill="1" applyBorder="1" applyProtection="1">
      <protection locked="0"/>
    </xf>
    <xf numFmtId="6" fontId="4" fillId="28" borderId="33" xfId="0" applyNumberFormat="1" applyFont="1" applyFill="1" applyBorder="1" applyAlignment="1" applyProtection="1">
      <alignment horizontal="center"/>
      <protection locked="0"/>
    </xf>
    <xf numFmtId="6" fontId="4" fillId="29" borderId="91" xfId="111" applyNumberFormat="1" applyFont="1" applyFill="1" applyBorder="1" applyProtection="1">
      <protection locked="0"/>
    </xf>
    <xf numFmtId="6" fontId="4" fillId="0" borderId="37" xfId="111" applyNumberFormat="1" applyFont="1" applyFill="1" applyBorder="1" applyAlignment="1" applyProtection="1">
      <protection locked="0"/>
    </xf>
    <xf numFmtId="6" fontId="4" fillId="0" borderId="37"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92" xfId="111" applyNumberFormat="1" applyFont="1" applyFill="1" applyBorder="1" applyProtection="1">
      <protection locked="0"/>
    </xf>
    <xf numFmtId="6" fontId="4" fillId="0" borderId="33" xfId="111" applyNumberFormat="1" applyFont="1" applyFill="1" applyBorder="1" applyAlignment="1" applyProtection="1">
      <protection locked="0"/>
    </xf>
    <xf numFmtId="6" fontId="4" fillId="0" borderId="33" xfId="111" applyNumberFormat="1" applyFont="1" applyFill="1" applyBorder="1" applyProtection="1">
      <protection locked="0"/>
    </xf>
    <xf numFmtId="6" fontId="4" fillId="0" borderId="91" xfId="111" applyNumberFormat="1" applyFont="1" applyFill="1" applyBorder="1" applyProtection="1">
      <protection locked="0"/>
    </xf>
    <xf numFmtId="165" fontId="4" fillId="0" borderId="26" xfId="111" applyNumberFormat="1" applyFont="1" applyFill="1" applyBorder="1" applyAlignment="1" applyProtection="1">
      <alignment horizontal="right" vertical="top"/>
      <protection locked="0"/>
    </xf>
    <xf numFmtId="165" fontId="4" fillId="0" borderId="37" xfId="111" applyNumberFormat="1" applyFont="1" applyFill="1" applyBorder="1" applyAlignment="1" applyProtection="1">
      <alignment vertical="top"/>
      <protection locked="0"/>
    </xf>
    <xf numFmtId="165" fontId="4" fillId="0" borderId="37" xfId="111" applyNumberFormat="1" applyFont="1" applyFill="1" applyBorder="1" applyAlignment="1" applyProtection="1">
      <protection locked="0"/>
    </xf>
    <xf numFmtId="165" fontId="4" fillId="0" borderId="37" xfId="111" applyNumberFormat="1" applyFont="1" applyFill="1" applyBorder="1" applyAlignment="1" applyProtection="1">
      <alignment horizontal="right" vertical="top"/>
      <protection locked="0"/>
    </xf>
    <xf numFmtId="165" fontId="4" fillId="28" borderId="11" xfId="0" applyNumberFormat="1" applyFont="1" applyFill="1" applyBorder="1" applyAlignment="1" applyProtection="1">
      <alignment horizontal="center"/>
      <protection locked="0"/>
    </xf>
    <xf numFmtId="165" fontId="4" fillId="0" borderId="92" xfId="111" applyNumberFormat="1" applyFont="1" applyFill="1" applyBorder="1" applyAlignment="1" applyProtection="1">
      <protection locked="0"/>
    </xf>
    <xf numFmtId="165" fontId="4" fillId="28" borderId="26" xfId="0" applyNumberFormat="1" applyFont="1" applyFill="1" applyBorder="1" applyAlignment="1" applyProtection="1">
      <alignment horizontal="right" vertical="top"/>
      <protection locked="0"/>
    </xf>
    <xf numFmtId="165" fontId="4" fillId="28" borderId="37" xfId="0" applyNumberFormat="1" applyFont="1" applyFill="1" applyBorder="1" applyAlignment="1" applyProtection="1">
      <alignment horizontal="right" vertical="top"/>
      <protection locked="0"/>
    </xf>
    <xf numFmtId="165" fontId="4" fillId="28" borderId="92" xfId="0" applyNumberFormat="1" applyFont="1" applyFill="1" applyBorder="1" applyAlignment="1" applyProtection="1">
      <alignment horizontal="right" vertical="top"/>
      <protection locked="0"/>
    </xf>
    <xf numFmtId="6" fontId="4" fillId="0" borderId="86" xfId="111" applyNumberFormat="1" applyFont="1" applyFill="1" applyBorder="1" applyAlignment="1" applyProtection="1">
      <alignment vertical="top"/>
      <protection locked="0"/>
    </xf>
    <xf numFmtId="6" fontId="4" fillId="0" borderId="86" xfId="111" applyNumberFormat="1" applyFont="1" applyFill="1" applyBorder="1" applyAlignment="1" applyProtection="1">
      <protection locked="0"/>
    </xf>
    <xf numFmtId="6" fontId="4" fillId="0" borderId="86" xfId="111" applyNumberFormat="1" applyFont="1" applyFill="1" applyBorder="1" applyProtection="1">
      <protection locked="0"/>
    </xf>
    <xf numFmtId="6" fontId="4" fillId="28" borderId="73" xfId="0" applyNumberFormat="1" applyFont="1" applyFill="1" applyBorder="1" applyAlignment="1" applyProtection="1">
      <alignment horizontal="center"/>
      <protection locked="0"/>
    </xf>
    <xf numFmtId="6" fontId="4" fillId="0" borderId="93" xfId="111" applyNumberFormat="1" applyFont="1" applyFill="1" applyBorder="1" applyProtection="1">
      <protection locked="0"/>
    </xf>
    <xf numFmtId="0" fontId="4" fillId="0" borderId="71" xfId="0" applyFont="1" applyFill="1" applyBorder="1" applyAlignment="1" applyProtection="1">
      <alignment wrapText="1"/>
      <protection locked="0"/>
    </xf>
    <xf numFmtId="0" fontId="4" fillId="0" borderId="69" xfId="0" applyFont="1" applyFill="1" applyBorder="1" applyAlignment="1" applyProtection="1">
      <alignment wrapText="1"/>
      <protection locked="0"/>
    </xf>
    <xf numFmtId="0" fontId="4" fillId="0" borderId="68" xfId="0" applyFont="1" applyFill="1" applyBorder="1" applyAlignment="1" applyProtection="1">
      <alignment wrapText="1"/>
      <protection locked="0"/>
    </xf>
    <xf numFmtId="0" fontId="4" fillId="0" borderId="54" xfId="0" applyFont="1" applyFill="1" applyBorder="1" applyAlignment="1" applyProtection="1">
      <alignment wrapText="1"/>
      <protection locked="0"/>
    </xf>
    <xf numFmtId="0" fontId="4" fillId="0" borderId="71" xfId="0" applyFont="1" applyFill="1" applyBorder="1" applyAlignment="1" applyProtection="1">
      <protection locked="0"/>
    </xf>
    <xf numFmtId="0" fontId="4" fillId="0" borderId="69" xfId="0" applyFont="1" applyFill="1" applyBorder="1" applyAlignment="1" applyProtection="1">
      <protection locked="0"/>
    </xf>
    <xf numFmtId="0" fontId="4" fillId="0" borderId="68" xfId="0" applyFont="1" applyFill="1" applyBorder="1" applyAlignment="1" applyProtection="1">
      <protection locked="0"/>
    </xf>
    <xf numFmtId="0" fontId="4" fillId="0" borderId="54" xfId="0" applyFont="1" applyFill="1" applyBorder="1" applyAlignment="1" applyProtection="1">
      <protection locked="0"/>
    </xf>
    <xf numFmtId="0" fontId="5" fillId="0" borderId="96" xfId="252" applyNumberFormat="1" applyFont="1" applyFill="1" applyBorder="1" applyAlignment="1">
      <alignment vertical="top" wrapText="1"/>
    </xf>
    <xf numFmtId="9" fontId="5" fillId="0" borderId="96" xfId="465" applyNumberFormat="1" applyFont="1" applyFill="1" applyBorder="1" applyAlignment="1">
      <alignment vertical="top" wrapText="1"/>
    </xf>
    <xf numFmtId="9" fontId="5" fillId="0" borderId="17" xfId="465" applyNumberFormat="1" applyFont="1" applyFill="1" applyBorder="1" applyAlignment="1">
      <alignment vertical="top" wrapText="1"/>
    </xf>
    <xf numFmtId="0" fontId="4" fillId="34" borderId="71" xfId="125" applyNumberFormat="1" applyFont="1" applyFill="1" applyBorder="1" applyAlignment="1" applyProtection="1">
      <alignment vertical="top" wrapText="1"/>
      <protection locked="0"/>
    </xf>
    <xf numFmtId="0" fontId="4" fillId="34" borderId="69" xfId="125" applyNumberFormat="1" applyFont="1" applyFill="1" applyBorder="1" applyAlignment="1" applyProtection="1">
      <alignment vertical="top" wrapText="1"/>
      <protection locked="0"/>
    </xf>
    <xf numFmtId="0" fontId="4" fillId="34" borderId="68" xfId="125" applyNumberFormat="1" applyFont="1" applyFill="1" applyBorder="1" applyAlignment="1" applyProtection="1">
      <alignment vertical="top" wrapText="1"/>
      <protection locked="0"/>
    </xf>
    <xf numFmtId="0" fontId="4" fillId="34" borderId="54" xfId="125" applyNumberFormat="1" applyFont="1" applyFill="1" applyBorder="1" applyAlignment="1" applyProtection="1">
      <alignment vertical="top" wrapText="1"/>
      <protection locked="0"/>
    </xf>
    <xf numFmtId="0" fontId="4" fillId="0" borderId="20" xfId="125" applyNumberFormat="1" applyFont="1" applyFill="1" applyBorder="1" applyAlignment="1" applyProtection="1">
      <alignment horizontal="left" vertical="top" wrapText="1" indent="1"/>
    </xf>
    <xf numFmtId="0" fontId="4" fillId="0" borderId="72" xfId="125" applyNumberFormat="1" applyFont="1" applyFill="1" applyBorder="1" applyAlignment="1" applyProtection="1">
      <alignment horizontal="left" vertical="top" wrapText="1" indent="1"/>
    </xf>
    <xf numFmtId="0" fontId="24" fillId="25" borderId="71" xfId="125" applyNumberFormat="1" applyFont="1" applyFill="1" applyBorder="1" applyAlignment="1">
      <alignment vertical="top" wrapText="1"/>
    </xf>
    <xf numFmtId="0" fontId="44" fillId="0" borderId="69" xfId="112" applyFont="1" applyFill="1" applyBorder="1" applyAlignment="1" applyProtection="1">
      <alignment vertical="top"/>
      <protection locked="0"/>
    </xf>
    <xf numFmtId="6" fontId="4" fillId="0" borderId="92" xfId="111" applyNumberFormat="1" applyFont="1" applyFill="1" applyBorder="1" applyAlignment="1" applyProtection="1">
      <alignment vertical="top"/>
      <protection locked="0"/>
    </xf>
    <xf numFmtId="6" fontId="28" fillId="28" borderId="71" xfId="105" applyNumberFormat="1" applyFont="1" applyFill="1" applyBorder="1" applyAlignment="1" applyProtection="1">
      <alignment vertical="top" wrapText="1"/>
      <protection locked="0"/>
    </xf>
    <xf numFmtId="6" fontId="0" fillId="0" borderId="28" xfId="111" applyNumberFormat="1" applyFont="1" applyFill="1" applyBorder="1" applyAlignment="1" applyProtection="1">
      <alignment vertical="top"/>
      <protection locked="0"/>
    </xf>
    <xf numFmtId="6" fontId="0" fillId="0" borderId="26" xfId="111" applyNumberFormat="1" applyFont="1" applyFill="1" applyBorder="1" applyAlignment="1" applyProtection="1">
      <alignment vertical="top"/>
      <protection locked="0"/>
    </xf>
    <xf numFmtId="6" fontId="0" fillId="28" borderId="23" xfId="0" applyNumberFormat="1" applyFont="1" applyFill="1" applyBorder="1" applyAlignment="1" applyProtection="1">
      <alignment vertical="top"/>
      <protection locked="0"/>
    </xf>
    <xf numFmtId="6" fontId="0" fillId="0" borderId="97" xfId="111" applyNumberFormat="1" applyFont="1" applyFill="1" applyBorder="1" applyAlignment="1" applyProtection="1">
      <alignment vertical="top"/>
      <protection locked="0"/>
    </xf>
    <xf numFmtId="6" fontId="0" fillId="28" borderId="45" xfId="0" applyNumberFormat="1" applyFont="1" applyFill="1" applyBorder="1" applyAlignment="1" applyProtection="1">
      <alignment vertical="top"/>
      <protection locked="0"/>
    </xf>
    <xf numFmtId="6" fontId="0" fillId="0" borderId="74" xfId="111" applyNumberFormat="1" applyFont="1" applyFill="1" applyBorder="1" applyAlignment="1" applyProtection="1">
      <alignment vertical="top"/>
      <protection locked="0"/>
    </xf>
    <xf numFmtId="6" fontId="0" fillId="0" borderId="75" xfId="111" applyNumberFormat="1" applyFont="1" applyFill="1" applyBorder="1" applyAlignment="1" applyProtection="1">
      <alignment vertical="top"/>
      <protection locked="0"/>
    </xf>
    <xf numFmtId="6" fontId="0" fillId="28" borderId="74" xfId="0" applyNumberFormat="1" applyFont="1" applyFill="1" applyBorder="1" applyProtection="1">
      <protection locked="0"/>
    </xf>
    <xf numFmtId="6" fontId="0" fillId="28" borderId="98" xfId="0" applyNumberFormat="1" applyFont="1" applyFill="1" applyBorder="1" applyProtection="1">
      <protection locked="0"/>
    </xf>
    <xf numFmtId="6" fontId="0" fillId="28" borderId="74" xfId="0" applyNumberFormat="1" applyFont="1" applyFill="1" applyBorder="1" applyAlignment="1" applyProtection="1">
      <alignment vertical="top"/>
      <protection locked="0"/>
    </xf>
    <xf numFmtId="6" fontId="0" fillId="28" borderId="98" xfId="0" applyNumberFormat="1" applyFont="1" applyFill="1" applyBorder="1" applyAlignment="1" applyProtection="1">
      <alignment vertical="top"/>
      <protection locked="0"/>
    </xf>
    <xf numFmtId="6" fontId="0" fillId="28" borderId="99" xfId="0" applyNumberFormat="1" applyFont="1" applyFill="1" applyBorder="1" applyAlignment="1" applyProtection="1">
      <alignment vertical="top"/>
      <protection locked="0"/>
    </xf>
    <xf numFmtId="6" fontId="0" fillId="28" borderId="100" xfId="0" applyNumberFormat="1" applyFont="1" applyFill="1" applyBorder="1" applyAlignment="1" applyProtection="1">
      <alignment vertical="top"/>
      <protection locked="0"/>
    </xf>
    <xf numFmtId="6" fontId="0" fillId="28" borderId="101" xfId="0" applyNumberFormat="1" applyFont="1" applyFill="1" applyBorder="1" applyAlignment="1" applyProtection="1">
      <alignment vertical="top"/>
      <protection locked="0"/>
    </xf>
    <xf numFmtId="6" fontId="0" fillId="28" borderId="87" xfId="0" applyNumberFormat="1" applyFont="1" applyFill="1" applyBorder="1" applyAlignment="1" applyProtection="1">
      <alignment vertical="top"/>
      <protection locked="0"/>
    </xf>
    <xf numFmtId="6" fontId="0" fillId="0" borderId="28" xfId="111" applyNumberFormat="1" applyFont="1" applyFill="1" applyBorder="1" applyAlignment="1" applyProtection="1">
      <protection locked="0"/>
    </xf>
    <xf numFmtId="6" fontId="0" fillId="0" borderId="26" xfId="111" applyNumberFormat="1" applyFont="1" applyFill="1" applyBorder="1" applyAlignment="1" applyProtection="1">
      <protection locked="0"/>
    </xf>
    <xf numFmtId="6" fontId="0" fillId="28" borderId="102" xfId="0" applyNumberFormat="1" applyFont="1" applyFill="1" applyBorder="1" applyAlignment="1" applyProtection="1">
      <alignment vertical="top"/>
      <protection locked="0"/>
    </xf>
    <xf numFmtId="6" fontId="0" fillId="28" borderId="103" xfId="0" applyNumberFormat="1" applyFont="1" applyFill="1" applyBorder="1" applyAlignment="1" applyProtection="1">
      <alignment vertical="top"/>
      <protection locked="0"/>
    </xf>
    <xf numFmtId="6" fontId="0" fillId="28" borderId="28" xfId="0" applyNumberFormat="1" applyFont="1" applyFill="1" applyBorder="1" applyAlignment="1" applyProtection="1">
      <alignment vertical="top"/>
      <protection locked="0"/>
    </xf>
    <xf numFmtId="6" fontId="0" fillId="28" borderId="104" xfId="0" applyNumberFormat="1" applyFont="1" applyFill="1" applyBorder="1" applyAlignment="1" applyProtection="1">
      <alignment vertical="top"/>
      <protection locked="0"/>
    </xf>
    <xf numFmtId="6" fontId="0" fillId="28" borderId="26" xfId="0" applyNumberFormat="1" applyFont="1" applyFill="1" applyBorder="1" applyAlignment="1" applyProtection="1">
      <alignment vertical="top"/>
      <protection locked="0"/>
    </xf>
    <xf numFmtId="6" fontId="0" fillId="28" borderId="105" xfId="0" applyNumberFormat="1" applyFont="1" applyFill="1" applyBorder="1" applyAlignment="1" applyProtection="1">
      <alignment vertical="top"/>
      <protection locked="0"/>
    </xf>
    <xf numFmtId="6" fontId="0" fillId="28" borderId="20" xfId="0" applyNumberFormat="1" applyFont="1" applyFill="1" applyBorder="1" applyAlignment="1" applyProtection="1">
      <alignment vertical="top"/>
      <protection locked="0"/>
    </xf>
    <xf numFmtId="6" fontId="31" fillId="28" borderId="106" xfId="105" applyNumberFormat="1" applyFont="1" applyFill="1" applyBorder="1" applyAlignment="1">
      <alignment vertical="top" wrapText="1"/>
    </xf>
    <xf numFmtId="6" fontId="31" fillId="28" borderId="107" xfId="105" applyNumberFormat="1" applyFont="1" applyFill="1" applyBorder="1" applyAlignment="1">
      <alignment vertical="top" wrapText="1"/>
    </xf>
    <xf numFmtId="6" fontId="31" fillId="28" borderId="108" xfId="105" applyNumberFormat="1" applyFont="1" applyFill="1" applyBorder="1" applyAlignment="1">
      <alignment vertical="top" wrapText="1"/>
    </xf>
    <xf numFmtId="6" fontId="31" fillId="28" borderId="109" xfId="105" applyNumberFormat="1" applyFont="1" applyFill="1" applyBorder="1" applyAlignment="1">
      <alignment vertical="top" wrapText="1"/>
    </xf>
    <xf numFmtId="6" fontId="0" fillId="28" borderId="110" xfId="0" applyNumberFormat="1" applyFont="1" applyFill="1" applyBorder="1" applyAlignment="1" applyProtection="1">
      <alignment vertical="top"/>
      <protection locked="0"/>
    </xf>
    <xf numFmtId="6" fontId="0" fillId="28" borderId="97" xfId="0" applyNumberFormat="1" applyFont="1" applyFill="1" applyBorder="1" applyAlignment="1" applyProtection="1">
      <alignment vertical="top"/>
      <protection locked="0"/>
    </xf>
    <xf numFmtId="6" fontId="0" fillId="28" borderId="26" xfId="0" applyNumberFormat="1" applyFont="1" applyFill="1" applyBorder="1" applyAlignment="1">
      <alignment vertical="top"/>
    </xf>
    <xf numFmtId="6" fontId="0" fillId="28" borderId="28" xfId="0" applyNumberFormat="1" applyFont="1" applyFill="1" applyBorder="1" applyAlignment="1">
      <alignment vertical="top"/>
    </xf>
    <xf numFmtId="6" fontId="0" fillId="28" borderId="26" xfId="0" applyNumberFormat="1" applyFont="1" applyFill="1" applyBorder="1"/>
    <xf numFmtId="6" fontId="0" fillId="28" borderId="28" xfId="0" applyNumberFormat="1" applyFont="1" applyFill="1" applyBorder="1"/>
    <xf numFmtId="6" fontId="0" fillId="28" borderId="102" xfId="0" applyNumberFormat="1" applyFont="1" applyFill="1" applyBorder="1" applyAlignment="1">
      <alignment vertical="top"/>
    </xf>
    <xf numFmtId="6" fontId="0" fillId="28" borderId="97" xfId="0" applyNumberFormat="1" applyFont="1" applyFill="1" applyBorder="1"/>
    <xf numFmtId="6" fontId="0" fillId="28" borderId="97" xfId="0" applyNumberFormat="1" applyFont="1" applyFill="1" applyBorder="1" applyAlignment="1">
      <alignment vertical="top"/>
    </xf>
    <xf numFmtId="6" fontId="0" fillId="28" borderId="45" xfId="0" applyNumberFormat="1" applyFont="1" applyFill="1" applyBorder="1" applyAlignment="1">
      <alignment vertical="top"/>
    </xf>
    <xf numFmtId="6" fontId="0" fillId="0" borderId="31" xfId="111" applyNumberFormat="1" applyFont="1" applyFill="1" applyBorder="1" applyAlignment="1" applyProtection="1">
      <alignment vertical="top"/>
      <protection locked="0"/>
    </xf>
    <xf numFmtId="6" fontId="0" fillId="0" borderId="35" xfId="111" applyNumberFormat="1" applyFont="1" applyFill="1" applyBorder="1" applyAlignment="1" applyProtection="1">
      <alignment vertical="top"/>
      <protection locked="0"/>
    </xf>
    <xf numFmtId="6" fontId="0" fillId="28" borderId="111" xfId="0" applyNumberFormat="1" applyFont="1" applyFill="1" applyBorder="1" applyAlignment="1" applyProtection="1">
      <alignment vertical="top"/>
      <protection locked="0"/>
    </xf>
    <xf numFmtId="6" fontId="0" fillId="28" borderId="112" xfId="0" applyNumberFormat="1" applyFont="1" applyFill="1" applyBorder="1" applyAlignment="1" applyProtection="1">
      <alignment vertical="top"/>
      <protection locked="0"/>
    </xf>
    <xf numFmtId="6" fontId="0" fillId="0" borderId="113" xfId="111" applyNumberFormat="1" applyFont="1" applyFill="1" applyBorder="1" applyAlignment="1" applyProtection="1">
      <alignment vertical="top"/>
      <protection locked="0"/>
    </xf>
    <xf numFmtId="6" fontId="0" fillId="28" borderId="83" xfId="0" applyNumberFormat="1" applyFont="1" applyFill="1" applyBorder="1" applyAlignment="1" applyProtection="1">
      <alignment vertical="top"/>
      <protection locked="0"/>
    </xf>
    <xf numFmtId="6" fontId="0" fillId="28" borderId="114" xfId="105" applyNumberFormat="1" applyFont="1" applyFill="1" applyBorder="1" applyAlignment="1" applyProtection="1">
      <alignment vertical="top"/>
      <protection locked="0"/>
    </xf>
    <xf numFmtId="6" fontId="0" fillId="28" borderId="115" xfId="105" applyNumberFormat="1" applyFont="1" applyFill="1" applyBorder="1" applyAlignment="1" applyProtection="1">
      <alignment vertical="top"/>
      <protection locked="0"/>
    </xf>
    <xf numFmtId="6" fontId="0" fillId="28" borderId="115" xfId="105" applyNumberFormat="1" applyFont="1" applyFill="1" applyBorder="1" applyAlignment="1" applyProtection="1">
      <alignment vertical="top" wrapText="1"/>
      <protection locked="0"/>
    </xf>
    <xf numFmtId="6" fontId="0" fillId="28" borderId="116" xfId="105" applyNumberFormat="1" applyFont="1" applyFill="1" applyBorder="1" applyAlignment="1" applyProtection="1">
      <alignment vertical="top"/>
      <protection locked="0"/>
    </xf>
    <xf numFmtId="6" fontId="0" fillId="0" borderId="116" xfId="111" applyNumberFormat="1" applyFont="1" applyFill="1" applyBorder="1" applyAlignment="1" applyProtection="1">
      <alignment vertical="top" wrapText="1"/>
      <protection locked="0"/>
    </xf>
    <xf numFmtId="6" fontId="0" fillId="28" borderId="117" xfId="105" applyNumberFormat="1" applyFont="1" applyFill="1" applyBorder="1" applyAlignment="1" applyProtection="1">
      <alignment vertical="top"/>
      <protection locked="0"/>
    </xf>
    <xf numFmtId="164" fontId="0" fillId="28" borderId="20" xfId="105" applyNumberFormat="1" applyFont="1" applyFill="1" applyBorder="1" applyAlignment="1">
      <alignment vertical="top" wrapText="1"/>
    </xf>
    <xf numFmtId="164" fontId="0" fillId="28" borderId="102" xfId="105" applyNumberFormat="1" applyFont="1" applyFill="1" applyBorder="1" applyAlignment="1">
      <alignment vertical="top" wrapText="1"/>
    </xf>
    <xf numFmtId="164" fontId="0" fillId="28" borderId="103" xfId="105" applyNumberFormat="1" applyFont="1" applyFill="1" applyBorder="1" applyAlignment="1">
      <alignment vertical="top" wrapText="1"/>
    </xf>
    <xf numFmtId="164" fontId="0" fillId="28" borderId="45" xfId="105" applyNumberFormat="1" applyFont="1" applyFill="1" applyBorder="1" applyAlignment="1">
      <alignment vertical="top" wrapText="1"/>
    </xf>
    <xf numFmtId="38" fontId="0" fillId="0" borderId="31" xfId="111" applyNumberFormat="1" applyFont="1" applyFill="1" applyBorder="1" applyAlignment="1" applyProtection="1">
      <alignment vertical="top"/>
      <protection locked="0"/>
    </xf>
    <xf numFmtId="38" fontId="0" fillId="0" borderId="35" xfId="111" applyNumberFormat="1" applyFont="1" applyFill="1" applyBorder="1" applyAlignment="1" applyProtection="1">
      <alignment vertical="top"/>
      <protection locked="0"/>
    </xf>
    <xf numFmtId="38" fontId="0" fillId="28" borderId="51" xfId="0" applyNumberFormat="1" applyFont="1" applyFill="1" applyBorder="1" applyAlignment="1" applyProtection="1">
      <alignment vertical="top"/>
      <protection locked="0"/>
    </xf>
    <xf numFmtId="38" fontId="0" fillId="28" borderId="48" xfId="0" applyNumberFormat="1" applyFont="1" applyFill="1" applyBorder="1" applyAlignment="1" applyProtection="1">
      <alignment vertical="top"/>
      <protection locked="0"/>
    </xf>
    <xf numFmtId="38" fontId="0" fillId="0" borderId="113" xfId="111" applyNumberFormat="1" applyFont="1" applyFill="1" applyBorder="1" applyAlignment="1" applyProtection="1">
      <alignment vertical="top"/>
      <protection locked="0"/>
    </xf>
    <xf numFmtId="0" fontId="0" fillId="28" borderId="83" xfId="0" applyFont="1" applyFill="1" applyBorder="1" applyAlignment="1" applyProtection="1">
      <alignment vertical="top"/>
      <protection locked="0"/>
    </xf>
    <xf numFmtId="38" fontId="0" fillId="0" borderId="26" xfId="111" applyNumberFormat="1" applyFont="1" applyFill="1" applyBorder="1" applyAlignment="1" applyProtection="1">
      <alignment vertical="top"/>
      <protection locked="0"/>
    </xf>
    <xf numFmtId="38" fontId="0" fillId="0" borderId="28" xfId="111" applyNumberFormat="1" applyFont="1" applyFill="1" applyBorder="1" applyAlignment="1" applyProtection="1">
      <alignment vertical="top"/>
      <protection locked="0"/>
    </xf>
    <xf numFmtId="38" fontId="0" fillId="28" borderId="52" xfId="0" applyNumberFormat="1" applyFont="1" applyFill="1" applyBorder="1" applyAlignment="1" applyProtection="1">
      <alignment vertical="top"/>
      <protection locked="0"/>
    </xf>
    <xf numFmtId="38" fontId="0" fillId="28" borderId="49" xfId="0" applyNumberFormat="1" applyFont="1" applyFill="1" applyBorder="1" applyAlignment="1" applyProtection="1">
      <alignment vertical="top"/>
      <protection locked="0"/>
    </xf>
    <xf numFmtId="38" fontId="0" fillId="0" borderId="97" xfId="111" applyNumberFormat="1" applyFont="1" applyFill="1" applyBorder="1" applyAlignment="1" applyProtection="1">
      <alignment vertical="top"/>
      <protection locked="0"/>
    </xf>
    <xf numFmtId="0" fontId="0" fillId="28" borderId="45" xfId="0" applyFont="1" applyFill="1" applyBorder="1" applyAlignment="1" applyProtection="1">
      <alignment vertical="top"/>
      <protection locked="0"/>
    </xf>
    <xf numFmtId="38" fontId="0" fillId="28" borderId="26" xfId="0" applyNumberFormat="1" applyFont="1" applyFill="1" applyBorder="1" applyAlignment="1" applyProtection="1">
      <alignment vertical="top"/>
      <protection locked="0"/>
    </xf>
    <xf numFmtId="38" fontId="0" fillId="28" borderId="39" xfId="0" applyNumberFormat="1" applyFont="1" applyFill="1" applyBorder="1" applyAlignment="1" applyProtection="1">
      <alignment vertical="top"/>
      <protection locked="0"/>
    </xf>
    <xf numFmtId="6" fontId="0" fillId="0" borderId="109" xfId="111" applyNumberFormat="1" applyFont="1" applyFill="1" applyBorder="1" applyAlignment="1" applyProtection="1">
      <alignment vertical="top"/>
      <protection locked="0"/>
    </xf>
    <xf numFmtId="6" fontId="0" fillId="0" borderId="118" xfId="111" applyNumberFormat="1" applyFont="1" applyFill="1" applyBorder="1" applyAlignment="1" applyProtection="1">
      <alignment vertical="top"/>
      <protection locked="0"/>
    </xf>
    <xf numFmtId="165" fontId="0" fillId="0" borderId="31" xfId="111" applyNumberFormat="1" applyFont="1" applyFill="1" applyBorder="1" applyAlignment="1" applyProtection="1">
      <alignment vertical="top"/>
      <protection locked="0"/>
    </xf>
    <xf numFmtId="165" fontId="0" fillId="0" borderId="35" xfId="111" applyNumberFormat="1" applyFont="1" applyFill="1" applyBorder="1" applyAlignment="1" applyProtection="1">
      <alignment vertical="top"/>
      <protection locked="0"/>
    </xf>
    <xf numFmtId="0" fontId="39" fillId="33" borderId="68" xfId="125" applyFont="1" applyFill="1" applyBorder="1" applyAlignment="1" applyProtection="1">
      <alignment horizontal="center"/>
      <protection locked="0"/>
    </xf>
    <xf numFmtId="0" fontId="39" fillId="33" borderId="67" xfId="125" applyFont="1" applyFill="1" applyBorder="1" applyAlignment="1" applyProtection="1">
      <alignment horizontal="center"/>
      <protection locked="0"/>
    </xf>
    <xf numFmtId="0" fontId="4" fillId="0" borderId="59" xfId="111" applyNumberFormat="1" applyFont="1" applyFill="1" applyBorder="1" applyAlignment="1" applyProtection="1">
      <alignment horizontal="left" vertical="top"/>
      <protection locked="0"/>
    </xf>
    <xf numFmtId="0" fontId="4" fillId="0" borderId="30" xfId="111" applyNumberFormat="1" applyFont="1" applyFill="1" applyBorder="1" applyAlignment="1" applyProtection="1">
      <alignment horizontal="left" vertical="top"/>
      <protection locked="0"/>
    </xf>
    <xf numFmtId="0" fontId="4" fillId="0" borderId="64" xfId="111" applyNumberFormat="1" applyFont="1" applyFill="1" applyBorder="1" applyAlignment="1" applyProtection="1">
      <alignment horizontal="left" vertical="top"/>
      <protection locked="0"/>
    </xf>
    <xf numFmtId="0" fontId="4" fillId="0" borderId="60" xfId="111" applyNumberFormat="1" applyFont="1" applyFill="1" applyBorder="1" applyAlignment="1" applyProtection="1">
      <alignment horizontal="left" vertical="top"/>
      <protection locked="0"/>
    </xf>
    <xf numFmtId="0" fontId="4" fillId="0" borderId="61" xfId="111" applyNumberFormat="1" applyFont="1" applyFill="1" applyBorder="1" applyAlignment="1" applyProtection="1">
      <alignment horizontal="left" vertical="top"/>
      <protection locked="0"/>
    </xf>
    <xf numFmtId="0" fontId="4" fillId="0" borderId="63" xfId="111" applyNumberFormat="1" applyFont="1" applyFill="1" applyBorder="1" applyAlignment="1" applyProtection="1">
      <alignment horizontal="left" vertical="top"/>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58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81"/>
      <tableStyleElement type="secondRowStripe" dxfId="580"/>
      <tableStyleElement type="firstColumnStripe" dxfId="579"/>
      <tableStyleElement type="secondColumnStripe" dxfId="578"/>
    </tableStyle>
  </tableStyles>
  <colors>
    <mruColors>
      <color rgb="FF809F50"/>
      <color rgb="FF0033CC"/>
      <color rgb="FF494949"/>
      <color rgb="FF879F50"/>
      <color rgb="FF808080"/>
      <color rgb="FF969696"/>
      <color rgb="FF009900"/>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3114675</xdr:colOff>
          <xdr:row>25</xdr:row>
          <xdr:rowOff>9525</xdr:rowOff>
        </xdr:from>
        <xdr:to>
          <xdr:col>1</xdr:col>
          <xdr:colOff>5610225</xdr:colOff>
          <xdr:row>25</xdr:row>
          <xdr:rowOff>152400</xdr:rowOff>
        </xdr:to>
        <xdr:sp macro="" textlink="">
          <xdr:nvSpPr>
            <xdr:cNvPr id="10241" name="Button 1" descr="Copy to HIOS Template button"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Arial"/>
                  <a:cs typeface="Arial"/>
                </a:rPr>
                <a:t>Copy from Calculator to HIOS Template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autoPageBreaks="0"/>
  </sheetPr>
  <dimension ref="B1:B29"/>
  <sheetViews>
    <sheetView topLeftCell="A16" workbookViewId="0">
      <selection activeCell="B6" sqref="B6"/>
    </sheetView>
  </sheetViews>
  <sheetFormatPr defaultColWidth="9" defaultRowHeight="12.75" x14ac:dyDescent="0.2"/>
  <cols>
    <col min="1" max="1" width="1.5703125" style="166" customWidth="1"/>
    <col min="2" max="2" width="133.5703125" style="166" customWidth="1"/>
    <col min="3" max="16384" width="9" style="166"/>
  </cols>
  <sheetData>
    <row r="1" spans="2:2" ht="6" customHeight="1" x14ac:dyDescent="0.2">
      <c r="B1" s="165"/>
    </row>
    <row r="2" spans="2:2" x14ac:dyDescent="0.2">
      <c r="B2" s="167" t="s">
        <v>445</v>
      </c>
    </row>
    <row r="3" spans="2:2" x14ac:dyDescent="0.2">
      <c r="B3" s="165"/>
    </row>
    <row r="4" spans="2:2" ht="38.25" x14ac:dyDescent="0.2">
      <c r="B4" s="165" t="s">
        <v>391</v>
      </c>
    </row>
    <row r="5" spans="2:2" ht="36.6" customHeight="1" x14ac:dyDescent="0.2">
      <c r="B5" s="165" t="s">
        <v>390</v>
      </c>
    </row>
    <row r="6" spans="2:2" ht="51" x14ac:dyDescent="0.2">
      <c r="B6" s="168" t="s">
        <v>455</v>
      </c>
    </row>
    <row r="7" spans="2:2" x14ac:dyDescent="0.2">
      <c r="B7" s="165"/>
    </row>
    <row r="8" spans="2:2" ht="38.25" x14ac:dyDescent="0.2">
      <c r="B8" s="165" t="s">
        <v>449</v>
      </c>
    </row>
    <row r="9" spans="2:2" x14ac:dyDescent="0.2">
      <c r="B9" s="165"/>
    </row>
    <row r="10" spans="2:2" x14ac:dyDescent="0.2">
      <c r="B10" s="165" t="s">
        <v>446</v>
      </c>
    </row>
    <row r="11" spans="2:2" x14ac:dyDescent="0.2">
      <c r="B11" s="165"/>
    </row>
    <row r="12" spans="2:2" x14ac:dyDescent="0.2">
      <c r="B12" s="169" t="s">
        <v>389</v>
      </c>
    </row>
    <row r="13" spans="2:2" ht="13.15" customHeight="1" x14ac:dyDescent="0.2">
      <c r="B13" s="170" t="s">
        <v>451</v>
      </c>
    </row>
    <row r="14" spans="2:2" ht="13.15" customHeight="1" x14ac:dyDescent="0.2">
      <c r="B14" s="170" t="s">
        <v>452</v>
      </c>
    </row>
    <row r="15" spans="2:2" ht="13.15" customHeight="1" x14ac:dyDescent="0.2">
      <c r="B15" s="170" t="s">
        <v>454</v>
      </c>
    </row>
    <row r="16" spans="2:2" ht="13.15" customHeight="1" x14ac:dyDescent="0.2">
      <c r="B16" s="171" t="s">
        <v>456</v>
      </c>
    </row>
    <row r="17" spans="2:2" ht="51" x14ac:dyDescent="0.2">
      <c r="B17" s="170" t="s">
        <v>453</v>
      </c>
    </row>
    <row r="18" spans="2:2" x14ac:dyDescent="0.2">
      <c r="B18" s="170" t="s">
        <v>450</v>
      </c>
    </row>
    <row r="19" spans="2:2" x14ac:dyDescent="0.2">
      <c r="B19" s="165"/>
    </row>
    <row r="20" spans="2:2" ht="13.15" customHeight="1" x14ac:dyDescent="0.2">
      <c r="B20" s="165" t="s">
        <v>447</v>
      </c>
    </row>
    <row r="21" spans="2:2" ht="30.4" customHeight="1" x14ac:dyDescent="0.2">
      <c r="B21" s="170" t="s">
        <v>457</v>
      </c>
    </row>
    <row r="22" spans="2:2" ht="38.25" x14ac:dyDescent="0.2">
      <c r="B22" s="170" t="s">
        <v>458</v>
      </c>
    </row>
    <row r="23" spans="2:2" ht="5.85" customHeight="1" x14ac:dyDescent="0.2">
      <c r="B23" s="165"/>
    </row>
    <row r="24" spans="2:2" x14ac:dyDescent="0.2">
      <c r="B24" s="172" t="s">
        <v>594</v>
      </c>
    </row>
    <row r="25" spans="2:2" s="174" customFormat="1" ht="5.85" customHeight="1" x14ac:dyDescent="0.2">
      <c r="B25" s="173"/>
    </row>
    <row r="26" spans="2:2" s="174" customFormat="1" x14ac:dyDescent="0.2">
      <c r="B26" s="173"/>
    </row>
    <row r="27" spans="2:2" x14ac:dyDescent="0.2">
      <c r="B27" s="165"/>
    </row>
    <row r="28" spans="2:2" ht="25.5" x14ac:dyDescent="0.2">
      <c r="B28" s="165" t="s">
        <v>448</v>
      </c>
    </row>
    <row r="29" spans="2:2" x14ac:dyDescent="0.2">
      <c r="B29" s="165"/>
    </row>
  </sheetData>
  <dataValidations count="1">
    <dataValidation allowBlank="1" showInputMessage="1" showErrorMessage="1" prompt="Enter the filename (including extension) of the destination HIOS template" sqref="B24"/>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 altText="Copy to HIOS Template button">
                <anchor moveWithCells="1">
                  <from>
                    <xdr:col>1</xdr:col>
                    <xdr:colOff>3114675</xdr:colOff>
                    <xdr:row>25</xdr:row>
                    <xdr:rowOff>9525</xdr:rowOff>
                  </from>
                  <to>
                    <xdr:col>1</xdr:col>
                    <xdr:colOff>5610225</xdr:colOff>
                    <xdr:row>25</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W65"/>
  <sheetViews>
    <sheetView zoomScale="80" zoomScaleNormal="80" workbookViewId="0">
      <selection activeCell="D9" sqref="D9"/>
    </sheetView>
  </sheetViews>
  <sheetFormatPr defaultColWidth="0" defaultRowHeight="12.75" zeroHeight="1" x14ac:dyDescent="0.2"/>
  <cols>
    <col min="1" max="1" width="29.42578125" style="31" customWidth="1"/>
    <col min="2" max="2" width="21.42578125" style="31" customWidth="1"/>
    <col min="3" max="3" width="9.140625" style="31" customWidth="1"/>
    <col min="4" max="4" width="19.85546875" style="33" customWidth="1"/>
    <col min="5" max="12" width="12.140625" style="33" customWidth="1"/>
    <col min="13" max="13" width="9.140625" style="31" customWidth="1"/>
    <col min="14" max="14" width="19.5703125" style="31" customWidth="1"/>
    <col min="15" max="15" width="9.140625" style="31" customWidth="1"/>
    <col min="16" max="16" width="12" style="31" customWidth="1"/>
    <col min="17" max="17" width="9.140625" style="31" customWidth="1"/>
    <col min="18" max="23" width="0" style="31" hidden="1" customWidth="1"/>
    <col min="24" max="16384" width="9.140625" style="31" hidden="1"/>
  </cols>
  <sheetData>
    <row r="1" spans="1:16" ht="16.5" thickBot="1" x14ac:dyDescent="0.25">
      <c r="A1" s="77"/>
      <c r="B1" s="77"/>
      <c r="D1" s="97" t="s">
        <v>441</v>
      </c>
      <c r="E1" s="98"/>
      <c r="F1" s="98"/>
      <c r="G1" s="98"/>
      <c r="H1" s="98"/>
      <c r="I1" s="98"/>
      <c r="J1" s="98"/>
      <c r="K1" s="98"/>
      <c r="L1" s="99"/>
      <c r="N1" s="32"/>
      <c r="P1" s="32"/>
    </row>
    <row r="2" spans="1:16" ht="39" thickBot="1" x14ac:dyDescent="0.25">
      <c r="A2" s="78" t="s">
        <v>383</v>
      </c>
      <c r="B2" s="79"/>
      <c r="C2" s="80"/>
      <c r="D2" s="157" t="s">
        <v>440</v>
      </c>
      <c r="E2" s="157" t="s">
        <v>437</v>
      </c>
      <c r="F2" s="157" t="s">
        <v>442</v>
      </c>
      <c r="G2" s="157" t="s">
        <v>438</v>
      </c>
      <c r="H2" s="157" t="s">
        <v>443</v>
      </c>
      <c r="I2" s="157" t="s">
        <v>439</v>
      </c>
      <c r="J2" s="158" t="s">
        <v>444</v>
      </c>
      <c r="K2" s="157" t="s">
        <v>478</v>
      </c>
      <c r="L2" s="158" t="s">
        <v>479</v>
      </c>
      <c r="M2" s="80"/>
      <c r="N2" s="81" t="s">
        <v>385</v>
      </c>
      <c r="O2" s="80"/>
      <c r="P2" s="81" t="s">
        <v>386</v>
      </c>
    </row>
    <row r="3" spans="1:16" ht="13.5" thickBot="1" x14ac:dyDescent="0.25">
      <c r="A3" s="164" t="s">
        <v>109</v>
      </c>
      <c r="B3" s="148" t="s">
        <v>110</v>
      </c>
      <c r="C3" s="80"/>
      <c r="D3" s="159" t="s">
        <v>111</v>
      </c>
      <c r="E3" s="141">
        <v>0.8</v>
      </c>
      <c r="F3" s="141">
        <v>0.8</v>
      </c>
      <c r="G3" s="141">
        <v>0.8</v>
      </c>
      <c r="H3" s="141">
        <v>0.8</v>
      </c>
      <c r="I3" s="141">
        <v>0.8</v>
      </c>
      <c r="J3" s="140">
        <v>0.8</v>
      </c>
      <c r="K3" s="141">
        <v>0.8</v>
      </c>
      <c r="L3" s="140">
        <v>0.8</v>
      </c>
      <c r="M3" s="80"/>
      <c r="N3" s="82">
        <v>2011</v>
      </c>
      <c r="O3" s="80"/>
      <c r="P3" s="83" t="s">
        <v>112</v>
      </c>
    </row>
    <row r="4" spans="1:16" ht="13.5" thickTop="1" x14ac:dyDescent="0.2">
      <c r="A4" s="146">
        <v>0</v>
      </c>
      <c r="B4" s="147">
        <v>0</v>
      </c>
      <c r="C4" s="80"/>
      <c r="D4" s="160" t="s">
        <v>113</v>
      </c>
      <c r="E4" s="143">
        <v>0.8</v>
      </c>
      <c r="F4" s="143">
        <v>0.8</v>
      </c>
      <c r="G4" s="143">
        <v>0.8</v>
      </c>
      <c r="H4" s="143">
        <v>0.8</v>
      </c>
      <c r="I4" s="143">
        <v>0.8</v>
      </c>
      <c r="J4" s="142">
        <v>0.8</v>
      </c>
      <c r="K4" s="143">
        <v>0.8</v>
      </c>
      <c r="L4" s="142">
        <v>0.8</v>
      </c>
      <c r="M4" s="80"/>
      <c r="N4" s="84">
        <v>2012</v>
      </c>
      <c r="O4" s="80"/>
      <c r="P4" s="85" t="s">
        <v>114</v>
      </c>
    </row>
    <row r="5" spans="1:16" x14ac:dyDescent="0.2">
      <c r="A5" s="146">
        <v>1000</v>
      </c>
      <c r="B5" s="147">
        <v>8.3000000000000004E-2</v>
      </c>
      <c r="C5" s="80"/>
      <c r="D5" s="160" t="s">
        <v>115</v>
      </c>
      <c r="E5" s="143">
        <v>0.8</v>
      </c>
      <c r="F5" s="143">
        <v>0.8</v>
      </c>
      <c r="G5" s="143">
        <v>0.8</v>
      </c>
      <c r="H5" s="143">
        <v>0.8</v>
      </c>
      <c r="I5" s="143">
        <v>0.8</v>
      </c>
      <c r="J5" s="142">
        <v>0.8</v>
      </c>
      <c r="K5" s="143">
        <v>0.8</v>
      </c>
      <c r="L5" s="142">
        <v>0.8</v>
      </c>
      <c r="M5" s="80"/>
      <c r="N5" s="84">
        <v>2013</v>
      </c>
      <c r="O5" s="80"/>
      <c r="P5" s="80"/>
    </row>
    <row r="6" spans="1:16" x14ac:dyDescent="0.2">
      <c r="A6" s="146">
        <v>2500</v>
      </c>
      <c r="B6" s="147">
        <v>5.1999999999999998E-2</v>
      </c>
      <c r="C6" s="80"/>
      <c r="D6" s="160" t="s">
        <v>116</v>
      </c>
      <c r="E6" s="143">
        <v>0.8</v>
      </c>
      <c r="F6" s="143">
        <v>0.8</v>
      </c>
      <c r="G6" s="143">
        <v>0.8</v>
      </c>
      <c r="H6" s="143">
        <v>0.8</v>
      </c>
      <c r="I6" s="143"/>
      <c r="J6" s="142"/>
      <c r="K6" s="143"/>
      <c r="L6" s="142"/>
      <c r="M6" s="80"/>
      <c r="N6" s="84">
        <v>2014</v>
      </c>
      <c r="O6" s="80"/>
      <c r="P6" s="80"/>
    </row>
    <row r="7" spans="1:16" x14ac:dyDescent="0.2">
      <c r="A7" s="146">
        <v>5000</v>
      </c>
      <c r="B7" s="147">
        <v>3.6999999999999998E-2</v>
      </c>
      <c r="C7" s="80"/>
      <c r="D7" s="160" t="s">
        <v>117</v>
      </c>
      <c r="E7" s="143">
        <v>0.8</v>
      </c>
      <c r="F7" s="143">
        <v>0.8</v>
      </c>
      <c r="G7" s="143">
        <v>0.8</v>
      </c>
      <c r="H7" s="143">
        <v>0.8</v>
      </c>
      <c r="I7" s="143">
        <v>0.8</v>
      </c>
      <c r="J7" s="142">
        <v>0.8</v>
      </c>
      <c r="K7" s="143">
        <v>0.8</v>
      </c>
      <c r="L7" s="142">
        <v>0.8</v>
      </c>
      <c r="M7" s="80"/>
      <c r="N7" s="84">
        <v>2015</v>
      </c>
      <c r="O7" s="80"/>
      <c r="P7" s="80"/>
    </row>
    <row r="8" spans="1:16" x14ac:dyDescent="0.2">
      <c r="A8" s="146">
        <v>10000</v>
      </c>
      <c r="B8" s="147">
        <v>2.5999999999999999E-2</v>
      </c>
      <c r="C8" s="80"/>
      <c r="D8" s="160" t="s">
        <v>118</v>
      </c>
      <c r="E8" s="143">
        <v>0.8</v>
      </c>
      <c r="F8" s="143">
        <v>0.8</v>
      </c>
      <c r="G8" s="143">
        <v>0.8</v>
      </c>
      <c r="H8" s="143">
        <v>0.8</v>
      </c>
      <c r="I8" s="143">
        <v>0.8</v>
      </c>
      <c r="J8" s="142">
        <v>0.8</v>
      </c>
      <c r="K8" s="143">
        <v>0.8</v>
      </c>
      <c r="L8" s="142">
        <v>0.8</v>
      </c>
      <c r="M8" s="80"/>
      <c r="N8" s="84">
        <v>2016</v>
      </c>
      <c r="O8" s="80"/>
      <c r="P8" s="80"/>
    </row>
    <row r="9" spans="1:16" x14ac:dyDescent="0.2">
      <c r="A9" s="146">
        <v>25000</v>
      </c>
      <c r="B9" s="147">
        <v>1.6E-2</v>
      </c>
      <c r="C9" s="80"/>
      <c r="D9" s="160" t="s">
        <v>119</v>
      </c>
      <c r="E9" s="143"/>
      <c r="F9" s="143"/>
      <c r="G9" s="143"/>
      <c r="H9" s="143"/>
      <c r="I9" s="143"/>
      <c r="J9" s="142"/>
      <c r="K9" s="143"/>
      <c r="L9" s="142"/>
      <c r="M9" s="80"/>
      <c r="N9" s="84">
        <v>2017</v>
      </c>
      <c r="O9" s="80"/>
      <c r="P9" s="80"/>
    </row>
    <row r="10" spans="1:16" x14ac:dyDescent="0.2">
      <c r="A10" s="146">
        <v>50000</v>
      </c>
      <c r="B10" s="147">
        <v>1.2E-2</v>
      </c>
      <c r="C10" s="80"/>
      <c r="D10" s="160" t="s">
        <v>120</v>
      </c>
      <c r="E10" s="143">
        <v>0.8</v>
      </c>
      <c r="F10" s="143">
        <v>0.8</v>
      </c>
      <c r="G10" s="143">
        <v>0.8</v>
      </c>
      <c r="H10" s="143">
        <v>0.8</v>
      </c>
      <c r="I10" s="143">
        <v>0.8</v>
      </c>
      <c r="J10" s="142">
        <v>0.8</v>
      </c>
      <c r="K10" s="143">
        <v>0.8</v>
      </c>
      <c r="L10" s="142">
        <v>0.8</v>
      </c>
      <c r="M10" s="80"/>
      <c r="N10" s="84">
        <v>2018</v>
      </c>
      <c r="O10" s="80"/>
      <c r="P10" s="80"/>
    </row>
    <row r="11" spans="1:16" x14ac:dyDescent="0.2">
      <c r="A11" s="149">
        <v>75000</v>
      </c>
      <c r="B11" s="150">
        <v>0</v>
      </c>
      <c r="C11" s="80"/>
      <c r="D11" s="160" t="s">
        <v>121</v>
      </c>
      <c r="E11" s="143">
        <v>0.8</v>
      </c>
      <c r="F11" s="143">
        <v>0.8</v>
      </c>
      <c r="G11" s="143">
        <v>0.8</v>
      </c>
      <c r="H11" s="143">
        <v>0.8</v>
      </c>
      <c r="I11" s="143">
        <v>0.8</v>
      </c>
      <c r="J11" s="142">
        <v>0.8</v>
      </c>
      <c r="K11" s="143">
        <v>0.8</v>
      </c>
      <c r="L11" s="142">
        <v>0.8</v>
      </c>
      <c r="M11" s="80"/>
      <c r="N11" s="84">
        <v>2019</v>
      </c>
      <c r="O11" s="80"/>
      <c r="P11" s="80"/>
    </row>
    <row r="12" spans="1:16" x14ac:dyDescent="0.2">
      <c r="A12" s="80"/>
      <c r="B12" s="80"/>
      <c r="C12" s="80"/>
      <c r="D12" s="160" t="s">
        <v>122</v>
      </c>
      <c r="E12" s="143">
        <v>0.8</v>
      </c>
      <c r="F12" s="143">
        <v>0.8</v>
      </c>
      <c r="G12" s="143">
        <v>0.8</v>
      </c>
      <c r="H12" s="143">
        <v>0.8</v>
      </c>
      <c r="I12" s="143">
        <v>0.8</v>
      </c>
      <c r="J12" s="142">
        <v>0.8</v>
      </c>
      <c r="K12" s="143">
        <v>0.8</v>
      </c>
      <c r="L12" s="142">
        <v>0.8</v>
      </c>
      <c r="M12" s="80"/>
      <c r="N12" s="84">
        <v>2020</v>
      </c>
      <c r="O12" s="80"/>
      <c r="P12" s="80"/>
    </row>
    <row r="13" spans="1:16" x14ac:dyDescent="0.2">
      <c r="A13" s="80"/>
      <c r="B13" s="80"/>
      <c r="C13" s="80"/>
      <c r="D13" s="160" t="s">
        <v>123</v>
      </c>
      <c r="E13" s="143">
        <v>0.8</v>
      </c>
      <c r="F13" s="143">
        <v>0.8</v>
      </c>
      <c r="G13" s="143">
        <v>0.8</v>
      </c>
      <c r="H13" s="143">
        <v>0.8</v>
      </c>
      <c r="I13" s="143">
        <v>0.8</v>
      </c>
      <c r="J13" s="142">
        <v>0.8</v>
      </c>
      <c r="K13" s="143">
        <v>0.8</v>
      </c>
      <c r="L13" s="142">
        <v>0.8</v>
      </c>
      <c r="M13" s="80"/>
      <c r="N13" s="84">
        <v>2021</v>
      </c>
      <c r="O13" s="80"/>
      <c r="P13" s="80"/>
    </row>
    <row r="14" spans="1:16" ht="13.5" thickBot="1" x14ac:dyDescent="0.25">
      <c r="A14" s="80"/>
      <c r="B14" s="80"/>
      <c r="C14" s="80"/>
      <c r="D14" s="160" t="s">
        <v>124</v>
      </c>
      <c r="E14" s="143">
        <v>0.8</v>
      </c>
      <c r="F14" s="143">
        <v>0.8</v>
      </c>
      <c r="G14" s="143">
        <v>0.8</v>
      </c>
      <c r="H14" s="143">
        <v>0.8</v>
      </c>
      <c r="I14" s="143">
        <v>0.8</v>
      </c>
      <c r="J14" s="142">
        <v>0.8</v>
      </c>
      <c r="K14" s="143">
        <v>0.8</v>
      </c>
      <c r="L14" s="142">
        <v>0.8</v>
      </c>
      <c r="M14" s="80"/>
      <c r="N14" s="84">
        <v>2022</v>
      </c>
      <c r="O14" s="80"/>
      <c r="P14" s="80"/>
    </row>
    <row r="15" spans="1:16" ht="16.5" thickBot="1" x14ac:dyDescent="0.25">
      <c r="A15" s="78" t="s">
        <v>384</v>
      </c>
      <c r="B15" s="79"/>
      <c r="C15" s="80"/>
      <c r="D15" s="160" t="s">
        <v>125</v>
      </c>
      <c r="E15" s="143">
        <v>0.75</v>
      </c>
      <c r="F15" s="143">
        <v>0.8</v>
      </c>
      <c r="G15" s="143">
        <v>0.8</v>
      </c>
      <c r="H15" s="143">
        <v>0.8</v>
      </c>
      <c r="I15" s="143">
        <v>0.8</v>
      </c>
      <c r="J15" s="142">
        <v>0.8</v>
      </c>
      <c r="K15" s="143">
        <v>0.8</v>
      </c>
      <c r="L15" s="142">
        <v>0.8</v>
      </c>
      <c r="M15" s="80"/>
      <c r="N15" s="84">
        <v>2023</v>
      </c>
      <c r="O15" s="80"/>
      <c r="P15" s="80"/>
    </row>
    <row r="16" spans="1:16" ht="13.5" thickBot="1" x14ac:dyDescent="0.25">
      <c r="A16" s="164" t="s">
        <v>126</v>
      </c>
      <c r="B16" s="148" t="s">
        <v>127</v>
      </c>
      <c r="C16" s="80"/>
      <c r="D16" s="161" t="s">
        <v>128</v>
      </c>
      <c r="E16" s="162">
        <v>0.8</v>
      </c>
      <c r="F16" s="162">
        <v>0.8</v>
      </c>
      <c r="G16" s="162">
        <v>0.8</v>
      </c>
      <c r="H16" s="162">
        <v>0.8</v>
      </c>
      <c r="I16" s="162">
        <v>0.8</v>
      </c>
      <c r="J16" s="163">
        <v>0.8</v>
      </c>
      <c r="K16" s="162">
        <v>0.8</v>
      </c>
      <c r="L16" s="163">
        <v>0.8</v>
      </c>
      <c r="M16" s="80"/>
      <c r="N16" s="84">
        <v>2024</v>
      </c>
      <c r="O16" s="80"/>
      <c r="P16" s="80"/>
    </row>
    <row r="17" spans="1:16" ht="13.5" thickTop="1" x14ac:dyDescent="0.2">
      <c r="A17" s="151">
        <v>0</v>
      </c>
      <c r="B17" s="153">
        <v>1</v>
      </c>
      <c r="C17" s="80"/>
      <c r="D17" s="160" t="s">
        <v>129</v>
      </c>
      <c r="E17" s="143">
        <v>0.8</v>
      </c>
      <c r="F17" s="143">
        <v>0.8</v>
      </c>
      <c r="G17" s="143">
        <v>0.8</v>
      </c>
      <c r="H17" s="143">
        <v>0.8</v>
      </c>
      <c r="I17" s="143"/>
      <c r="J17" s="142"/>
      <c r="K17" s="143"/>
      <c r="L17" s="142"/>
      <c r="M17" s="80"/>
      <c r="N17" s="84">
        <v>2025</v>
      </c>
      <c r="O17" s="80"/>
      <c r="P17" s="80"/>
    </row>
    <row r="18" spans="1:16" x14ac:dyDescent="0.2">
      <c r="A18" s="152">
        <v>2500</v>
      </c>
      <c r="B18" s="154">
        <v>1.1639999999999999</v>
      </c>
      <c r="C18" s="80"/>
      <c r="D18" s="160" t="s">
        <v>130</v>
      </c>
      <c r="E18" s="143">
        <v>0.8</v>
      </c>
      <c r="F18" s="143">
        <v>0.8</v>
      </c>
      <c r="G18" s="143">
        <v>0.8</v>
      </c>
      <c r="H18" s="143">
        <v>0.8</v>
      </c>
      <c r="I18" s="143">
        <v>0.8</v>
      </c>
      <c r="J18" s="142">
        <v>0.8</v>
      </c>
      <c r="K18" s="143">
        <v>0.8</v>
      </c>
      <c r="L18" s="142">
        <v>0.8</v>
      </c>
      <c r="M18" s="80"/>
      <c r="N18" s="84">
        <v>2026</v>
      </c>
      <c r="O18" s="80"/>
      <c r="P18" s="80"/>
    </row>
    <row r="19" spans="1:16" x14ac:dyDescent="0.2">
      <c r="A19" s="152">
        <v>5000</v>
      </c>
      <c r="B19" s="154">
        <v>1.4019999999999999</v>
      </c>
      <c r="C19" s="80"/>
      <c r="D19" s="160" t="s">
        <v>131</v>
      </c>
      <c r="E19" s="143">
        <v>0.75</v>
      </c>
      <c r="F19" s="143">
        <v>0.8</v>
      </c>
      <c r="G19" s="143">
        <v>0.8</v>
      </c>
      <c r="H19" s="143">
        <v>0.8</v>
      </c>
      <c r="I19" s="143">
        <v>0.8</v>
      </c>
      <c r="J19" s="142">
        <v>0.8</v>
      </c>
      <c r="K19" s="143">
        <v>0.8</v>
      </c>
      <c r="L19" s="142">
        <v>0.8</v>
      </c>
      <c r="M19" s="80"/>
      <c r="N19" s="84">
        <v>2027</v>
      </c>
      <c r="O19" s="80"/>
      <c r="P19" s="80"/>
    </row>
    <row r="20" spans="1:16" x14ac:dyDescent="0.2">
      <c r="A20" s="155">
        <v>10000</v>
      </c>
      <c r="B20" s="156">
        <v>1.736</v>
      </c>
      <c r="C20" s="80"/>
      <c r="D20" s="160" t="s">
        <v>132</v>
      </c>
      <c r="E20" s="143">
        <v>0.8</v>
      </c>
      <c r="F20" s="143">
        <v>0.8</v>
      </c>
      <c r="G20" s="143">
        <v>0.8</v>
      </c>
      <c r="H20" s="143">
        <v>0.8</v>
      </c>
      <c r="I20" s="143">
        <v>0.8</v>
      </c>
      <c r="J20" s="142">
        <v>0.8</v>
      </c>
      <c r="K20" s="143">
        <v>0.8</v>
      </c>
      <c r="L20" s="142">
        <v>0.8</v>
      </c>
      <c r="M20" s="80"/>
      <c r="N20" s="84">
        <v>2028</v>
      </c>
      <c r="O20" s="80"/>
      <c r="P20" s="80"/>
    </row>
    <row r="21" spans="1:16" x14ac:dyDescent="0.2">
      <c r="A21" s="80"/>
      <c r="B21" s="80"/>
      <c r="C21" s="80"/>
      <c r="D21" s="160" t="s">
        <v>133</v>
      </c>
      <c r="E21" s="143">
        <v>0.8</v>
      </c>
      <c r="F21" s="143">
        <v>0.8</v>
      </c>
      <c r="G21" s="143">
        <v>0.8</v>
      </c>
      <c r="H21" s="143">
        <v>0.8</v>
      </c>
      <c r="I21" s="143">
        <v>0.8</v>
      </c>
      <c r="J21" s="142">
        <v>0.8</v>
      </c>
      <c r="K21" s="143">
        <v>0.8</v>
      </c>
      <c r="L21" s="142">
        <v>0.8</v>
      </c>
      <c r="M21" s="80"/>
      <c r="N21" s="84">
        <v>2029</v>
      </c>
      <c r="O21" s="80"/>
      <c r="P21" s="80"/>
    </row>
    <row r="22" spans="1:16" x14ac:dyDescent="0.2">
      <c r="A22" s="80"/>
      <c r="B22" s="80"/>
      <c r="C22" s="80"/>
      <c r="D22" s="160" t="s">
        <v>134</v>
      </c>
      <c r="E22" s="143">
        <v>0.8</v>
      </c>
      <c r="F22" s="143">
        <v>0.8</v>
      </c>
      <c r="G22" s="143">
        <v>0.8</v>
      </c>
      <c r="H22" s="143">
        <v>0.8</v>
      </c>
      <c r="I22" s="143">
        <v>0.8</v>
      </c>
      <c r="J22" s="142">
        <v>0.8</v>
      </c>
      <c r="K22" s="143">
        <v>0.8</v>
      </c>
      <c r="L22" s="142">
        <v>0.8</v>
      </c>
      <c r="M22" s="80"/>
      <c r="N22" s="84">
        <v>2030</v>
      </c>
      <c r="O22" s="80"/>
      <c r="P22" s="80"/>
    </row>
    <row r="23" spans="1:16" x14ac:dyDescent="0.2">
      <c r="A23" s="80"/>
      <c r="B23" s="80"/>
      <c r="C23" s="80"/>
      <c r="D23" s="160" t="s">
        <v>135</v>
      </c>
      <c r="E23" s="143">
        <v>0.8</v>
      </c>
      <c r="F23" s="143">
        <v>0.8</v>
      </c>
      <c r="G23" s="143">
        <v>0.8</v>
      </c>
      <c r="H23" s="143">
        <v>0.8</v>
      </c>
      <c r="I23" s="143">
        <v>0.8</v>
      </c>
      <c r="J23" s="142">
        <v>0.8</v>
      </c>
      <c r="K23" s="143">
        <v>0.8</v>
      </c>
      <c r="L23" s="142">
        <v>0.8</v>
      </c>
      <c r="M23" s="80"/>
      <c r="N23" s="84">
        <v>2031</v>
      </c>
      <c r="O23" s="80"/>
      <c r="P23" s="80"/>
    </row>
    <row r="24" spans="1:16" x14ac:dyDescent="0.2">
      <c r="A24" s="80"/>
      <c r="B24" s="80"/>
      <c r="C24" s="80"/>
      <c r="D24" s="160" t="s">
        <v>136</v>
      </c>
      <c r="E24" s="143">
        <v>0.8</v>
      </c>
      <c r="F24" s="143">
        <v>0.8</v>
      </c>
      <c r="G24" s="143">
        <v>0.8</v>
      </c>
      <c r="H24" s="143">
        <v>0.8</v>
      </c>
      <c r="I24" s="143">
        <v>0.8</v>
      </c>
      <c r="J24" s="142">
        <v>0.8</v>
      </c>
      <c r="K24" s="143">
        <v>0.8</v>
      </c>
      <c r="L24" s="142">
        <v>0.8</v>
      </c>
      <c r="M24" s="80"/>
      <c r="N24" s="84">
        <v>2032</v>
      </c>
      <c r="O24" s="80"/>
      <c r="P24" s="80"/>
    </row>
    <row r="25" spans="1:16" x14ac:dyDescent="0.2">
      <c r="A25" s="80"/>
      <c r="B25" s="80"/>
      <c r="C25" s="80"/>
      <c r="D25" s="160" t="s">
        <v>137</v>
      </c>
      <c r="E25" s="143">
        <v>0.8</v>
      </c>
      <c r="F25" s="143">
        <v>0.8</v>
      </c>
      <c r="G25" s="143">
        <v>0.8</v>
      </c>
      <c r="H25" s="143">
        <v>0.8</v>
      </c>
      <c r="I25" s="143">
        <v>0.8</v>
      </c>
      <c r="J25" s="142">
        <v>0.8</v>
      </c>
      <c r="K25" s="143">
        <v>0.8</v>
      </c>
      <c r="L25" s="142">
        <v>0.8</v>
      </c>
      <c r="M25" s="80"/>
      <c r="N25" s="84">
        <v>2033</v>
      </c>
      <c r="O25" s="80"/>
      <c r="P25" s="80"/>
    </row>
    <row r="26" spans="1:16" x14ac:dyDescent="0.2">
      <c r="A26" s="80"/>
      <c r="B26" s="80"/>
      <c r="C26" s="80"/>
      <c r="D26" s="160" t="s">
        <v>138</v>
      </c>
      <c r="E26" s="143">
        <v>0.9</v>
      </c>
      <c r="F26" s="143">
        <v>0.9</v>
      </c>
      <c r="G26" s="143">
        <v>0.9</v>
      </c>
      <c r="H26" s="143">
        <v>0.9</v>
      </c>
      <c r="I26" s="143">
        <v>0.89</v>
      </c>
      <c r="J26" s="142">
        <v>0.89</v>
      </c>
      <c r="K26" s="143">
        <v>0.88</v>
      </c>
      <c r="L26" s="142">
        <v>0.88</v>
      </c>
      <c r="M26" s="80"/>
      <c r="N26" s="84">
        <v>2034</v>
      </c>
      <c r="O26" s="80"/>
      <c r="P26" s="80"/>
    </row>
    <row r="27" spans="1:16" x14ac:dyDescent="0.2">
      <c r="A27" s="80"/>
      <c r="B27" s="80"/>
      <c r="C27" s="80"/>
      <c r="D27" s="160" t="s">
        <v>139</v>
      </c>
      <c r="E27" s="143">
        <v>0.8</v>
      </c>
      <c r="F27" s="143">
        <v>0.8</v>
      </c>
      <c r="G27" s="143">
        <v>0.8</v>
      </c>
      <c r="H27" s="143">
        <v>0.8</v>
      </c>
      <c r="I27" s="143">
        <v>0.8</v>
      </c>
      <c r="J27" s="142">
        <v>0.8</v>
      </c>
      <c r="K27" s="143">
        <v>0.8</v>
      </c>
      <c r="L27" s="142">
        <v>0.8</v>
      </c>
      <c r="M27" s="80"/>
      <c r="N27" s="84">
        <v>2035</v>
      </c>
      <c r="O27" s="80"/>
      <c r="P27" s="80"/>
    </row>
    <row r="28" spans="1:16" x14ac:dyDescent="0.2">
      <c r="A28" s="80"/>
      <c r="B28" s="80"/>
      <c r="C28" s="80"/>
      <c r="D28" s="160" t="s">
        <v>140</v>
      </c>
      <c r="E28" s="143">
        <v>0.65</v>
      </c>
      <c r="F28" s="143">
        <v>0.8</v>
      </c>
      <c r="G28" s="143">
        <v>0.8</v>
      </c>
      <c r="H28" s="143">
        <v>0.8</v>
      </c>
      <c r="I28" s="143">
        <v>0.8</v>
      </c>
      <c r="J28" s="142">
        <v>0.8</v>
      </c>
      <c r="K28" s="143">
        <v>0.8</v>
      </c>
      <c r="L28" s="142">
        <v>0.8</v>
      </c>
      <c r="M28" s="80"/>
      <c r="N28" s="84">
        <v>2036</v>
      </c>
      <c r="O28" s="80"/>
      <c r="P28" s="80"/>
    </row>
    <row r="29" spans="1:16" x14ac:dyDescent="0.2">
      <c r="A29" s="80"/>
      <c r="B29" s="80"/>
      <c r="C29" s="80"/>
      <c r="D29" s="160" t="s">
        <v>141</v>
      </c>
      <c r="E29" s="143">
        <v>0.8</v>
      </c>
      <c r="F29" s="143">
        <v>0.8</v>
      </c>
      <c r="G29" s="143">
        <v>0.8</v>
      </c>
      <c r="H29" s="143">
        <v>0.8</v>
      </c>
      <c r="I29" s="143">
        <v>0.8</v>
      </c>
      <c r="J29" s="142">
        <v>0.8</v>
      </c>
      <c r="K29" s="143">
        <v>0.8</v>
      </c>
      <c r="L29" s="142">
        <v>0.8</v>
      </c>
      <c r="M29" s="80"/>
      <c r="N29" s="84">
        <v>2037</v>
      </c>
      <c r="O29" s="80"/>
      <c r="P29" s="80"/>
    </row>
    <row r="30" spans="1:16" x14ac:dyDescent="0.2">
      <c r="A30" s="80"/>
      <c r="B30" s="80"/>
      <c r="C30" s="80"/>
      <c r="D30" s="160" t="s">
        <v>142</v>
      </c>
      <c r="E30" s="143">
        <v>0.8</v>
      </c>
      <c r="F30" s="143">
        <v>0.8</v>
      </c>
      <c r="G30" s="143">
        <v>0.8</v>
      </c>
      <c r="H30" s="143">
        <v>0.8</v>
      </c>
      <c r="I30" s="143">
        <v>0.8</v>
      </c>
      <c r="J30" s="142">
        <v>0.8</v>
      </c>
      <c r="K30" s="143">
        <v>0.8</v>
      </c>
      <c r="L30" s="142">
        <v>0.8</v>
      </c>
      <c r="M30" s="80"/>
      <c r="N30" s="84">
        <v>2038</v>
      </c>
      <c r="O30" s="80"/>
      <c r="P30" s="80"/>
    </row>
    <row r="31" spans="1:16" x14ac:dyDescent="0.2">
      <c r="A31" s="80"/>
      <c r="B31" s="80"/>
      <c r="C31" s="80"/>
      <c r="D31" s="160" t="s">
        <v>143</v>
      </c>
      <c r="E31" s="143">
        <v>0.8</v>
      </c>
      <c r="F31" s="143">
        <v>0.8</v>
      </c>
      <c r="G31" s="143">
        <v>0.8</v>
      </c>
      <c r="H31" s="143">
        <v>0.8</v>
      </c>
      <c r="I31" s="143">
        <v>0.8</v>
      </c>
      <c r="J31" s="142">
        <v>0.8</v>
      </c>
      <c r="K31" s="143">
        <v>0.8</v>
      </c>
      <c r="L31" s="142">
        <v>0.8</v>
      </c>
      <c r="M31" s="80"/>
      <c r="N31" s="84">
        <v>2039</v>
      </c>
      <c r="O31" s="80"/>
      <c r="P31" s="80"/>
    </row>
    <row r="32" spans="1:16" ht="13.9" customHeight="1" x14ac:dyDescent="0.2">
      <c r="A32" s="80"/>
      <c r="B32" s="80"/>
      <c r="C32" s="80"/>
      <c r="D32" s="160" t="s">
        <v>548</v>
      </c>
      <c r="E32" s="143">
        <v>0.8</v>
      </c>
      <c r="F32" s="143">
        <v>0.8</v>
      </c>
      <c r="G32" s="143">
        <v>0.8</v>
      </c>
      <c r="H32" s="143">
        <v>0.8</v>
      </c>
      <c r="I32" s="143"/>
      <c r="J32" s="142"/>
      <c r="K32" s="143"/>
      <c r="L32" s="142"/>
      <c r="M32" s="80"/>
      <c r="N32" s="84">
        <v>2040</v>
      </c>
      <c r="O32" s="80"/>
      <c r="P32" s="80"/>
    </row>
    <row r="33" spans="1:16" x14ac:dyDescent="0.2">
      <c r="A33" s="80"/>
      <c r="B33" s="80"/>
      <c r="C33" s="80"/>
      <c r="D33" s="160" t="s">
        <v>144</v>
      </c>
      <c r="E33" s="143">
        <v>0.8</v>
      </c>
      <c r="F33" s="143">
        <v>0.8</v>
      </c>
      <c r="G33" s="143">
        <v>0.8</v>
      </c>
      <c r="H33" s="143">
        <v>0.8</v>
      </c>
      <c r="I33" s="143">
        <v>0.8</v>
      </c>
      <c r="J33" s="142">
        <v>0.8</v>
      </c>
      <c r="K33" s="143">
        <v>0.8</v>
      </c>
      <c r="L33" s="142">
        <v>0.8</v>
      </c>
      <c r="M33" s="80"/>
      <c r="N33" s="84">
        <v>2041</v>
      </c>
      <c r="O33" s="80"/>
      <c r="P33" s="80"/>
    </row>
    <row r="34" spans="1:16" x14ac:dyDescent="0.2">
      <c r="A34" s="80"/>
      <c r="B34" s="80"/>
      <c r="C34" s="80"/>
      <c r="D34" s="160" t="s">
        <v>145</v>
      </c>
      <c r="E34" s="143">
        <v>0.8</v>
      </c>
      <c r="F34" s="143">
        <v>0.8</v>
      </c>
      <c r="G34" s="143">
        <v>0.8</v>
      </c>
      <c r="H34" s="143">
        <v>0.8</v>
      </c>
      <c r="I34" s="143">
        <v>0.8</v>
      </c>
      <c r="J34" s="142">
        <v>0.8</v>
      </c>
      <c r="K34" s="143">
        <v>0.8</v>
      </c>
      <c r="L34" s="142">
        <v>0.8</v>
      </c>
      <c r="M34" s="80"/>
      <c r="N34" s="84">
        <v>2042</v>
      </c>
      <c r="O34" s="80"/>
      <c r="P34" s="80"/>
    </row>
    <row r="35" spans="1:16" x14ac:dyDescent="0.2">
      <c r="A35" s="80"/>
      <c r="B35" s="80"/>
      <c r="C35" s="80"/>
      <c r="D35" s="160" t="s">
        <v>146</v>
      </c>
      <c r="E35" s="143">
        <v>0.8</v>
      </c>
      <c r="F35" s="143">
        <v>0.8</v>
      </c>
      <c r="G35" s="143">
        <v>0.8</v>
      </c>
      <c r="H35" s="143">
        <v>0.8</v>
      </c>
      <c r="I35" s="143">
        <v>0.8</v>
      </c>
      <c r="J35" s="142">
        <v>0.8</v>
      </c>
      <c r="K35" s="143">
        <v>0.8</v>
      </c>
      <c r="L35" s="142">
        <v>0.8</v>
      </c>
      <c r="M35" s="80"/>
      <c r="N35" s="84">
        <v>2043</v>
      </c>
      <c r="O35" s="80"/>
      <c r="P35" s="80"/>
    </row>
    <row r="36" spans="1:16" x14ac:dyDescent="0.2">
      <c r="A36" s="80"/>
      <c r="B36" s="80"/>
      <c r="C36" s="80"/>
      <c r="D36" s="160" t="s">
        <v>147</v>
      </c>
      <c r="E36" s="143">
        <v>0.8</v>
      </c>
      <c r="F36" s="143">
        <v>0.8</v>
      </c>
      <c r="G36" s="143">
        <v>0.8</v>
      </c>
      <c r="H36" s="143">
        <v>0.8</v>
      </c>
      <c r="I36" s="143">
        <v>0.8</v>
      </c>
      <c r="J36" s="142">
        <v>0.8</v>
      </c>
      <c r="K36" s="143">
        <v>0.8</v>
      </c>
      <c r="L36" s="142">
        <v>0.8</v>
      </c>
      <c r="M36" s="80"/>
      <c r="N36" s="84">
        <v>2044</v>
      </c>
      <c r="O36" s="80"/>
      <c r="P36" s="80"/>
    </row>
    <row r="37" spans="1:16" x14ac:dyDescent="0.2">
      <c r="A37" s="80"/>
      <c r="B37" s="80"/>
      <c r="C37" s="80"/>
      <c r="D37" s="160" t="s">
        <v>148</v>
      </c>
      <c r="E37" s="143">
        <v>0.8</v>
      </c>
      <c r="F37" s="143">
        <v>0.8</v>
      </c>
      <c r="G37" s="143">
        <v>0.8</v>
      </c>
      <c r="H37" s="143">
        <v>0.8</v>
      </c>
      <c r="I37" s="143">
        <v>0.8</v>
      </c>
      <c r="J37" s="142">
        <v>0.8</v>
      </c>
      <c r="K37" s="143">
        <v>0.8</v>
      </c>
      <c r="L37" s="142">
        <v>0.8</v>
      </c>
      <c r="M37" s="80"/>
      <c r="N37" s="84">
        <v>2045</v>
      </c>
      <c r="O37" s="80"/>
      <c r="P37" s="80"/>
    </row>
    <row r="38" spans="1:16" x14ac:dyDescent="0.2">
      <c r="A38" s="80"/>
      <c r="B38" s="80"/>
      <c r="C38" s="80"/>
      <c r="D38" s="160" t="s">
        <v>149</v>
      </c>
      <c r="E38" s="143">
        <v>0.75</v>
      </c>
      <c r="F38" s="143">
        <v>0.8</v>
      </c>
      <c r="G38" s="143">
        <v>0.8</v>
      </c>
      <c r="H38" s="143">
        <v>0.8</v>
      </c>
      <c r="I38" s="143">
        <v>0.8</v>
      </c>
      <c r="J38" s="142">
        <v>0.8</v>
      </c>
      <c r="K38" s="143">
        <v>0.8</v>
      </c>
      <c r="L38" s="142">
        <v>0.8</v>
      </c>
      <c r="M38" s="80"/>
      <c r="N38" s="84">
        <v>2046</v>
      </c>
      <c r="O38" s="80"/>
      <c r="P38" s="80"/>
    </row>
    <row r="39" spans="1:16" x14ac:dyDescent="0.2">
      <c r="A39" s="80"/>
      <c r="B39" s="80"/>
      <c r="C39" s="80"/>
      <c r="D39" s="160" t="s">
        <v>150</v>
      </c>
      <c r="E39" s="143">
        <v>0.8</v>
      </c>
      <c r="F39" s="143">
        <v>0.8</v>
      </c>
      <c r="G39" s="143">
        <v>0.8</v>
      </c>
      <c r="H39" s="143">
        <v>0.8</v>
      </c>
      <c r="I39" s="143">
        <v>0.8</v>
      </c>
      <c r="J39" s="142">
        <v>0.8</v>
      </c>
      <c r="K39" s="143">
        <v>0.8</v>
      </c>
      <c r="L39" s="142">
        <v>0.8</v>
      </c>
      <c r="M39" s="80"/>
      <c r="N39" s="84">
        <v>2047</v>
      </c>
      <c r="O39" s="80"/>
      <c r="P39" s="80"/>
    </row>
    <row r="40" spans="1:16" x14ac:dyDescent="0.2">
      <c r="A40" s="80"/>
      <c r="B40" s="80"/>
      <c r="C40" s="80"/>
      <c r="D40" s="160" t="s">
        <v>151</v>
      </c>
      <c r="E40" s="143">
        <v>0.8</v>
      </c>
      <c r="F40" s="143">
        <v>0.8</v>
      </c>
      <c r="G40" s="143">
        <v>0.8</v>
      </c>
      <c r="H40" s="143">
        <v>0.8</v>
      </c>
      <c r="I40" s="143">
        <v>0.8</v>
      </c>
      <c r="J40" s="142">
        <v>0.8</v>
      </c>
      <c r="K40" s="143">
        <v>0.8</v>
      </c>
      <c r="L40" s="142">
        <v>0.85</v>
      </c>
      <c r="M40" s="80"/>
      <c r="N40" s="84">
        <v>2048</v>
      </c>
      <c r="O40" s="80"/>
      <c r="P40" s="80"/>
    </row>
    <row r="41" spans="1:16" x14ac:dyDescent="0.2">
      <c r="A41" s="80"/>
      <c r="B41" s="80"/>
      <c r="C41" s="80"/>
      <c r="D41" s="160" t="s">
        <v>152</v>
      </c>
      <c r="E41" s="143">
        <v>0.8</v>
      </c>
      <c r="F41" s="143">
        <v>0.8</v>
      </c>
      <c r="G41" s="143">
        <v>0.8</v>
      </c>
      <c r="H41" s="143">
        <v>0.8</v>
      </c>
      <c r="I41" s="143">
        <v>0.8</v>
      </c>
      <c r="J41" s="142">
        <v>0.8</v>
      </c>
      <c r="K41" s="143">
        <v>0.8</v>
      </c>
      <c r="L41" s="142">
        <v>0.8</v>
      </c>
      <c r="M41" s="80"/>
      <c r="N41" s="84">
        <v>2049</v>
      </c>
      <c r="O41" s="80"/>
      <c r="P41" s="80"/>
    </row>
    <row r="42" spans="1:16" x14ac:dyDescent="0.2">
      <c r="A42" s="80"/>
      <c r="B42" s="80"/>
      <c r="C42" s="80"/>
      <c r="D42" s="160" t="s">
        <v>153</v>
      </c>
      <c r="E42" s="143">
        <v>0.82</v>
      </c>
      <c r="F42" s="143">
        <v>0.82</v>
      </c>
      <c r="G42" s="143">
        <v>0.82</v>
      </c>
      <c r="H42" s="143">
        <v>0.82</v>
      </c>
      <c r="I42" s="143">
        <v>0.82</v>
      </c>
      <c r="J42" s="142">
        <v>0.82</v>
      </c>
      <c r="K42" s="143">
        <v>0.82</v>
      </c>
      <c r="L42" s="142">
        <v>0.82</v>
      </c>
      <c r="M42" s="80"/>
      <c r="N42" s="84">
        <v>2050</v>
      </c>
      <c r="O42" s="80"/>
      <c r="P42" s="80"/>
    </row>
    <row r="43" spans="1:16" x14ac:dyDescent="0.2">
      <c r="A43" s="80"/>
      <c r="B43" s="80"/>
      <c r="C43" s="80"/>
      <c r="D43" s="160" t="s">
        <v>154</v>
      </c>
      <c r="E43" s="143">
        <v>0.8</v>
      </c>
      <c r="F43" s="143">
        <v>0.8</v>
      </c>
      <c r="G43" s="143">
        <v>0.8</v>
      </c>
      <c r="H43" s="143">
        <v>0.8</v>
      </c>
      <c r="I43" s="143">
        <v>0.8</v>
      </c>
      <c r="J43" s="142">
        <v>0.8</v>
      </c>
      <c r="K43" s="143">
        <v>0.8</v>
      </c>
      <c r="L43" s="142">
        <v>0.8</v>
      </c>
      <c r="M43" s="80"/>
      <c r="N43" s="84">
        <v>2051</v>
      </c>
      <c r="O43" s="80"/>
      <c r="P43" s="80"/>
    </row>
    <row r="44" spans="1:16" x14ac:dyDescent="0.2">
      <c r="A44" s="80"/>
      <c r="B44" s="80"/>
      <c r="C44" s="80"/>
      <c r="D44" s="160" t="s">
        <v>155</v>
      </c>
      <c r="E44" s="143">
        <v>0.8</v>
      </c>
      <c r="F44" s="143">
        <v>0.8</v>
      </c>
      <c r="G44" s="143">
        <v>0.8</v>
      </c>
      <c r="H44" s="143">
        <v>0.8</v>
      </c>
      <c r="I44" s="143">
        <v>0.8</v>
      </c>
      <c r="J44" s="142">
        <v>0.8</v>
      </c>
      <c r="K44" s="143">
        <v>0.8</v>
      </c>
      <c r="L44" s="142">
        <v>0.8</v>
      </c>
      <c r="M44" s="80"/>
      <c r="N44" s="84">
        <v>2052</v>
      </c>
      <c r="O44" s="80"/>
      <c r="P44" s="80"/>
    </row>
    <row r="45" spans="1:16" x14ac:dyDescent="0.2">
      <c r="A45" s="80"/>
      <c r="B45" s="80"/>
      <c r="C45" s="80"/>
      <c r="D45" s="160" t="s">
        <v>156</v>
      </c>
      <c r="E45" s="143">
        <v>0.8</v>
      </c>
      <c r="F45" s="143">
        <v>0.8</v>
      </c>
      <c r="G45" s="143">
        <v>0.8</v>
      </c>
      <c r="H45" s="143">
        <v>0.8</v>
      </c>
      <c r="I45" s="143">
        <v>0.8</v>
      </c>
      <c r="J45" s="142">
        <v>0.8</v>
      </c>
      <c r="K45" s="143">
        <v>0.8</v>
      </c>
      <c r="L45" s="142">
        <v>0.8</v>
      </c>
      <c r="M45" s="80"/>
      <c r="N45" s="84">
        <v>2053</v>
      </c>
      <c r="O45" s="80"/>
      <c r="P45" s="80"/>
    </row>
    <row r="46" spans="1:16" x14ac:dyDescent="0.2">
      <c r="A46" s="80"/>
      <c r="B46" s="80"/>
      <c r="C46" s="80"/>
      <c r="D46" s="160" t="s">
        <v>157</v>
      </c>
      <c r="E46" s="143"/>
      <c r="F46" s="143"/>
      <c r="G46" s="143"/>
      <c r="H46" s="143"/>
      <c r="I46" s="143"/>
      <c r="J46" s="142"/>
      <c r="K46" s="143"/>
      <c r="L46" s="142"/>
      <c r="M46" s="80"/>
      <c r="N46" s="84">
        <v>2054</v>
      </c>
      <c r="O46" s="80"/>
      <c r="P46" s="80"/>
    </row>
    <row r="47" spans="1:16" x14ac:dyDescent="0.2">
      <c r="A47" s="80"/>
      <c r="B47" s="80"/>
      <c r="C47" s="80"/>
      <c r="D47" s="160" t="s">
        <v>158</v>
      </c>
      <c r="E47" s="143">
        <v>0.8</v>
      </c>
      <c r="F47" s="143">
        <v>0.8</v>
      </c>
      <c r="G47" s="143">
        <v>0.8</v>
      </c>
      <c r="H47" s="143">
        <v>0.8</v>
      </c>
      <c r="I47" s="143">
        <v>0.8</v>
      </c>
      <c r="J47" s="142">
        <v>0.8</v>
      </c>
      <c r="K47" s="143">
        <v>0.8</v>
      </c>
      <c r="L47" s="142">
        <v>0.8</v>
      </c>
      <c r="M47" s="80"/>
      <c r="N47" s="84">
        <v>2055</v>
      </c>
      <c r="O47" s="80"/>
      <c r="P47" s="80"/>
    </row>
    <row r="48" spans="1:16" x14ac:dyDescent="0.2">
      <c r="A48" s="80"/>
      <c r="B48" s="80"/>
      <c r="C48" s="80"/>
      <c r="D48" s="160" t="s">
        <v>159</v>
      </c>
      <c r="E48" s="143">
        <v>0.8</v>
      </c>
      <c r="F48" s="143">
        <v>0.8</v>
      </c>
      <c r="G48" s="143">
        <v>0.8</v>
      </c>
      <c r="H48" s="143">
        <v>0.8</v>
      </c>
      <c r="I48" s="143"/>
      <c r="J48" s="142"/>
      <c r="K48" s="143"/>
      <c r="L48" s="142"/>
      <c r="M48" s="80"/>
      <c r="N48" s="84">
        <v>2056</v>
      </c>
      <c r="O48" s="80"/>
      <c r="P48" s="80"/>
    </row>
    <row r="49" spans="1:16" x14ac:dyDescent="0.2">
      <c r="A49" s="80"/>
      <c r="B49" s="80"/>
      <c r="C49" s="80"/>
      <c r="D49" s="160" t="s">
        <v>160</v>
      </c>
      <c r="E49" s="143">
        <v>0.8</v>
      </c>
      <c r="F49" s="143">
        <v>0.8</v>
      </c>
      <c r="G49" s="143">
        <v>0.8</v>
      </c>
      <c r="H49" s="143">
        <v>0.8</v>
      </c>
      <c r="I49" s="143">
        <v>0.8</v>
      </c>
      <c r="J49" s="142">
        <v>0.8</v>
      </c>
      <c r="K49" s="143">
        <v>0.8</v>
      </c>
      <c r="L49" s="142">
        <v>0.8</v>
      </c>
      <c r="M49" s="80"/>
      <c r="N49" s="84">
        <v>2057</v>
      </c>
      <c r="O49" s="80"/>
      <c r="P49" s="80"/>
    </row>
    <row r="50" spans="1:16" x14ac:dyDescent="0.2">
      <c r="A50" s="80"/>
      <c r="B50" s="80"/>
      <c r="C50" s="80"/>
      <c r="D50" s="160" t="s">
        <v>161</v>
      </c>
      <c r="E50" s="143">
        <v>0.8</v>
      </c>
      <c r="F50" s="143">
        <v>0.8</v>
      </c>
      <c r="G50" s="143">
        <v>0.8</v>
      </c>
      <c r="H50" s="143">
        <v>0.8</v>
      </c>
      <c r="I50" s="143">
        <v>0.8</v>
      </c>
      <c r="J50" s="142">
        <v>0.8</v>
      </c>
      <c r="K50" s="143">
        <v>0.8</v>
      </c>
      <c r="L50" s="142">
        <v>0.8</v>
      </c>
      <c r="M50" s="80"/>
      <c r="N50" s="84">
        <v>2058</v>
      </c>
      <c r="O50" s="80"/>
      <c r="P50" s="80"/>
    </row>
    <row r="51" spans="1:16" x14ac:dyDescent="0.2">
      <c r="A51" s="80"/>
      <c r="B51" s="80"/>
      <c r="C51" s="80"/>
      <c r="D51" s="160" t="s">
        <v>162</v>
      </c>
      <c r="E51" s="143">
        <v>0.8</v>
      </c>
      <c r="F51" s="143">
        <v>0.8</v>
      </c>
      <c r="G51" s="143">
        <v>0.8</v>
      </c>
      <c r="H51" s="143">
        <v>0.8</v>
      </c>
      <c r="I51" s="143">
        <v>0.8</v>
      </c>
      <c r="J51" s="142">
        <v>0.8</v>
      </c>
      <c r="K51" s="143">
        <v>0.8</v>
      </c>
      <c r="L51" s="142">
        <v>0.8</v>
      </c>
      <c r="M51" s="80"/>
      <c r="N51" s="84">
        <v>2059</v>
      </c>
      <c r="O51" s="80"/>
      <c r="P51" s="80"/>
    </row>
    <row r="52" spans="1:16" x14ac:dyDescent="0.2">
      <c r="A52" s="80"/>
      <c r="B52" s="80"/>
      <c r="C52" s="80"/>
      <c r="D52" s="160" t="s">
        <v>163</v>
      </c>
      <c r="E52" s="143">
        <v>0.8</v>
      </c>
      <c r="F52" s="143">
        <v>0.8</v>
      </c>
      <c r="G52" s="143">
        <v>0.8</v>
      </c>
      <c r="H52" s="143">
        <v>0.8</v>
      </c>
      <c r="I52" s="143">
        <v>0.8</v>
      </c>
      <c r="J52" s="142">
        <v>0.8</v>
      </c>
      <c r="K52" s="143">
        <v>0.8</v>
      </c>
      <c r="L52" s="142">
        <v>0.8</v>
      </c>
      <c r="M52" s="80"/>
      <c r="N52" s="86">
        <v>2060</v>
      </c>
      <c r="O52" s="80"/>
      <c r="P52" s="80"/>
    </row>
    <row r="53" spans="1:16" x14ac:dyDescent="0.2">
      <c r="A53" s="80"/>
      <c r="B53" s="80"/>
      <c r="C53" s="80"/>
      <c r="D53" s="160" t="s">
        <v>164</v>
      </c>
      <c r="E53" s="143">
        <v>0.8</v>
      </c>
      <c r="F53" s="143">
        <v>0.8</v>
      </c>
      <c r="G53" s="143">
        <v>0.8</v>
      </c>
      <c r="H53" s="143">
        <v>0.8</v>
      </c>
      <c r="I53" s="143">
        <v>0.8</v>
      </c>
      <c r="J53" s="142">
        <v>0.8</v>
      </c>
      <c r="K53" s="143">
        <v>0.8</v>
      </c>
      <c r="L53" s="142">
        <v>0.8</v>
      </c>
      <c r="M53" s="80"/>
      <c r="N53" s="80"/>
      <c r="O53" s="80"/>
      <c r="P53" s="80"/>
    </row>
    <row r="54" spans="1:16" x14ac:dyDescent="0.2">
      <c r="A54" s="80"/>
      <c r="B54" s="80"/>
      <c r="C54" s="80"/>
      <c r="D54" s="160" t="s">
        <v>165</v>
      </c>
      <c r="E54" s="143">
        <v>0.8</v>
      </c>
      <c r="F54" s="143">
        <v>0.8</v>
      </c>
      <c r="G54" s="143">
        <v>0.8</v>
      </c>
      <c r="H54" s="143">
        <v>0.8</v>
      </c>
      <c r="I54" s="143">
        <v>0.8</v>
      </c>
      <c r="J54" s="142">
        <v>0.8</v>
      </c>
      <c r="K54" s="143">
        <v>0.8</v>
      </c>
      <c r="L54" s="142">
        <v>0.8</v>
      </c>
      <c r="M54" s="80"/>
      <c r="N54" s="80"/>
      <c r="O54" s="80"/>
      <c r="P54" s="80"/>
    </row>
    <row r="55" spans="1:16" x14ac:dyDescent="0.2">
      <c r="A55" s="80"/>
      <c r="B55" s="80"/>
      <c r="C55" s="80"/>
      <c r="D55" s="160" t="s">
        <v>166</v>
      </c>
      <c r="E55" s="143">
        <v>0.8</v>
      </c>
      <c r="F55" s="143">
        <v>0.8</v>
      </c>
      <c r="G55" s="143">
        <v>0.8</v>
      </c>
      <c r="H55" s="143">
        <v>0.8</v>
      </c>
      <c r="I55" s="143">
        <v>0.8</v>
      </c>
      <c r="J55" s="142">
        <v>0.8</v>
      </c>
      <c r="K55" s="143">
        <v>0.8</v>
      </c>
      <c r="L55" s="142">
        <v>0.8</v>
      </c>
      <c r="M55" s="80"/>
      <c r="N55" s="80"/>
      <c r="O55" s="80"/>
      <c r="P55" s="80"/>
    </row>
    <row r="56" spans="1:16" x14ac:dyDescent="0.2">
      <c r="A56" s="80"/>
      <c r="B56" s="80"/>
      <c r="C56" s="80"/>
      <c r="D56" s="160" t="s">
        <v>167</v>
      </c>
      <c r="E56" s="143">
        <v>0.8</v>
      </c>
      <c r="F56" s="143">
        <v>0.8</v>
      </c>
      <c r="G56" s="143">
        <v>0.8</v>
      </c>
      <c r="H56" s="143">
        <v>0.8</v>
      </c>
      <c r="I56" s="143"/>
      <c r="J56" s="142"/>
      <c r="K56" s="143"/>
      <c r="L56" s="142"/>
      <c r="M56" s="80"/>
      <c r="N56" s="80"/>
      <c r="O56" s="80"/>
      <c r="P56" s="80"/>
    </row>
    <row r="57" spans="1:16" x14ac:dyDescent="0.2">
      <c r="A57" s="80"/>
      <c r="B57" s="80"/>
      <c r="C57" s="80"/>
      <c r="D57" s="160" t="s">
        <v>168</v>
      </c>
      <c r="E57" s="143">
        <v>0.8</v>
      </c>
      <c r="F57" s="143">
        <v>0.8</v>
      </c>
      <c r="G57" s="143">
        <v>0.8</v>
      </c>
      <c r="H57" s="143">
        <v>0.8</v>
      </c>
      <c r="I57" s="143">
        <v>0.8</v>
      </c>
      <c r="J57" s="142">
        <v>0.8</v>
      </c>
      <c r="K57" s="143">
        <v>0.8</v>
      </c>
      <c r="L57" s="142">
        <v>0.8</v>
      </c>
      <c r="M57" s="80"/>
      <c r="N57" s="80"/>
      <c r="O57" s="80"/>
      <c r="P57" s="80"/>
    </row>
    <row r="58" spans="1:16" x14ac:dyDescent="0.2">
      <c r="A58" s="80"/>
      <c r="B58" s="80"/>
      <c r="C58" s="80"/>
      <c r="D58" s="160" t="s">
        <v>169</v>
      </c>
      <c r="E58" s="143">
        <v>0.8</v>
      </c>
      <c r="F58" s="143">
        <v>0.8</v>
      </c>
      <c r="G58" s="143">
        <v>0.8</v>
      </c>
      <c r="H58" s="143">
        <v>0.8</v>
      </c>
      <c r="I58" s="143">
        <v>0.8</v>
      </c>
      <c r="J58" s="142">
        <v>0.8</v>
      </c>
      <c r="K58" s="143">
        <v>0.8</v>
      </c>
      <c r="L58" s="142">
        <v>0.8</v>
      </c>
      <c r="M58" s="80"/>
      <c r="N58" s="80"/>
      <c r="O58" s="80"/>
      <c r="P58" s="80"/>
    </row>
    <row r="59" spans="1:16" x14ac:dyDescent="0.2">
      <c r="A59" s="80"/>
      <c r="B59" s="80"/>
      <c r="C59" s="80"/>
      <c r="D59" s="160" t="s">
        <v>170</v>
      </c>
      <c r="E59" s="143">
        <v>0.8</v>
      </c>
      <c r="F59" s="143">
        <v>0.8</v>
      </c>
      <c r="G59" s="143">
        <v>0.8</v>
      </c>
      <c r="H59" s="143">
        <v>0.8</v>
      </c>
      <c r="I59" s="143">
        <v>0.8</v>
      </c>
      <c r="J59" s="142">
        <v>0.8</v>
      </c>
      <c r="K59" s="143">
        <v>0.8</v>
      </c>
      <c r="L59" s="142">
        <v>0.8</v>
      </c>
      <c r="M59" s="80"/>
      <c r="N59" s="80"/>
      <c r="O59" s="80"/>
      <c r="P59" s="80"/>
    </row>
    <row r="60" spans="1:16" x14ac:dyDescent="0.2">
      <c r="A60" s="80"/>
      <c r="B60" s="80"/>
      <c r="C60" s="80"/>
      <c r="D60" s="160" t="s">
        <v>171</v>
      </c>
      <c r="E60" s="143">
        <v>0.8</v>
      </c>
      <c r="F60" s="143">
        <v>0.8</v>
      </c>
      <c r="G60" s="143">
        <v>0.8</v>
      </c>
      <c r="H60" s="143">
        <v>0.8</v>
      </c>
      <c r="I60" s="143">
        <v>0.8</v>
      </c>
      <c r="J60" s="142">
        <v>0.8</v>
      </c>
      <c r="K60" s="143">
        <v>0.8</v>
      </c>
      <c r="L60" s="142">
        <v>0.8</v>
      </c>
      <c r="M60" s="80"/>
      <c r="N60" s="80"/>
      <c r="O60" s="80"/>
      <c r="P60" s="80"/>
    </row>
    <row r="61" spans="1:16" x14ac:dyDescent="0.2">
      <c r="A61" s="80"/>
      <c r="B61" s="80"/>
      <c r="C61" s="80"/>
      <c r="D61" s="349" t="s">
        <v>172</v>
      </c>
      <c r="E61" s="350">
        <v>0.8</v>
      </c>
      <c r="F61" s="350">
        <v>0.8</v>
      </c>
      <c r="G61" s="350">
        <v>0.8</v>
      </c>
      <c r="H61" s="350">
        <v>0.8</v>
      </c>
      <c r="I61" s="350">
        <v>0.8</v>
      </c>
      <c r="J61" s="351">
        <v>0.8</v>
      </c>
      <c r="K61" s="350">
        <v>0.8</v>
      </c>
      <c r="L61" s="351">
        <v>0.8</v>
      </c>
      <c r="M61" s="80"/>
      <c r="N61" s="80"/>
      <c r="O61" s="80"/>
      <c r="P61" s="80"/>
    </row>
    <row r="62" spans="1:16" x14ac:dyDescent="0.2"/>
    <row r="63" spans="1:16" x14ac:dyDescent="0.2"/>
    <row r="64" spans="1:16" x14ac:dyDescent="0.2"/>
    <row r="65" hidden="1" x14ac:dyDescent="0.2"/>
  </sheetData>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53"/>
  <sheetViews>
    <sheetView zoomScale="80" zoomScaleNormal="80" workbookViewId="0">
      <pane xSplit="1" ySplit="2" topLeftCell="B21" activePane="bottomRight" state="frozen"/>
      <selection pane="topRight" activeCell="B1" sqref="B1"/>
      <selection pane="bottomLeft" activeCell="A4" sqref="A4"/>
      <selection pane="bottomRight" activeCell="B23" sqref="B23"/>
    </sheetView>
  </sheetViews>
  <sheetFormatPr defaultColWidth="9" defaultRowHeight="12.75" x14ac:dyDescent="0.2"/>
  <cols>
    <col min="1" max="1" width="17.42578125" style="183" customWidth="1"/>
    <col min="2" max="2" width="183.5703125" style="183" customWidth="1"/>
    <col min="3" max="16384" width="9" style="183"/>
  </cols>
  <sheetData>
    <row r="1" spans="1:2" ht="15.75" x14ac:dyDescent="0.25">
      <c r="A1" s="434" t="s">
        <v>477</v>
      </c>
      <c r="B1" s="435"/>
    </row>
    <row r="2" spans="1:2" ht="18.95" customHeight="1" x14ac:dyDescent="0.25">
      <c r="A2" s="175" t="s">
        <v>549</v>
      </c>
      <c r="B2" s="176" t="s">
        <v>515</v>
      </c>
    </row>
    <row r="3" spans="1:2" ht="44.25" customHeight="1" x14ac:dyDescent="0.2">
      <c r="A3" s="177" t="s">
        <v>392</v>
      </c>
      <c r="B3" s="178" t="s">
        <v>398</v>
      </c>
    </row>
    <row r="4" spans="1:2" ht="38.25" x14ac:dyDescent="0.2">
      <c r="A4" s="179" t="s">
        <v>402</v>
      </c>
      <c r="B4" s="180" t="s">
        <v>399</v>
      </c>
    </row>
    <row r="5" spans="1:2" ht="74.25" customHeight="1" x14ac:dyDescent="0.2">
      <c r="A5" s="177" t="s">
        <v>584</v>
      </c>
      <c r="B5" s="178" t="s">
        <v>393</v>
      </c>
    </row>
    <row r="6" spans="1:2" ht="36" customHeight="1" x14ac:dyDescent="0.2">
      <c r="A6" s="179" t="s">
        <v>394</v>
      </c>
      <c r="B6" s="180" t="s">
        <v>395</v>
      </c>
    </row>
    <row r="7" spans="1:2" ht="74.45" customHeight="1" x14ac:dyDescent="0.2">
      <c r="A7" s="177" t="s">
        <v>396</v>
      </c>
      <c r="B7" s="178" t="s">
        <v>428</v>
      </c>
    </row>
    <row r="8" spans="1:2" ht="78.75" customHeight="1" x14ac:dyDescent="0.2">
      <c r="A8" s="179" t="s">
        <v>585</v>
      </c>
      <c r="B8" s="180" t="s">
        <v>397</v>
      </c>
    </row>
    <row r="9" spans="1:2" ht="89.25" customHeight="1" x14ac:dyDescent="0.2">
      <c r="A9" s="177" t="s">
        <v>403</v>
      </c>
      <c r="B9" s="178" t="s">
        <v>519</v>
      </c>
    </row>
    <row r="10" spans="1:2" ht="193.5" customHeight="1" x14ac:dyDescent="0.2">
      <c r="A10" s="179" t="s">
        <v>404</v>
      </c>
      <c r="B10" s="180" t="s">
        <v>575</v>
      </c>
    </row>
    <row r="11" spans="1:2" ht="167.25" customHeight="1" x14ac:dyDescent="0.2">
      <c r="A11" s="177" t="s">
        <v>405</v>
      </c>
      <c r="B11" s="178" t="s">
        <v>587</v>
      </c>
    </row>
    <row r="12" spans="1:2" ht="108.75" customHeight="1" x14ac:dyDescent="0.2">
      <c r="A12" s="179" t="s">
        <v>406</v>
      </c>
      <c r="B12" s="180" t="s">
        <v>553</v>
      </c>
    </row>
    <row r="13" spans="1:2" ht="110.45" customHeight="1" x14ac:dyDescent="0.2">
      <c r="A13" s="177" t="s">
        <v>407</v>
      </c>
      <c r="B13" s="178" t="s">
        <v>574</v>
      </c>
    </row>
    <row r="14" spans="1:2" ht="110.45" customHeight="1" x14ac:dyDescent="0.2">
      <c r="A14" s="179" t="s">
        <v>408</v>
      </c>
      <c r="B14" s="180" t="s">
        <v>554</v>
      </c>
    </row>
    <row r="15" spans="1:2" ht="110.45" customHeight="1" x14ac:dyDescent="0.2">
      <c r="A15" s="177" t="s">
        <v>409</v>
      </c>
      <c r="B15" s="178" t="s">
        <v>555</v>
      </c>
    </row>
    <row r="16" spans="1:2" ht="123" customHeight="1" x14ac:dyDescent="0.2">
      <c r="A16" s="179" t="s">
        <v>410</v>
      </c>
      <c r="B16" s="180" t="s">
        <v>588</v>
      </c>
    </row>
    <row r="17" spans="1:2" ht="342" customHeight="1" x14ac:dyDescent="0.2">
      <c r="A17" s="177" t="s">
        <v>411</v>
      </c>
      <c r="B17" s="178" t="s">
        <v>576</v>
      </c>
    </row>
    <row r="18" spans="1:2" ht="219" customHeight="1" x14ac:dyDescent="0.2">
      <c r="A18" s="179" t="s">
        <v>412</v>
      </c>
      <c r="B18" s="180" t="s">
        <v>578</v>
      </c>
    </row>
    <row r="19" spans="1:2" ht="395.25" x14ac:dyDescent="0.2">
      <c r="A19" s="177" t="s">
        <v>413</v>
      </c>
      <c r="B19" s="178" t="s">
        <v>579</v>
      </c>
    </row>
    <row r="20" spans="1:2" ht="70.900000000000006" customHeight="1" x14ac:dyDescent="0.2">
      <c r="A20" s="179" t="s">
        <v>414</v>
      </c>
      <c r="B20" s="180" t="s">
        <v>521</v>
      </c>
    </row>
    <row r="21" spans="1:2" ht="71.45" customHeight="1" x14ac:dyDescent="0.2">
      <c r="A21" s="177" t="s">
        <v>525</v>
      </c>
      <c r="B21" s="178" t="s">
        <v>556</v>
      </c>
    </row>
    <row r="22" spans="1:2" ht="70.900000000000006" customHeight="1" x14ac:dyDescent="0.2">
      <c r="A22" s="179" t="s">
        <v>526</v>
      </c>
      <c r="B22" s="180" t="s">
        <v>522</v>
      </c>
    </row>
    <row r="23" spans="1:2" ht="72" customHeight="1" x14ac:dyDescent="0.2">
      <c r="A23" s="352" t="s">
        <v>527</v>
      </c>
      <c r="B23" s="353" t="s">
        <v>593</v>
      </c>
    </row>
    <row r="24" spans="1:2" ht="70.900000000000006" customHeight="1" x14ac:dyDescent="0.2">
      <c r="A24" s="179" t="s">
        <v>528</v>
      </c>
      <c r="B24" s="180" t="s">
        <v>557</v>
      </c>
    </row>
    <row r="25" spans="1:2" ht="70.900000000000006" customHeight="1" x14ac:dyDescent="0.2">
      <c r="A25" s="352" t="s">
        <v>558</v>
      </c>
      <c r="B25" s="353" t="s">
        <v>580</v>
      </c>
    </row>
    <row r="26" spans="1:2" ht="69.75" customHeight="1" x14ac:dyDescent="0.2">
      <c r="A26" s="179" t="s">
        <v>520</v>
      </c>
      <c r="B26" s="180" t="s">
        <v>506</v>
      </c>
    </row>
    <row r="27" spans="1:2" ht="75.75" customHeight="1" x14ac:dyDescent="0.2">
      <c r="A27" s="352" t="s">
        <v>577</v>
      </c>
      <c r="B27" s="353" t="s">
        <v>559</v>
      </c>
    </row>
    <row r="28" spans="1:2" ht="84.6" customHeight="1" x14ac:dyDescent="0.2">
      <c r="A28" s="179" t="s">
        <v>505</v>
      </c>
      <c r="B28" s="180" t="s">
        <v>560</v>
      </c>
    </row>
    <row r="29" spans="1:2" ht="71.25" customHeight="1" x14ac:dyDescent="0.2">
      <c r="A29" s="352" t="s">
        <v>529</v>
      </c>
      <c r="B29" s="353" t="s">
        <v>509</v>
      </c>
    </row>
    <row r="30" spans="1:2" ht="70.5" customHeight="1" x14ac:dyDescent="0.2">
      <c r="A30" s="179" t="s">
        <v>530</v>
      </c>
      <c r="B30" s="180" t="s">
        <v>523</v>
      </c>
    </row>
    <row r="31" spans="1:2" ht="57.75" customHeight="1" x14ac:dyDescent="0.2">
      <c r="A31" s="352" t="s">
        <v>561</v>
      </c>
      <c r="B31" s="353" t="s">
        <v>562</v>
      </c>
    </row>
    <row r="32" spans="1:2" ht="87" customHeight="1" x14ac:dyDescent="0.2">
      <c r="A32" s="179" t="s">
        <v>563</v>
      </c>
      <c r="B32" s="180" t="s">
        <v>564</v>
      </c>
    </row>
    <row r="33" spans="1:2" ht="84" customHeight="1" x14ac:dyDescent="0.2">
      <c r="A33" s="352" t="s">
        <v>415</v>
      </c>
      <c r="B33" s="353" t="s">
        <v>524</v>
      </c>
    </row>
    <row r="34" spans="1:2" ht="84" customHeight="1" x14ac:dyDescent="0.2">
      <c r="A34" s="179" t="s">
        <v>534</v>
      </c>
      <c r="B34" s="180" t="s">
        <v>565</v>
      </c>
    </row>
    <row r="35" spans="1:2" ht="70.5" customHeight="1" x14ac:dyDescent="0.2">
      <c r="A35" s="352" t="s">
        <v>536</v>
      </c>
      <c r="B35" s="353" t="s">
        <v>535</v>
      </c>
    </row>
    <row r="36" spans="1:2" ht="61.5" customHeight="1" x14ac:dyDescent="0.2">
      <c r="A36" s="179" t="s">
        <v>531</v>
      </c>
      <c r="B36" s="180" t="s">
        <v>508</v>
      </c>
    </row>
    <row r="37" spans="1:2" ht="88.5" customHeight="1" x14ac:dyDescent="0.2">
      <c r="A37" s="352" t="s">
        <v>532</v>
      </c>
      <c r="B37" s="353" t="s">
        <v>516</v>
      </c>
    </row>
    <row r="38" spans="1:2" ht="102" customHeight="1" x14ac:dyDescent="0.2">
      <c r="A38" s="179" t="s">
        <v>510</v>
      </c>
      <c r="B38" s="180" t="s">
        <v>517</v>
      </c>
    </row>
    <row r="39" spans="1:2" ht="188.25" customHeight="1" x14ac:dyDescent="0.2">
      <c r="A39" s="352" t="s">
        <v>416</v>
      </c>
      <c r="B39" s="353" t="s">
        <v>581</v>
      </c>
    </row>
    <row r="40" spans="1:2" ht="369.75" x14ac:dyDescent="0.2">
      <c r="A40" s="179" t="s">
        <v>417</v>
      </c>
      <c r="B40" s="180" t="s">
        <v>429</v>
      </c>
    </row>
    <row r="41" spans="1:2" ht="313.89999999999998" customHeight="1" x14ac:dyDescent="0.2">
      <c r="A41" s="177" t="s">
        <v>418</v>
      </c>
      <c r="B41" s="178" t="s">
        <v>430</v>
      </c>
    </row>
    <row r="42" spans="1:2" ht="121.5" customHeight="1" x14ac:dyDescent="0.2">
      <c r="A42" s="179" t="s">
        <v>419</v>
      </c>
      <c r="B42" s="180" t="s">
        <v>431</v>
      </c>
    </row>
    <row r="43" spans="1:2" ht="75" customHeight="1" x14ac:dyDescent="0.2">
      <c r="A43" s="352" t="s">
        <v>420</v>
      </c>
      <c r="B43" s="353" t="s">
        <v>432</v>
      </c>
    </row>
    <row r="44" spans="1:2" ht="84" customHeight="1" x14ac:dyDescent="0.2">
      <c r="A44" s="179" t="s">
        <v>421</v>
      </c>
      <c r="B44" s="180" t="s">
        <v>433</v>
      </c>
    </row>
    <row r="45" spans="1:2" ht="60.75" customHeight="1" x14ac:dyDescent="0.2">
      <c r="A45" s="352" t="s">
        <v>422</v>
      </c>
      <c r="B45" s="353" t="s">
        <v>400</v>
      </c>
    </row>
    <row r="46" spans="1:2" ht="98.25" customHeight="1" x14ac:dyDescent="0.2">
      <c r="A46" s="179" t="s">
        <v>423</v>
      </c>
      <c r="B46" s="180" t="s">
        <v>434</v>
      </c>
    </row>
    <row r="47" spans="1:2" ht="107.25" customHeight="1" x14ac:dyDescent="0.2">
      <c r="A47" s="352" t="s">
        <v>424</v>
      </c>
      <c r="B47" s="353" t="s">
        <v>583</v>
      </c>
    </row>
    <row r="48" spans="1:2" ht="63.75" customHeight="1" x14ac:dyDescent="0.2">
      <c r="A48" s="179" t="s">
        <v>425</v>
      </c>
      <c r="B48" s="180" t="s">
        <v>401</v>
      </c>
    </row>
    <row r="49" spans="1:2" ht="108" customHeight="1" x14ac:dyDescent="0.2">
      <c r="A49" s="352" t="s">
        <v>426</v>
      </c>
      <c r="B49" s="353" t="s">
        <v>435</v>
      </c>
    </row>
    <row r="50" spans="1:2" ht="95.25" customHeight="1" x14ac:dyDescent="0.2">
      <c r="A50" s="181" t="s">
        <v>427</v>
      </c>
      <c r="B50" s="182" t="s">
        <v>436</v>
      </c>
    </row>
    <row r="51" spans="1:2" ht="76.5" customHeight="1" x14ac:dyDescent="0.2">
      <c r="A51" s="354" t="s">
        <v>537</v>
      </c>
      <c r="B51" s="355" t="s">
        <v>518</v>
      </c>
    </row>
    <row r="52" spans="1:2" ht="99" customHeight="1" x14ac:dyDescent="0.2">
      <c r="A52" s="181" t="s">
        <v>539</v>
      </c>
      <c r="B52" s="182" t="s">
        <v>582</v>
      </c>
    </row>
    <row r="53" spans="1:2" ht="97.5" customHeight="1" x14ac:dyDescent="0.2">
      <c r="A53" s="354" t="s">
        <v>540</v>
      </c>
      <c r="B53" s="355" t="s">
        <v>538</v>
      </c>
    </row>
  </sheetData>
  <mergeCells count="1">
    <mergeCell ref="A1:B1"/>
  </mergeCells>
  <pageMargins left="0.25" right="0.25" top="0.75" bottom="0.75" header="0.3" footer="0.3"/>
  <pageSetup scale="83" fitToHeight="0" orientation="landscape" r:id="rId1"/>
  <headerFooter>
    <oddFooter>&amp;L&amp;F&amp;CPage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5"/>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C15" sqref="C15"/>
    </sheetView>
  </sheetViews>
  <sheetFormatPr defaultColWidth="0" defaultRowHeight="12.75" zeroHeight="1" x14ac:dyDescent="0.2"/>
  <cols>
    <col min="1" max="1" width="0.42578125" style="44" hidden="1" customWidth="1"/>
    <col min="2" max="2" width="28.42578125" style="44" customWidth="1"/>
    <col min="3" max="3" width="60.5703125" style="44" customWidth="1"/>
    <col min="4" max="4" width="9" style="44" customWidth="1"/>
    <col min="5" max="6" width="0" style="44" hidden="1" customWidth="1"/>
    <col min="7" max="16384" width="9" style="44" hidden="1"/>
  </cols>
  <sheetData>
    <row r="1" spans="2:6" ht="20.25" thickBot="1" x14ac:dyDescent="0.25">
      <c r="B1" s="89" t="s">
        <v>311</v>
      </c>
      <c r="C1" s="90"/>
    </row>
    <row r="2" spans="2:6" x14ac:dyDescent="0.2"/>
    <row r="3" spans="2:6" x14ac:dyDescent="0.2">
      <c r="B3" s="101" t="s">
        <v>314</v>
      </c>
      <c r="C3" s="184" t="s">
        <v>316</v>
      </c>
      <c r="F3" s="45"/>
    </row>
    <row r="4" spans="2:6" x14ac:dyDescent="0.2">
      <c r="B4" s="102" t="s">
        <v>45</v>
      </c>
      <c r="C4" s="185"/>
    </row>
    <row r="5" spans="2:6" x14ac:dyDescent="0.2">
      <c r="B5" s="102" t="s">
        <v>191</v>
      </c>
      <c r="C5" s="185"/>
    </row>
    <row r="6" spans="2:6" x14ac:dyDescent="0.2">
      <c r="B6" s="102" t="s">
        <v>192</v>
      </c>
      <c r="C6" s="185"/>
    </row>
    <row r="7" spans="2:6" x14ac:dyDescent="0.2">
      <c r="B7" s="102" t="s">
        <v>107</v>
      </c>
      <c r="C7" s="185"/>
    </row>
    <row r="8" spans="2:6" x14ac:dyDescent="0.2">
      <c r="B8" s="102" t="s">
        <v>36</v>
      </c>
      <c r="C8" s="185"/>
    </row>
    <row r="9" spans="2:6" x14ac:dyDescent="0.2">
      <c r="B9" s="102" t="s">
        <v>41</v>
      </c>
      <c r="C9" s="185"/>
    </row>
    <row r="10" spans="2:6" x14ac:dyDescent="0.2">
      <c r="B10" s="102" t="s">
        <v>54</v>
      </c>
      <c r="C10" s="185"/>
    </row>
    <row r="11" spans="2:6" x14ac:dyDescent="0.2">
      <c r="B11" s="102" t="s">
        <v>315</v>
      </c>
      <c r="C11" s="185"/>
    </row>
    <row r="12" spans="2:6" x14ac:dyDescent="0.2">
      <c r="B12" s="102" t="s">
        <v>35</v>
      </c>
      <c r="C12" s="185"/>
    </row>
    <row r="13" spans="2:6" x14ac:dyDescent="0.2">
      <c r="B13" s="102" t="s">
        <v>50</v>
      </c>
      <c r="C13" s="185" t="s">
        <v>128</v>
      </c>
    </row>
    <row r="14" spans="2:6" x14ac:dyDescent="0.2">
      <c r="B14" s="102" t="s">
        <v>51</v>
      </c>
      <c r="C14" s="185"/>
    </row>
    <row r="15" spans="2:6" x14ac:dyDescent="0.2">
      <c r="B15" s="102" t="s">
        <v>193</v>
      </c>
      <c r="C15" s="185"/>
    </row>
    <row r="16" spans="2:6" x14ac:dyDescent="0.2">
      <c r="B16" s="358" t="s">
        <v>550</v>
      </c>
      <c r="C16" s="359" t="s">
        <v>114</v>
      </c>
    </row>
    <row r="17" spans="2:3" x14ac:dyDescent="0.2">
      <c r="B17" s="102" t="s">
        <v>194</v>
      </c>
      <c r="C17" s="185"/>
    </row>
    <row r="18" spans="2:3" x14ac:dyDescent="0.2">
      <c r="B18" s="103" t="s">
        <v>53</v>
      </c>
      <c r="C18" s="186"/>
    </row>
    <row r="19" spans="2:3" x14ac:dyDescent="0.2">
      <c r="B19" s="36"/>
    </row>
    <row r="20" spans="2:3" x14ac:dyDescent="0.2">
      <c r="B20" s="36"/>
    </row>
    <row r="21" spans="2:3" x14ac:dyDescent="0.2">
      <c r="B21" s="36"/>
    </row>
    <row r="22" spans="2:3" x14ac:dyDescent="0.2">
      <c r="B22" s="87"/>
    </row>
    <row r="23" spans="2:3" x14ac:dyDescent="0.2">
      <c r="B23" s="88"/>
    </row>
    <row r="24" spans="2:3" x14ac:dyDescent="0.2">
      <c r="B24" s="87"/>
    </row>
    <row r="25" spans="2:3" x14ac:dyDescent="0.2"/>
  </sheetData>
  <dataValidations count="1">
    <dataValidation type="list" allowBlank="1" showInputMessage="1" showErrorMessage="1" sqref="C15:C17">
      <formula1>YES_NO_LIST</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autoPageBreaks="0" fitToPage="1"/>
  </sheetPr>
  <dimension ref="A1:AZ185"/>
  <sheetViews>
    <sheetView tabSelected="1" zoomScale="80" zoomScaleNormal="80" workbookViewId="0">
      <pane xSplit="2" ySplit="3" topLeftCell="C4" activePane="bottomRight" state="frozen"/>
      <selection activeCell="B1" sqref="B1"/>
      <selection pane="topRight" activeCell="B1" sqref="B1"/>
      <selection pane="bottomLeft" activeCell="B1" sqref="B1"/>
      <selection pane="bottomRight" activeCell="AW61" sqref="AW61:AW62"/>
    </sheetView>
  </sheetViews>
  <sheetFormatPr defaultColWidth="0" defaultRowHeight="12.75" zeroHeight="1" x14ac:dyDescent="0.2"/>
  <cols>
    <col min="1" max="1" width="1.140625" style="35" hidden="1" customWidth="1"/>
    <col min="2" max="2" width="69.42578125" style="12" customWidth="1"/>
    <col min="3" max="3" width="15" style="12" customWidth="1"/>
    <col min="4" max="5" width="20.42578125" style="3" customWidth="1"/>
    <col min="6" max="6" width="20.42578125" style="5" customWidth="1"/>
    <col min="7" max="11" width="20.42578125" style="3" customWidth="1"/>
    <col min="12" max="12" width="20.42578125" style="5" customWidth="1"/>
    <col min="13" max="17" width="20.42578125" style="3" customWidth="1"/>
    <col min="18" max="18" width="20.42578125" style="5" customWidth="1"/>
    <col min="19" max="20" width="20.42578125" style="3" customWidth="1"/>
    <col min="21" max="22" width="20.5703125" style="3" customWidth="1"/>
    <col min="23" max="23" width="20.5703125" style="5" customWidth="1"/>
    <col min="24" max="25" width="20.5703125" style="3" customWidth="1"/>
    <col min="26" max="26" width="20.5703125" style="5" customWidth="1"/>
    <col min="27" max="28" width="20.5703125" style="3" customWidth="1"/>
    <col min="29" max="29" width="20.5703125" style="5" customWidth="1"/>
    <col min="30" max="30" width="20.42578125" style="5" customWidth="1"/>
    <col min="31" max="31" width="20.42578125" style="3" customWidth="1"/>
    <col min="32" max="32" width="20.42578125" style="5" customWidth="1"/>
    <col min="33" max="36" width="20.42578125" style="3" customWidth="1"/>
    <col min="37" max="37" width="20.42578125" style="5" customWidth="1"/>
    <col min="38" max="41" width="20.42578125" style="3" customWidth="1"/>
    <col min="42" max="42" width="20.42578125" style="5" customWidth="1"/>
    <col min="43" max="49" width="20.42578125" style="3" customWidth="1"/>
    <col min="50" max="52" width="9.42578125" style="3" customWidth="1"/>
    <col min="53" max="16384" width="9.42578125" style="3" hidden="1"/>
  </cols>
  <sheetData>
    <row r="1" spans="1:49" ht="20.25" thickBot="1" x14ac:dyDescent="0.25">
      <c r="B1" s="92" t="s">
        <v>312</v>
      </c>
      <c r="D1" s="1"/>
    </row>
    <row r="2" spans="1:49" ht="13.5" thickBot="1" x14ac:dyDescent="0.25"/>
    <row r="3" spans="1:49" s="35" customFormat="1" ht="90.75" thickBot="1" x14ac:dyDescent="0.25">
      <c r="B3" s="114" t="s">
        <v>314</v>
      </c>
      <c r="C3" s="115" t="s">
        <v>195</v>
      </c>
      <c r="D3" s="116" t="s">
        <v>462</v>
      </c>
      <c r="E3" s="117" t="s">
        <v>480</v>
      </c>
      <c r="F3" s="117" t="s">
        <v>481</v>
      </c>
      <c r="G3" s="117" t="s">
        <v>364</v>
      </c>
      <c r="H3" s="117" t="s">
        <v>365</v>
      </c>
      <c r="I3" s="116" t="s">
        <v>482</v>
      </c>
      <c r="J3" s="116" t="s">
        <v>463</v>
      </c>
      <c r="K3" s="117" t="s">
        <v>483</v>
      </c>
      <c r="L3" s="117" t="s">
        <v>484</v>
      </c>
      <c r="M3" s="117" t="s">
        <v>366</v>
      </c>
      <c r="N3" s="117" t="s">
        <v>367</v>
      </c>
      <c r="O3" s="116" t="s">
        <v>485</v>
      </c>
      <c r="P3" s="116" t="s">
        <v>464</v>
      </c>
      <c r="Q3" s="117" t="s">
        <v>486</v>
      </c>
      <c r="R3" s="117" t="s">
        <v>487</v>
      </c>
      <c r="S3" s="117" t="s">
        <v>368</v>
      </c>
      <c r="T3" s="117" t="s">
        <v>369</v>
      </c>
      <c r="U3" s="116" t="s">
        <v>465</v>
      </c>
      <c r="V3" s="117" t="s">
        <v>488</v>
      </c>
      <c r="W3" s="117" t="s">
        <v>489</v>
      </c>
      <c r="X3" s="116" t="s">
        <v>466</v>
      </c>
      <c r="Y3" s="117" t="s">
        <v>490</v>
      </c>
      <c r="Z3" s="117" t="s">
        <v>491</v>
      </c>
      <c r="AA3" s="116" t="s">
        <v>467</v>
      </c>
      <c r="AB3" s="117" t="s">
        <v>492</v>
      </c>
      <c r="AC3" s="117" t="s">
        <v>493</v>
      </c>
      <c r="AD3" s="116" t="s">
        <v>468</v>
      </c>
      <c r="AE3" s="117" t="s">
        <v>494</v>
      </c>
      <c r="AF3" s="117" t="s">
        <v>495</v>
      </c>
      <c r="AG3" s="117" t="s">
        <v>370</v>
      </c>
      <c r="AH3" s="117" t="s">
        <v>371</v>
      </c>
      <c r="AI3" s="116" t="s">
        <v>469</v>
      </c>
      <c r="AJ3" s="117" t="s">
        <v>496</v>
      </c>
      <c r="AK3" s="117" t="s">
        <v>497</v>
      </c>
      <c r="AL3" s="117" t="s">
        <v>372</v>
      </c>
      <c r="AM3" s="117" t="s">
        <v>373</v>
      </c>
      <c r="AN3" s="116" t="s">
        <v>470</v>
      </c>
      <c r="AO3" s="117" t="s">
        <v>498</v>
      </c>
      <c r="AP3" s="117" t="s">
        <v>499</v>
      </c>
      <c r="AQ3" s="117" t="s">
        <v>363</v>
      </c>
      <c r="AR3" s="117" t="s">
        <v>374</v>
      </c>
      <c r="AS3" s="116" t="s">
        <v>471</v>
      </c>
      <c r="AT3" s="118" t="s">
        <v>472</v>
      </c>
      <c r="AU3" s="118" t="s">
        <v>547</v>
      </c>
      <c r="AV3" s="118" t="s">
        <v>473</v>
      </c>
      <c r="AW3" s="119" t="s">
        <v>474</v>
      </c>
    </row>
    <row r="4" spans="1:49" ht="17.25" thickBot="1" x14ac:dyDescent="0.25">
      <c r="B4" s="104" t="s">
        <v>196</v>
      </c>
      <c r="C4" s="61"/>
      <c r="D4" s="187"/>
      <c r="E4" s="188"/>
      <c r="F4" s="188"/>
      <c r="G4" s="188"/>
      <c r="H4" s="188"/>
      <c r="I4" s="187"/>
      <c r="J4" s="187"/>
      <c r="K4" s="188"/>
      <c r="L4" s="188"/>
      <c r="M4" s="188"/>
      <c r="N4" s="188"/>
      <c r="O4" s="187"/>
      <c r="P4" s="187"/>
      <c r="Q4" s="188"/>
      <c r="R4" s="188"/>
      <c r="S4" s="188"/>
      <c r="T4" s="188"/>
      <c r="U4" s="187"/>
      <c r="V4" s="188"/>
      <c r="W4" s="188"/>
      <c r="X4" s="187"/>
      <c r="Y4" s="188"/>
      <c r="Z4" s="188"/>
      <c r="AA4" s="187"/>
      <c r="AB4" s="188"/>
      <c r="AC4" s="188"/>
      <c r="AD4" s="187"/>
      <c r="AE4" s="188"/>
      <c r="AF4" s="188"/>
      <c r="AG4" s="188"/>
      <c r="AH4" s="188"/>
      <c r="AI4" s="187"/>
      <c r="AJ4" s="188"/>
      <c r="AK4" s="188"/>
      <c r="AL4" s="188"/>
      <c r="AM4" s="188"/>
      <c r="AN4" s="187"/>
      <c r="AO4" s="188"/>
      <c r="AP4" s="188"/>
      <c r="AQ4" s="188"/>
      <c r="AR4" s="188"/>
      <c r="AS4" s="187"/>
      <c r="AT4" s="189"/>
      <c r="AU4" s="189"/>
      <c r="AV4" s="189"/>
      <c r="AW4" s="190"/>
    </row>
    <row r="5" spans="1:49" ht="13.5" thickTop="1" x14ac:dyDescent="0.2">
      <c r="B5" s="105" t="s">
        <v>197</v>
      </c>
      <c r="C5" s="62"/>
      <c r="D5" s="191">
        <f>SUM('Pt 2 Premium and Claims'!D$5,'Pt 2 Premium and Claims'!D$6,-'Pt 2 Premium and Claims'!D$7,-'Pt 2 Premium and Claims'!D$13,'Pt 2 Premium and Claims'!D$14:'Pt 2 Premium and Claims'!D$17)</f>
        <v>0</v>
      </c>
      <c r="E5" s="192">
        <f>SUM('Pt 2 Premium and Claims'!E$5,'Pt 2 Premium and Claims'!E$6,-'Pt 2 Premium and Claims'!E$7,-'Pt 2 Premium and Claims'!E$13,'Pt 2 Premium and Claims'!E$14:'Pt 2 Premium and Claims'!E$17)</f>
        <v>0</v>
      </c>
      <c r="F5" s="192">
        <f>SUM('Pt 2 Premium and Claims'!F$5,'Pt 2 Premium and Claims'!F$6,-'Pt 2 Premium and Claims'!F$7,-'Pt 2 Premium and Claims'!F$13,'Pt 2 Premium and Claims'!F$14:'Pt 2 Premium and Claims'!F$17)</f>
        <v>0</v>
      </c>
      <c r="G5" s="192">
        <f>SUM('Pt 2 Premium and Claims'!G$5,'Pt 2 Premium and Claims'!G$6,-'Pt 2 Premium and Claims'!G$7,-'Pt 2 Premium and Claims'!G$13,'Pt 2 Premium and Claims'!G$14:'Pt 2 Premium and Claims'!G$17)</f>
        <v>0</v>
      </c>
      <c r="H5" s="192">
        <f>SUM('Pt 2 Premium and Claims'!H$5,'Pt 2 Premium and Claims'!H$6,-'Pt 2 Premium and Claims'!H$7,-'Pt 2 Premium and Claims'!H$13,'Pt 2 Premium and Claims'!H$14:'Pt 2 Premium and Claims'!H$17)</f>
        <v>0</v>
      </c>
      <c r="I5" s="191">
        <f>SUM('Pt 2 Premium and Claims'!I$5,'Pt 2 Premium and Claims'!I$6,-'Pt 2 Premium and Claims'!I$7,-'Pt 2 Premium and Claims'!I$13,'Pt 2 Premium and Claims'!I$14:'Pt 2 Premium and Claims'!I$16)</f>
        <v>0</v>
      </c>
      <c r="J5" s="191">
        <f>SUM('Pt 2 Premium and Claims'!J$5,'Pt 2 Premium and Claims'!J$6,-'Pt 2 Premium and Claims'!J$7,-'Pt 2 Premium and Claims'!J$13,'Pt 2 Premium and Claims'!J$14,'Pt 2 Premium and Claims'!J$16:'Pt 2 Premium and Claims'!J$17)</f>
        <v>0</v>
      </c>
      <c r="K5" s="192">
        <f>SUM('Pt 2 Premium and Claims'!K$5,'Pt 2 Premium and Claims'!K$6,-'Pt 2 Premium and Claims'!K$7,-'Pt 2 Premium and Claims'!K$13,'Pt 2 Premium and Claims'!K$14,'Pt 2 Premium and Claims'!K$16:'Pt 2 Premium and Claims'!K$17)</f>
        <v>0</v>
      </c>
      <c r="L5" s="192">
        <f>SUM('Pt 2 Premium and Claims'!L$5,'Pt 2 Premium and Claims'!L$6,-'Pt 2 Premium and Claims'!L$7,-'Pt 2 Premium and Claims'!L$13,'Pt 2 Premium and Claims'!L$14,'Pt 2 Premium and Claims'!L$16:'Pt 2 Premium and Claims'!L$17)</f>
        <v>0</v>
      </c>
      <c r="M5" s="192">
        <f>SUM('Pt 2 Premium and Claims'!M$5,'Pt 2 Premium and Claims'!M$6,-'Pt 2 Premium and Claims'!M$7,-'Pt 2 Premium and Claims'!M$13,'Pt 2 Premium and Claims'!M$14,'Pt 2 Premium and Claims'!M$16:'Pt 2 Premium and Claims'!M$17)</f>
        <v>0</v>
      </c>
      <c r="N5" s="192">
        <f>SUM('Pt 2 Premium and Claims'!N$5,'Pt 2 Premium and Claims'!N$6,-'Pt 2 Premium and Claims'!N$7,-'Pt 2 Premium and Claims'!N$13,'Pt 2 Premium and Claims'!N$14,'Pt 2 Premium and Claims'!N$16:'Pt 2 Premium and Claims'!N$17)</f>
        <v>0</v>
      </c>
      <c r="O5" s="191">
        <f>SUM('Pt 2 Premium and Claims'!O$5,'Pt 2 Premium and Claims'!O$6,-'Pt 2 Premium and Claims'!O$7,-'Pt 2 Premium and Claims'!O$13,'Pt 2 Premium and Claims'!O$14,'Pt 2 Premium and Claims'!O$16)</f>
        <v>0</v>
      </c>
      <c r="P5" s="191">
        <f>SUM('Pt 2 Premium and Claims'!P$5,'Pt 2 Premium and Claims'!P$6,-'Pt 2 Premium and Claims'!P$7,-'Pt 2 Premium and Claims'!P$13,'Pt 2 Premium and Claims'!P$14)</f>
        <v>0</v>
      </c>
      <c r="Q5" s="192">
        <f>SUM('Pt 2 Premium and Claims'!Q$5,'Pt 2 Premium and Claims'!Q$6,-'Pt 2 Premium and Claims'!Q$7,-'Pt 2 Premium and Claims'!Q$13,'Pt 2 Premium and Claims'!Q$14)</f>
        <v>0</v>
      </c>
      <c r="R5" s="192">
        <f>SUM('Pt 2 Premium and Claims'!R$5,'Pt 2 Premium and Claims'!R$6,-'Pt 2 Premium and Claims'!R$7,-'Pt 2 Premium and Claims'!R$13,'Pt 2 Premium and Claims'!R$14)</f>
        <v>0</v>
      </c>
      <c r="S5" s="192">
        <f>SUM('Pt 2 Premium and Claims'!S$5,'Pt 2 Premium and Claims'!S$6,-'Pt 2 Premium and Claims'!S$7,-'Pt 2 Premium and Claims'!S$13,'Pt 2 Premium and Claims'!S$14)</f>
        <v>0</v>
      </c>
      <c r="T5" s="192">
        <f>SUM('Pt 2 Premium and Claims'!T$5,'Pt 2 Premium and Claims'!T$6,-'Pt 2 Premium and Claims'!T$7,-'Pt 2 Premium and Claims'!T$13,'Pt 2 Premium and Claims'!T$14)</f>
        <v>0</v>
      </c>
      <c r="U5" s="191">
        <f>SUM('Pt 2 Premium and Claims'!U$5,'Pt 2 Premium and Claims'!U$6,-'Pt 2 Premium and Claims'!U$7,-'Pt 2 Premium and Claims'!U$13,'Pt 2 Premium and Claims'!U$14)</f>
        <v>0</v>
      </c>
      <c r="V5" s="192">
        <f>SUM('Pt 2 Premium and Claims'!V$5,'Pt 2 Premium and Claims'!V$6,-'Pt 2 Premium and Claims'!V$7,-'Pt 2 Premium and Claims'!V$13,'Pt 2 Premium and Claims'!V$14)</f>
        <v>0</v>
      </c>
      <c r="W5" s="192">
        <f>SUM('Pt 2 Premium and Claims'!W$5,'Pt 2 Premium and Claims'!W$6,-'Pt 2 Premium and Claims'!W$7,-'Pt 2 Premium and Claims'!W$13,'Pt 2 Premium and Claims'!W$14)</f>
        <v>0</v>
      </c>
      <c r="X5" s="191">
        <f>SUM('Pt 2 Premium and Claims'!X$5,'Pt 2 Premium and Claims'!X$6,-'Pt 2 Premium and Claims'!X$7,-'Pt 2 Premium and Claims'!X$13,'Pt 2 Premium and Claims'!X$14)</f>
        <v>0</v>
      </c>
      <c r="Y5" s="192">
        <f>SUM('Pt 2 Premium and Claims'!Y$5,'Pt 2 Premium and Claims'!Y$6,-'Pt 2 Premium and Claims'!Y$7,-'Pt 2 Premium and Claims'!Y$13,'Pt 2 Premium and Claims'!Y$14)</f>
        <v>0</v>
      </c>
      <c r="Z5" s="192">
        <f>SUM('Pt 2 Premium and Claims'!Z$5,'Pt 2 Premium and Claims'!Z$6,-'Pt 2 Premium and Claims'!Z$7,-'Pt 2 Premium and Claims'!Z$13,'Pt 2 Premium and Claims'!Z$14)</f>
        <v>0</v>
      </c>
      <c r="AA5" s="191">
        <f>SUM('Pt 2 Premium and Claims'!AA$5,'Pt 2 Premium and Claims'!AA$6,-'Pt 2 Premium and Claims'!AA$7,-'Pt 2 Premium and Claims'!AA$13,'Pt 2 Premium and Claims'!AA$14)</f>
        <v>0</v>
      </c>
      <c r="AB5" s="192">
        <f>SUM('Pt 2 Premium and Claims'!AB$5,'Pt 2 Premium and Claims'!AB$6,-'Pt 2 Premium and Claims'!AB$7,-'Pt 2 Premium and Claims'!AB$13,'Pt 2 Premium and Claims'!AB$14)</f>
        <v>0</v>
      </c>
      <c r="AC5" s="192">
        <f>SUM('Pt 2 Premium and Claims'!AC$5,'Pt 2 Premium and Claims'!AC$6,-'Pt 2 Premium and Claims'!AC$7,-'Pt 2 Premium and Claims'!AC$13,'Pt 2 Premium and Claims'!AC$14)</f>
        <v>0</v>
      </c>
      <c r="AD5" s="191"/>
      <c r="AE5" s="193"/>
      <c r="AF5" s="193"/>
      <c r="AG5" s="193"/>
      <c r="AH5" s="194"/>
      <c r="AI5" s="191"/>
      <c r="AJ5" s="193"/>
      <c r="AK5" s="193"/>
      <c r="AL5" s="193"/>
      <c r="AM5" s="194"/>
      <c r="AN5" s="191">
        <f>SUM('Pt 2 Premium and Claims'!AN$5,'Pt 2 Premium and Claims'!AN$6,-'Pt 2 Premium and Claims'!AN$7,-'Pt 2 Premium and Claims'!AN$13,'Pt 2 Premium and Claims'!AN$14)</f>
        <v>0</v>
      </c>
      <c r="AO5" s="192">
        <f>SUM('Pt 2 Premium and Claims'!AO$5,'Pt 2 Premium and Claims'!AO$6,-'Pt 2 Premium and Claims'!AO$7,-'Pt 2 Premium and Claims'!AO$13,'Pt 2 Premium and Claims'!AO$14)</f>
        <v>0</v>
      </c>
      <c r="AP5" s="192">
        <f>SUM('Pt 2 Premium and Claims'!AP$5,'Pt 2 Premium and Claims'!AP$6,-'Pt 2 Premium and Claims'!AP$7,-'Pt 2 Premium and Claims'!AP$13,'Pt 2 Premium and Claims'!AP$14)</f>
        <v>0</v>
      </c>
      <c r="AQ5" s="192">
        <f>SUM('Pt 2 Premium and Claims'!AQ$5,'Pt 2 Premium and Claims'!AQ$6,-'Pt 2 Premium and Claims'!AQ$7,-'Pt 2 Premium and Claims'!AQ$13,'Pt 2 Premium and Claims'!AQ$14)</f>
        <v>0</v>
      </c>
      <c r="AR5" s="192">
        <f>SUM('Pt 2 Premium and Claims'!AR$5,'Pt 2 Premium and Claims'!AR$6,-'Pt 2 Premium and Claims'!AR$7,-'Pt 2 Premium and Claims'!AR$13,'Pt 2 Premium and Claims'!AR$14)</f>
        <v>0</v>
      </c>
      <c r="AS5" s="191">
        <f>SUM('Pt 2 Premium and Claims'!AS$5,'Pt 2 Premium and Claims'!AS$6,-'Pt 2 Premium and Claims'!AS$7,-'Pt 2 Premium and Claims'!AS$13,'Pt 2 Premium and Claims'!AS$14)</f>
        <v>0</v>
      </c>
      <c r="AT5" s="195">
        <f>SUM('Pt 2 Premium and Claims'!AT$5,'Pt 2 Premium and Claims'!AT$6,-'Pt 2 Premium and Claims'!AT$7,-'Pt 2 Premium and Claims'!AT$13,'Pt 2 Premium and Claims'!AT$14)</f>
        <v>0</v>
      </c>
      <c r="AU5" s="195">
        <f>SUM('Pt 2 Premium and Claims'!AU$5,'Pt 2 Premium and Claims'!AU$6,-'Pt 2 Premium and Claims'!AU$7,-'Pt 2 Premium and Claims'!AU$13,'Pt 2 Premium and Claims'!AU$14)</f>
        <v>0</v>
      </c>
      <c r="AV5" s="196"/>
      <c r="AW5" s="197"/>
    </row>
    <row r="6" spans="1:49" x14ac:dyDescent="0.2">
      <c r="B6" s="106" t="s">
        <v>198</v>
      </c>
      <c r="C6" s="63" t="s">
        <v>12</v>
      </c>
      <c r="D6" s="363"/>
      <c r="E6" s="362"/>
      <c r="F6" s="362"/>
      <c r="G6" s="377"/>
      <c r="H6" s="377"/>
      <c r="I6" s="378"/>
      <c r="J6" s="363"/>
      <c r="K6" s="362"/>
      <c r="L6" s="362"/>
      <c r="M6" s="377"/>
      <c r="N6" s="377"/>
      <c r="O6" s="378"/>
      <c r="P6" s="363"/>
      <c r="Q6" s="362"/>
      <c r="R6" s="362"/>
      <c r="S6" s="377"/>
      <c r="T6" s="377"/>
      <c r="U6" s="363"/>
      <c r="V6" s="362"/>
      <c r="W6" s="362"/>
      <c r="X6" s="363"/>
      <c r="Y6" s="362"/>
      <c r="Z6" s="362"/>
      <c r="AA6" s="363"/>
      <c r="AB6" s="362"/>
      <c r="AC6" s="362"/>
      <c r="AD6" s="363"/>
      <c r="AE6" s="379"/>
      <c r="AF6" s="379"/>
      <c r="AG6" s="379"/>
      <c r="AH6" s="379"/>
      <c r="AI6" s="363"/>
      <c r="AJ6" s="379"/>
      <c r="AK6" s="379"/>
      <c r="AL6" s="379"/>
      <c r="AM6" s="379"/>
      <c r="AN6" s="363"/>
      <c r="AO6" s="362"/>
      <c r="AP6" s="362"/>
      <c r="AQ6" s="377"/>
      <c r="AR6" s="377"/>
      <c r="AS6" s="363"/>
      <c r="AT6" s="365"/>
      <c r="AU6" s="365"/>
      <c r="AV6" s="380"/>
      <c r="AW6" s="366"/>
    </row>
    <row r="7" spans="1:49" x14ac:dyDescent="0.2">
      <c r="B7" s="106" t="s">
        <v>199</v>
      </c>
      <c r="C7" s="63" t="s">
        <v>13</v>
      </c>
      <c r="D7" s="363"/>
      <c r="E7" s="362"/>
      <c r="F7" s="362"/>
      <c r="G7" s="362"/>
      <c r="H7" s="362"/>
      <c r="I7" s="363"/>
      <c r="J7" s="363"/>
      <c r="K7" s="362"/>
      <c r="L7" s="362"/>
      <c r="M7" s="362"/>
      <c r="N7" s="362"/>
      <c r="O7" s="363"/>
      <c r="P7" s="363"/>
      <c r="Q7" s="362"/>
      <c r="R7" s="362"/>
      <c r="S7" s="362"/>
      <c r="T7" s="362"/>
      <c r="U7" s="363"/>
      <c r="V7" s="362"/>
      <c r="W7" s="362"/>
      <c r="X7" s="363"/>
      <c r="Y7" s="362"/>
      <c r="Z7" s="362"/>
      <c r="AA7" s="363"/>
      <c r="AB7" s="362"/>
      <c r="AC7" s="362"/>
      <c r="AD7" s="363"/>
      <c r="AE7" s="379"/>
      <c r="AF7" s="379"/>
      <c r="AG7" s="379"/>
      <c r="AH7" s="379"/>
      <c r="AI7" s="363"/>
      <c r="AJ7" s="379"/>
      <c r="AK7" s="379"/>
      <c r="AL7" s="379"/>
      <c r="AM7" s="379"/>
      <c r="AN7" s="363"/>
      <c r="AO7" s="362"/>
      <c r="AP7" s="362"/>
      <c r="AQ7" s="362"/>
      <c r="AR7" s="362"/>
      <c r="AS7" s="363"/>
      <c r="AT7" s="365"/>
      <c r="AU7" s="365"/>
      <c r="AV7" s="380"/>
      <c r="AW7" s="366"/>
    </row>
    <row r="8" spans="1:49" ht="25.5" x14ac:dyDescent="0.2">
      <c r="B8" s="106" t="s">
        <v>200</v>
      </c>
      <c r="C8" s="63" t="s">
        <v>55</v>
      </c>
      <c r="D8" s="363"/>
      <c r="E8" s="381"/>
      <c r="F8" s="382"/>
      <c r="G8" s="382"/>
      <c r="H8" s="382"/>
      <c r="I8" s="383"/>
      <c r="J8" s="363"/>
      <c r="K8" s="381"/>
      <c r="L8" s="382"/>
      <c r="M8" s="382"/>
      <c r="N8" s="382"/>
      <c r="O8" s="383"/>
      <c r="P8" s="363"/>
      <c r="Q8" s="381"/>
      <c r="R8" s="382"/>
      <c r="S8" s="382"/>
      <c r="T8" s="382"/>
      <c r="U8" s="363"/>
      <c r="V8" s="382"/>
      <c r="W8" s="382"/>
      <c r="X8" s="363"/>
      <c r="Y8" s="382"/>
      <c r="Z8" s="382"/>
      <c r="AA8" s="363"/>
      <c r="AB8" s="382"/>
      <c r="AC8" s="382"/>
      <c r="AD8" s="363"/>
      <c r="AE8" s="379"/>
      <c r="AF8" s="379"/>
      <c r="AG8" s="379"/>
      <c r="AH8" s="384"/>
      <c r="AI8" s="363"/>
      <c r="AJ8" s="379"/>
      <c r="AK8" s="379"/>
      <c r="AL8" s="379"/>
      <c r="AM8" s="384"/>
      <c r="AN8" s="363"/>
      <c r="AO8" s="381"/>
      <c r="AP8" s="382"/>
      <c r="AQ8" s="382"/>
      <c r="AR8" s="382"/>
      <c r="AS8" s="363"/>
      <c r="AT8" s="365"/>
      <c r="AU8" s="365"/>
      <c r="AV8" s="380"/>
      <c r="AW8" s="366"/>
    </row>
    <row r="9" spans="1:49" x14ac:dyDescent="0.2">
      <c r="B9" s="106" t="s">
        <v>201</v>
      </c>
      <c r="C9" s="63" t="s">
        <v>56</v>
      </c>
      <c r="D9" s="363"/>
      <c r="E9" s="364"/>
      <c r="F9" s="379"/>
      <c r="G9" s="379"/>
      <c r="H9" s="379"/>
      <c r="I9" s="385"/>
      <c r="J9" s="363"/>
      <c r="K9" s="364"/>
      <c r="L9" s="379"/>
      <c r="M9" s="379"/>
      <c r="N9" s="379"/>
      <c r="O9" s="385"/>
      <c r="P9" s="363"/>
      <c r="Q9" s="364"/>
      <c r="R9" s="379"/>
      <c r="S9" s="379"/>
      <c r="T9" s="379"/>
      <c r="U9" s="363"/>
      <c r="V9" s="379"/>
      <c r="W9" s="379"/>
      <c r="X9" s="363"/>
      <c r="Y9" s="379"/>
      <c r="Z9" s="379"/>
      <c r="AA9" s="363"/>
      <c r="AB9" s="379"/>
      <c r="AC9" s="379"/>
      <c r="AD9" s="363"/>
      <c r="AE9" s="379"/>
      <c r="AF9" s="379"/>
      <c r="AG9" s="379"/>
      <c r="AH9" s="384"/>
      <c r="AI9" s="363"/>
      <c r="AJ9" s="379"/>
      <c r="AK9" s="379"/>
      <c r="AL9" s="379"/>
      <c r="AM9" s="384"/>
      <c r="AN9" s="363"/>
      <c r="AO9" s="364"/>
      <c r="AP9" s="379"/>
      <c r="AQ9" s="379"/>
      <c r="AR9" s="379"/>
      <c r="AS9" s="363"/>
      <c r="AT9" s="365"/>
      <c r="AU9" s="365"/>
      <c r="AV9" s="380"/>
      <c r="AW9" s="366"/>
    </row>
    <row r="10" spans="1:49" x14ac:dyDescent="0.2">
      <c r="B10" s="106" t="s">
        <v>202</v>
      </c>
      <c r="C10" s="63" t="s">
        <v>52</v>
      </c>
      <c r="D10" s="363"/>
      <c r="E10" s="364"/>
      <c r="F10" s="379"/>
      <c r="G10" s="379"/>
      <c r="H10" s="379"/>
      <c r="I10" s="385"/>
      <c r="J10" s="363"/>
      <c r="K10" s="364"/>
      <c r="L10" s="379"/>
      <c r="M10" s="379"/>
      <c r="N10" s="379"/>
      <c r="O10" s="385"/>
      <c r="P10" s="363"/>
      <c r="Q10" s="364"/>
      <c r="R10" s="379"/>
      <c r="S10" s="379"/>
      <c r="T10" s="379"/>
      <c r="U10" s="363"/>
      <c r="V10" s="379"/>
      <c r="W10" s="379"/>
      <c r="X10" s="363"/>
      <c r="Y10" s="379"/>
      <c r="Z10" s="379"/>
      <c r="AA10" s="363"/>
      <c r="AB10" s="379"/>
      <c r="AC10" s="379"/>
      <c r="AD10" s="363"/>
      <c r="AE10" s="379"/>
      <c r="AF10" s="379"/>
      <c r="AG10" s="379"/>
      <c r="AH10" s="379"/>
      <c r="AI10" s="363"/>
      <c r="AJ10" s="379"/>
      <c r="AK10" s="379"/>
      <c r="AL10" s="379"/>
      <c r="AM10" s="379"/>
      <c r="AN10" s="363"/>
      <c r="AO10" s="364"/>
      <c r="AP10" s="379"/>
      <c r="AQ10" s="379"/>
      <c r="AR10" s="379"/>
      <c r="AS10" s="363"/>
      <c r="AT10" s="365"/>
      <c r="AU10" s="365"/>
      <c r="AV10" s="380"/>
      <c r="AW10" s="366"/>
    </row>
    <row r="11" spans="1:49" s="5" customFormat="1" ht="17.25" thickBot="1" x14ac:dyDescent="0.25">
      <c r="A11" s="35"/>
      <c r="B11" s="107" t="s">
        <v>203</v>
      </c>
      <c r="C11" s="64"/>
      <c r="D11" s="386"/>
      <c r="E11" s="387"/>
      <c r="F11" s="387"/>
      <c r="G11" s="387"/>
      <c r="H11" s="387"/>
      <c r="I11" s="386"/>
      <c r="J11" s="386"/>
      <c r="K11" s="387"/>
      <c r="L11" s="387"/>
      <c r="M11" s="387"/>
      <c r="N11" s="387"/>
      <c r="O11" s="386"/>
      <c r="P11" s="386"/>
      <c r="Q11" s="387"/>
      <c r="R11" s="387"/>
      <c r="S11" s="387"/>
      <c r="T11" s="387"/>
      <c r="U11" s="386"/>
      <c r="V11" s="387"/>
      <c r="W11" s="387"/>
      <c r="X11" s="386"/>
      <c r="Y11" s="387"/>
      <c r="Z11" s="387"/>
      <c r="AA11" s="386"/>
      <c r="AB11" s="387"/>
      <c r="AC11" s="387"/>
      <c r="AD11" s="386"/>
      <c r="AE11" s="387"/>
      <c r="AF11" s="387"/>
      <c r="AG11" s="387"/>
      <c r="AH11" s="387"/>
      <c r="AI11" s="386"/>
      <c r="AJ11" s="387"/>
      <c r="AK11" s="387"/>
      <c r="AL11" s="387"/>
      <c r="AM11" s="387"/>
      <c r="AN11" s="386"/>
      <c r="AO11" s="387"/>
      <c r="AP11" s="387"/>
      <c r="AQ11" s="387"/>
      <c r="AR11" s="387"/>
      <c r="AS11" s="386"/>
      <c r="AT11" s="388"/>
      <c r="AU11" s="388"/>
      <c r="AV11" s="388"/>
      <c r="AW11" s="389"/>
    </row>
    <row r="12" spans="1:49" s="5" customFormat="1" ht="13.5" thickTop="1" x14ac:dyDescent="0.2">
      <c r="A12" s="35"/>
      <c r="B12" s="105" t="s">
        <v>204</v>
      </c>
      <c r="C12" s="62"/>
      <c r="D12" s="191">
        <f>'Pt 2 Premium and Claims'!D$54</f>
        <v>0</v>
      </c>
      <c r="E12" s="192">
        <f>'Pt 2 Premium and Claims'!E$54</f>
        <v>0</v>
      </c>
      <c r="F12" s="192">
        <f>'Pt 2 Premium and Claims'!F$54</f>
        <v>0</v>
      </c>
      <c r="G12" s="192">
        <f>'Pt 2 Premium and Claims'!G$54</f>
        <v>0</v>
      </c>
      <c r="H12" s="192">
        <f>'Pt 2 Premium and Claims'!H$54</f>
        <v>0</v>
      </c>
      <c r="I12" s="191">
        <f>'Pt 2 Premium and Claims'!I$54</f>
        <v>0</v>
      </c>
      <c r="J12" s="191">
        <f>'Pt 2 Premium and Claims'!J$54</f>
        <v>0</v>
      </c>
      <c r="K12" s="192">
        <f>'Pt 2 Premium and Claims'!K$54</f>
        <v>0</v>
      </c>
      <c r="L12" s="192">
        <f>'Pt 2 Premium and Claims'!L$54</f>
        <v>0</v>
      </c>
      <c r="M12" s="192">
        <f>'Pt 2 Premium and Claims'!M$54</f>
        <v>0</v>
      </c>
      <c r="N12" s="192">
        <f>'Pt 2 Premium and Claims'!N$54</f>
        <v>0</v>
      </c>
      <c r="O12" s="191">
        <f>'Pt 2 Premium and Claims'!O$54</f>
        <v>0</v>
      </c>
      <c r="P12" s="191">
        <f>'Pt 2 Premium and Claims'!P$54</f>
        <v>0</v>
      </c>
      <c r="Q12" s="192">
        <f>'Pt 2 Premium and Claims'!Q$54</f>
        <v>0</v>
      </c>
      <c r="R12" s="192">
        <f>'Pt 2 Premium and Claims'!R$54</f>
        <v>0</v>
      </c>
      <c r="S12" s="192">
        <f>'Pt 2 Premium and Claims'!S$54</f>
        <v>0</v>
      </c>
      <c r="T12" s="192">
        <f>'Pt 2 Premium and Claims'!T$54</f>
        <v>0</v>
      </c>
      <c r="U12" s="191">
        <f>'Pt 2 Premium and Claims'!U$54</f>
        <v>0</v>
      </c>
      <c r="V12" s="192">
        <f>'Pt 2 Premium and Claims'!V$54</f>
        <v>0</v>
      </c>
      <c r="W12" s="192">
        <f>'Pt 2 Premium and Claims'!W$54</f>
        <v>0</v>
      </c>
      <c r="X12" s="191">
        <f>'Pt 2 Premium and Claims'!X$54</f>
        <v>0</v>
      </c>
      <c r="Y12" s="192">
        <f>'Pt 2 Premium and Claims'!Y$54</f>
        <v>0</v>
      </c>
      <c r="Z12" s="192">
        <f>'Pt 2 Premium and Claims'!Z$54</f>
        <v>0</v>
      </c>
      <c r="AA12" s="191">
        <f>'Pt 2 Premium and Claims'!AA$54</f>
        <v>0</v>
      </c>
      <c r="AB12" s="192">
        <f>'Pt 2 Premium and Claims'!AB$54</f>
        <v>0</v>
      </c>
      <c r="AC12" s="192">
        <f>'Pt 2 Premium and Claims'!AC$54</f>
        <v>0</v>
      </c>
      <c r="AD12" s="191"/>
      <c r="AE12" s="193"/>
      <c r="AF12" s="193"/>
      <c r="AG12" s="193"/>
      <c r="AH12" s="194"/>
      <c r="AI12" s="191"/>
      <c r="AJ12" s="193"/>
      <c r="AK12" s="193"/>
      <c r="AL12" s="193"/>
      <c r="AM12" s="194"/>
      <c r="AN12" s="191">
        <f>'Pt 2 Premium and Claims'!AN$54</f>
        <v>0</v>
      </c>
      <c r="AO12" s="192">
        <f>'Pt 2 Premium and Claims'!AO$54</f>
        <v>0</v>
      </c>
      <c r="AP12" s="192">
        <f>'Pt 2 Premium and Claims'!AP$54</f>
        <v>0</v>
      </c>
      <c r="AQ12" s="192">
        <f>'Pt 2 Premium and Claims'!AQ$54</f>
        <v>0</v>
      </c>
      <c r="AR12" s="192">
        <f>'Pt 2 Premium and Claims'!AR$54</f>
        <v>0</v>
      </c>
      <c r="AS12" s="191">
        <f>'Pt 2 Premium and Claims'!AS$54</f>
        <v>0</v>
      </c>
      <c r="AT12" s="195">
        <f>'Pt 2 Premium and Claims'!AT$54</f>
        <v>0</v>
      </c>
      <c r="AU12" s="195">
        <f>'Pt 2 Premium and Claims'!AU$54</f>
        <v>0</v>
      </c>
      <c r="AV12" s="196"/>
      <c r="AW12" s="197"/>
    </row>
    <row r="13" spans="1:49" ht="25.5" x14ac:dyDescent="0.2">
      <c r="B13" s="106" t="s">
        <v>205</v>
      </c>
      <c r="C13" s="63" t="s">
        <v>37</v>
      </c>
      <c r="D13" s="363"/>
      <c r="E13" s="362"/>
      <c r="F13" s="362"/>
      <c r="G13" s="381"/>
      <c r="H13" s="382"/>
      <c r="I13" s="363"/>
      <c r="J13" s="363"/>
      <c r="K13" s="362"/>
      <c r="L13" s="362"/>
      <c r="M13" s="381"/>
      <c r="N13" s="382"/>
      <c r="O13" s="363"/>
      <c r="P13" s="363"/>
      <c r="Q13" s="362"/>
      <c r="R13" s="362"/>
      <c r="S13" s="381"/>
      <c r="T13" s="382"/>
      <c r="U13" s="363"/>
      <c r="V13" s="362"/>
      <c r="W13" s="362"/>
      <c r="X13" s="363"/>
      <c r="Y13" s="362"/>
      <c r="Z13" s="362"/>
      <c r="AA13" s="363"/>
      <c r="AB13" s="362"/>
      <c r="AC13" s="362"/>
      <c r="AD13" s="363"/>
      <c r="AE13" s="379"/>
      <c r="AF13" s="379"/>
      <c r="AG13" s="379"/>
      <c r="AH13" s="379"/>
      <c r="AI13" s="363"/>
      <c r="AJ13" s="379"/>
      <c r="AK13" s="379"/>
      <c r="AL13" s="379"/>
      <c r="AM13" s="379"/>
      <c r="AN13" s="363"/>
      <c r="AO13" s="362"/>
      <c r="AP13" s="362"/>
      <c r="AQ13" s="381"/>
      <c r="AR13" s="382"/>
      <c r="AS13" s="363"/>
      <c r="AT13" s="365"/>
      <c r="AU13" s="365"/>
      <c r="AV13" s="380"/>
      <c r="AW13" s="366"/>
    </row>
    <row r="14" spans="1:49" ht="25.5" x14ac:dyDescent="0.2">
      <c r="B14" s="106" t="s">
        <v>206</v>
      </c>
      <c r="C14" s="63" t="s">
        <v>6</v>
      </c>
      <c r="D14" s="363"/>
      <c r="E14" s="362"/>
      <c r="F14" s="362"/>
      <c r="G14" s="364"/>
      <c r="H14" s="379"/>
      <c r="I14" s="363"/>
      <c r="J14" s="363"/>
      <c r="K14" s="362"/>
      <c r="L14" s="362"/>
      <c r="M14" s="364"/>
      <c r="N14" s="379"/>
      <c r="O14" s="363"/>
      <c r="P14" s="363"/>
      <c r="Q14" s="362"/>
      <c r="R14" s="362"/>
      <c r="S14" s="364"/>
      <c r="T14" s="379"/>
      <c r="U14" s="363"/>
      <c r="V14" s="362"/>
      <c r="W14" s="362"/>
      <c r="X14" s="363"/>
      <c r="Y14" s="362"/>
      <c r="Z14" s="362"/>
      <c r="AA14" s="363"/>
      <c r="AB14" s="362"/>
      <c r="AC14" s="362"/>
      <c r="AD14" s="363"/>
      <c r="AE14" s="379"/>
      <c r="AF14" s="379"/>
      <c r="AG14" s="379"/>
      <c r="AH14" s="379"/>
      <c r="AI14" s="363"/>
      <c r="AJ14" s="379"/>
      <c r="AK14" s="379"/>
      <c r="AL14" s="379"/>
      <c r="AM14" s="379"/>
      <c r="AN14" s="363"/>
      <c r="AO14" s="362"/>
      <c r="AP14" s="362"/>
      <c r="AQ14" s="364"/>
      <c r="AR14" s="379"/>
      <c r="AS14" s="363"/>
      <c r="AT14" s="365"/>
      <c r="AU14" s="365"/>
      <c r="AV14" s="380"/>
      <c r="AW14" s="366"/>
    </row>
    <row r="15" spans="1:49" ht="38.25" x14ac:dyDescent="0.2">
      <c r="B15" s="106" t="s">
        <v>207</v>
      </c>
      <c r="C15" s="63" t="s">
        <v>7</v>
      </c>
      <c r="D15" s="363"/>
      <c r="E15" s="362"/>
      <c r="F15" s="362"/>
      <c r="G15" s="364"/>
      <c r="H15" s="384"/>
      <c r="I15" s="363"/>
      <c r="J15" s="363"/>
      <c r="K15" s="362"/>
      <c r="L15" s="362"/>
      <c r="M15" s="364"/>
      <c r="N15" s="384"/>
      <c r="O15" s="363"/>
      <c r="P15" s="363"/>
      <c r="Q15" s="362"/>
      <c r="R15" s="362"/>
      <c r="S15" s="364"/>
      <c r="T15" s="384"/>
      <c r="U15" s="363"/>
      <c r="V15" s="362"/>
      <c r="W15" s="362"/>
      <c r="X15" s="363"/>
      <c r="Y15" s="362"/>
      <c r="Z15" s="362"/>
      <c r="AA15" s="363"/>
      <c r="AB15" s="362"/>
      <c r="AC15" s="362"/>
      <c r="AD15" s="363"/>
      <c r="AE15" s="379"/>
      <c r="AF15" s="379"/>
      <c r="AG15" s="379"/>
      <c r="AH15" s="384"/>
      <c r="AI15" s="363"/>
      <c r="AJ15" s="379"/>
      <c r="AK15" s="379"/>
      <c r="AL15" s="379"/>
      <c r="AM15" s="384"/>
      <c r="AN15" s="363"/>
      <c r="AO15" s="362"/>
      <c r="AP15" s="362"/>
      <c r="AQ15" s="364"/>
      <c r="AR15" s="384"/>
      <c r="AS15" s="363"/>
      <c r="AT15" s="365"/>
      <c r="AU15" s="365"/>
      <c r="AV15" s="380"/>
      <c r="AW15" s="366"/>
    </row>
    <row r="16" spans="1:49" ht="25.5" x14ac:dyDescent="0.2">
      <c r="B16" s="106" t="s">
        <v>208</v>
      </c>
      <c r="C16" s="63" t="s">
        <v>57</v>
      </c>
      <c r="D16" s="363"/>
      <c r="E16" s="381"/>
      <c r="F16" s="382"/>
      <c r="G16" s="379"/>
      <c r="H16" s="379"/>
      <c r="I16" s="383"/>
      <c r="J16" s="363"/>
      <c r="K16" s="381"/>
      <c r="L16" s="382"/>
      <c r="M16" s="379"/>
      <c r="N16" s="379"/>
      <c r="O16" s="383"/>
      <c r="P16" s="363"/>
      <c r="Q16" s="381"/>
      <c r="R16" s="382"/>
      <c r="S16" s="379"/>
      <c r="T16" s="379"/>
      <c r="U16" s="363"/>
      <c r="V16" s="381"/>
      <c r="W16" s="382"/>
      <c r="X16" s="363"/>
      <c r="Y16" s="381"/>
      <c r="Z16" s="382"/>
      <c r="AA16" s="363"/>
      <c r="AB16" s="381"/>
      <c r="AC16" s="382"/>
      <c r="AD16" s="363"/>
      <c r="AE16" s="379"/>
      <c r="AF16" s="379"/>
      <c r="AG16" s="379"/>
      <c r="AH16" s="379"/>
      <c r="AI16" s="363"/>
      <c r="AJ16" s="379"/>
      <c r="AK16" s="379"/>
      <c r="AL16" s="379"/>
      <c r="AM16" s="379"/>
      <c r="AN16" s="363"/>
      <c r="AO16" s="381"/>
      <c r="AP16" s="382"/>
      <c r="AQ16" s="379"/>
      <c r="AR16" s="379"/>
      <c r="AS16" s="363"/>
      <c r="AT16" s="365"/>
      <c r="AU16" s="365"/>
      <c r="AV16" s="380"/>
      <c r="AW16" s="366"/>
    </row>
    <row r="17" spans="1:49" x14ac:dyDescent="0.2">
      <c r="B17" s="106" t="s">
        <v>209</v>
      </c>
      <c r="C17" s="63" t="s">
        <v>58</v>
      </c>
      <c r="D17" s="363"/>
      <c r="E17" s="364"/>
      <c r="F17" s="379"/>
      <c r="G17" s="379"/>
      <c r="H17" s="379"/>
      <c r="I17" s="385"/>
      <c r="J17" s="363"/>
      <c r="K17" s="364"/>
      <c r="L17" s="379"/>
      <c r="M17" s="379"/>
      <c r="N17" s="379"/>
      <c r="O17" s="385"/>
      <c r="P17" s="363"/>
      <c r="Q17" s="364"/>
      <c r="R17" s="379"/>
      <c r="S17" s="379"/>
      <c r="T17" s="379"/>
      <c r="U17" s="363"/>
      <c r="V17" s="364"/>
      <c r="W17" s="379"/>
      <c r="X17" s="363"/>
      <c r="Y17" s="364"/>
      <c r="Z17" s="379"/>
      <c r="AA17" s="363"/>
      <c r="AB17" s="364"/>
      <c r="AC17" s="379"/>
      <c r="AD17" s="363"/>
      <c r="AE17" s="379"/>
      <c r="AF17" s="379"/>
      <c r="AG17" s="379"/>
      <c r="AH17" s="379"/>
      <c r="AI17" s="363"/>
      <c r="AJ17" s="379"/>
      <c r="AK17" s="379"/>
      <c r="AL17" s="379"/>
      <c r="AM17" s="379"/>
      <c r="AN17" s="363"/>
      <c r="AO17" s="364"/>
      <c r="AP17" s="379"/>
      <c r="AQ17" s="379"/>
      <c r="AR17" s="379"/>
      <c r="AS17" s="363"/>
      <c r="AT17" s="365"/>
      <c r="AU17" s="365"/>
      <c r="AV17" s="380"/>
      <c r="AW17" s="366"/>
    </row>
    <row r="18" spans="1:49" x14ac:dyDescent="0.2">
      <c r="B18" s="106" t="s">
        <v>210</v>
      </c>
      <c r="C18" s="63" t="s">
        <v>59</v>
      </c>
      <c r="D18" s="363"/>
      <c r="E18" s="364"/>
      <c r="F18" s="379"/>
      <c r="G18" s="379"/>
      <c r="H18" s="384"/>
      <c r="I18" s="385"/>
      <c r="J18" s="363"/>
      <c r="K18" s="364"/>
      <c r="L18" s="379"/>
      <c r="M18" s="379"/>
      <c r="N18" s="384"/>
      <c r="O18" s="385"/>
      <c r="P18" s="363"/>
      <c r="Q18" s="364"/>
      <c r="R18" s="379"/>
      <c r="S18" s="379"/>
      <c r="T18" s="384"/>
      <c r="U18" s="363"/>
      <c r="V18" s="390"/>
      <c r="W18" s="379"/>
      <c r="X18" s="363"/>
      <c r="Y18" s="390"/>
      <c r="Z18" s="379"/>
      <c r="AA18" s="363"/>
      <c r="AB18" s="390"/>
      <c r="AC18" s="379"/>
      <c r="AD18" s="363"/>
      <c r="AE18" s="379"/>
      <c r="AF18" s="379"/>
      <c r="AG18" s="379"/>
      <c r="AH18" s="384"/>
      <c r="AI18" s="363"/>
      <c r="AJ18" s="379"/>
      <c r="AK18" s="379"/>
      <c r="AL18" s="379"/>
      <c r="AM18" s="384"/>
      <c r="AN18" s="363"/>
      <c r="AO18" s="364"/>
      <c r="AP18" s="379"/>
      <c r="AQ18" s="379"/>
      <c r="AR18" s="384"/>
      <c r="AS18" s="363"/>
      <c r="AT18" s="365"/>
      <c r="AU18" s="365"/>
      <c r="AV18" s="380"/>
      <c r="AW18" s="366"/>
    </row>
    <row r="19" spans="1:49" x14ac:dyDescent="0.2">
      <c r="B19" s="106" t="s">
        <v>211</v>
      </c>
      <c r="C19" s="63" t="s">
        <v>60</v>
      </c>
      <c r="D19" s="363"/>
      <c r="E19" s="364"/>
      <c r="F19" s="379"/>
      <c r="G19" s="379"/>
      <c r="H19" s="379"/>
      <c r="I19" s="385"/>
      <c r="J19" s="363"/>
      <c r="K19" s="364"/>
      <c r="L19" s="379"/>
      <c r="M19" s="379"/>
      <c r="N19" s="379"/>
      <c r="O19" s="385"/>
      <c r="P19" s="363"/>
      <c r="Q19" s="364"/>
      <c r="R19" s="379"/>
      <c r="S19" s="379"/>
      <c r="T19" s="379"/>
      <c r="U19" s="363"/>
      <c r="V19" s="364"/>
      <c r="W19" s="379"/>
      <c r="X19" s="363"/>
      <c r="Y19" s="364"/>
      <c r="Z19" s="379"/>
      <c r="AA19" s="363"/>
      <c r="AB19" s="364"/>
      <c r="AC19" s="379"/>
      <c r="AD19" s="363"/>
      <c r="AE19" s="379"/>
      <c r="AF19" s="379"/>
      <c r="AG19" s="379"/>
      <c r="AH19" s="379"/>
      <c r="AI19" s="363"/>
      <c r="AJ19" s="379"/>
      <c r="AK19" s="379"/>
      <c r="AL19" s="379"/>
      <c r="AM19" s="379"/>
      <c r="AN19" s="363"/>
      <c r="AO19" s="364"/>
      <c r="AP19" s="379"/>
      <c r="AQ19" s="379"/>
      <c r="AR19" s="379"/>
      <c r="AS19" s="363"/>
      <c r="AT19" s="365"/>
      <c r="AU19" s="365"/>
      <c r="AV19" s="380"/>
      <c r="AW19" s="366"/>
    </row>
    <row r="20" spans="1:49" x14ac:dyDescent="0.2">
      <c r="B20" s="106" t="s">
        <v>212</v>
      </c>
      <c r="C20" s="63" t="s">
        <v>61</v>
      </c>
      <c r="D20" s="363"/>
      <c r="E20" s="364"/>
      <c r="F20" s="379"/>
      <c r="G20" s="379"/>
      <c r="H20" s="379"/>
      <c r="I20" s="385"/>
      <c r="J20" s="363"/>
      <c r="K20" s="364"/>
      <c r="L20" s="379"/>
      <c r="M20" s="379"/>
      <c r="N20" s="379"/>
      <c r="O20" s="385"/>
      <c r="P20" s="363"/>
      <c r="Q20" s="364"/>
      <c r="R20" s="379"/>
      <c r="S20" s="379"/>
      <c r="T20" s="379"/>
      <c r="U20" s="363"/>
      <c r="V20" s="364"/>
      <c r="W20" s="379"/>
      <c r="X20" s="363"/>
      <c r="Y20" s="364"/>
      <c r="Z20" s="379"/>
      <c r="AA20" s="363"/>
      <c r="AB20" s="364"/>
      <c r="AC20" s="379"/>
      <c r="AD20" s="363"/>
      <c r="AE20" s="379"/>
      <c r="AF20" s="379"/>
      <c r="AG20" s="379"/>
      <c r="AH20" s="379"/>
      <c r="AI20" s="363"/>
      <c r="AJ20" s="379"/>
      <c r="AK20" s="379"/>
      <c r="AL20" s="379"/>
      <c r="AM20" s="379"/>
      <c r="AN20" s="363"/>
      <c r="AO20" s="364"/>
      <c r="AP20" s="379"/>
      <c r="AQ20" s="379"/>
      <c r="AR20" s="379"/>
      <c r="AS20" s="363"/>
      <c r="AT20" s="365"/>
      <c r="AU20" s="365"/>
      <c r="AV20" s="380"/>
      <c r="AW20" s="366"/>
    </row>
    <row r="21" spans="1:49" x14ac:dyDescent="0.2">
      <c r="B21" s="106" t="s">
        <v>213</v>
      </c>
      <c r="C21" s="63" t="s">
        <v>62</v>
      </c>
      <c r="D21" s="363"/>
      <c r="E21" s="364"/>
      <c r="F21" s="379"/>
      <c r="G21" s="379"/>
      <c r="H21" s="379"/>
      <c r="I21" s="385"/>
      <c r="J21" s="363"/>
      <c r="K21" s="364"/>
      <c r="L21" s="379"/>
      <c r="M21" s="379"/>
      <c r="N21" s="379"/>
      <c r="O21" s="385"/>
      <c r="P21" s="363"/>
      <c r="Q21" s="364"/>
      <c r="R21" s="379"/>
      <c r="S21" s="379"/>
      <c r="T21" s="379"/>
      <c r="U21" s="363"/>
      <c r="V21" s="364"/>
      <c r="W21" s="379"/>
      <c r="X21" s="363"/>
      <c r="Y21" s="364"/>
      <c r="Z21" s="379"/>
      <c r="AA21" s="363"/>
      <c r="AB21" s="364"/>
      <c r="AC21" s="379"/>
      <c r="AD21" s="363"/>
      <c r="AE21" s="379"/>
      <c r="AF21" s="379"/>
      <c r="AG21" s="379"/>
      <c r="AH21" s="379"/>
      <c r="AI21" s="363"/>
      <c r="AJ21" s="379"/>
      <c r="AK21" s="379"/>
      <c r="AL21" s="379"/>
      <c r="AM21" s="379"/>
      <c r="AN21" s="363"/>
      <c r="AO21" s="364"/>
      <c r="AP21" s="379"/>
      <c r="AQ21" s="379"/>
      <c r="AR21" s="379"/>
      <c r="AS21" s="363"/>
      <c r="AT21" s="365"/>
      <c r="AU21" s="365"/>
      <c r="AV21" s="380"/>
      <c r="AW21" s="366"/>
    </row>
    <row r="22" spans="1:49" ht="25.5" x14ac:dyDescent="0.2">
      <c r="B22" s="106" t="s">
        <v>586</v>
      </c>
      <c r="C22" s="63" t="s">
        <v>28</v>
      </c>
      <c r="D22" s="215">
        <f>'Pt 2 Premium and Claims'!D$55</f>
        <v>0</v>
      </c>
      <c r="E22" s="216">
        <f>'Pt 2 Premium and Claims'!E$55</f>
        <v>0</v>
      </c>
      <c r="F22" s="216">
        <f>'Pt 2 Premium and Claims'!F$55</f>
        <v>0</v>
      </c>
      <c r="G22" s="216">
        <f>'Pt 2 Premium and Claims'!G$55</f>
        <v>0</v>
      </c>
      <c r="H22" s="216">
        <f>'Pt 2 Premium and Claims'!H$55</f>
        <v>0</v>
      </c>
      <c r="I22" s="215">
        <f>'Pt 2 Premium and Claims'!I$55</f>
        <v>0</v>
      </c>
      <c r="J22" s="215">
        <f>'Pt 2 Premium and Claims'!J$55</f>
        <v>0</v>
      </c>
      <c r="K22" s="216">
        <f>'Pt 2 Premium and Claims'!K$55</f>
        <v>0</v>
      </c>
      <c r="L22" s="216">
        <f>'Pt 2 Premium and Claims'!L$55</f>
        <v>0</v>
      </c>
      <c r="M22" s="216">
        <f>'Pt 2 Premium and Claims'!M$55</f>
        <v>0</v>
      </c>
      <c r="N22" s="216">
        <f>'Pt 2 Premium and Claims'!N$55</f>
        <v>0</v>
      </c>
      <c r="O22" s="215">
        <f>'Pt 2 Premium and Claims'!O$55</f>
        <v>0</v>
      </c>
      <c r="P22" s="215">
        <f>'Pt 2 Premium and Claims'!P$55</f>
        <v>0</v>
      </c>
      <c r="Q22" s="216">
        <f>'Pt 2 Premium and Claims'!Q$55</f>
        <v>0</v>
      </c>
      <c r="R22" s="216">
        <f>'Pt 2 Premium and Claims'!R$55</f>
        <v>0</v>
      </c>
      <c r="S22" s="216">
        <f>'Pt 2 Premium and Claims'!S$55</f>
        <v>0</v>
      </c>
      <c r="T22" s="216">
        <f>'Pt 2 Premium and Claims'!T$55</f>
        <v>0</v>
      </c>
      <c r="U22" s="215">
        <f>'Pt 2 Premium and Claims'!U$55</f>
        <v>0</v>
      </c>
      <c r="V22" s="216">
        <f>'Pt 2 Premium and Claims'!V$55</f>
        <v>0</v>
      </c>
      <c r="W22" s="216">
        <f>'Pt 2 Premium and Claims'!W$55</f>
        <v>0</v>
      </c>
      <c r="X22" s="215">
        <f>'Pt 2 Premium and Claims'!X$55</f>
        <v>0</v>
      </c>
      <c r="Y22" s="216">
        <f>'Pt 2 Premium and Claims'!Y$55</f>
        <v>0</v>
      </c>
      <c r="Z22" s="216">
        <f>'Pt 2 Premium and Claims'!Z$55</f>
        <v>0</v>
      </c>
      <c r="AA22" s="215">
        <f>'Pt 2 Premium and Claims'!AA$55</f>
        <v>0</v>
      </c>
      <c r="AB22" s="216">
        <f>'Pt 2 Premium and Claims'!AB$55</f>
        <v>0</v>
      </c>
      <c r="AC22" s="216">
        <f>'Pt 2 Premium and Claims'!AC$55</f>
        <v>0</v>
      </c>
      <c r="AD22" s="215"/>
      <c r="AE22" s="202"/>
      <c r="AF22" s="202"/>
      <c r="AG22" s="202"/>
      <c r="AH22" s="202"/>
      <c r="AI22" s="215"/>
      <c r="AJ22" s="202"/>
      <c r="AK22" s="202"/>
      <c r="AL22" s="202"/>
      <c r="AM22" s="202"/>
      <c r="AN22" s="215">
        <f>'Pt 2 Premium and Claims'!AN$55</f>
        <v>0</v>
      </c>
      <c r="AO22" s="216">
        <f>'Pt 2 Premium and Claims'!AO$55</f>
        <v>0</v>
      </c>
      <c r="AP22" s="216">
        <f>'Pt 2 Premium and Claims'!AP$55</f>
        <v>0</v>
      </c>
      <c r="AQ22" s="216">
        <f>'Pt 2 Premium and Claims'!AQ$55</f>
        <v>0</v>
      </c>
      <c r="AR22" s="216">
        <f>'Pt 2 Premium and Claims'!AR$55</f>
        <v>0</v>
      </c>
      <c r="AS22" s="215">
        <f>'Pt 2 Premium and Claims'!AS$55</f>
        <v>0</v>
      </c>
      <c r="AT22" s="217">
        <f>'Pt 2 Premium and Claims'!AT$55</f>
        <v>0</v>
      </c>
      <c r="AU22" s="217">
        <f>'Pt 2 Premium and Claims'!AU$55</f>
        <v>0</v>
      </c>
      <c r="AV22" s="204"/>
      <c r="AW22" s="205"/>
    </row>
    <row r="23" spans="1:49" ht="33.75" thickBot="1" x14ac:dyDescent="0.25">
      <c r="B23" s="107" t="s">
        <v>214</v>
      </c>
      <c r="C23" s="64"/>
      <c r="D23" s="211"/>
      <c r="E23" s="212"/>
      <c r="F23" s="212"/>
      <c r="G23" s="212"/>
      <c r="H23" s="212"/>
      <c r="I23" s="211"/>
      <c r="J23" s="211"/>
      <c r="K23" s="212"/>
      <c r="L23" s="212"/>
      <c r="M23" s="212"/>
      <c r="N23" s="212"/>
      <c r="O23" s="211"/>
      <c r="P23" s="211"/>
      <c r="Q23" s="212"/>
      <c r="R23" s="212"/>
      <c r="S23" s="212"/>
      <c r="T23" s="212"/>
      <c r="U23" s="211"/>
      <c r="V23" s="212"/>
      <c r="W23" s="212"/>
      <c r="X23" s="211"/>
      <c r="Y23" s="212"/>
      <c r="Z23" s="212"/>
      <c r="AA23" s="211"/>
      <c r="AB23" s="212"/>
      <c r="AC23" s="212"/>
      <c r="AD23" s="211"/>
      <c r="AE23" s="212"/>
      <c r="AF23" s="212"/>
      <c r="AG23" s="212"/>
      <c r="AH23" s="212"/>
      <c r="AI23" s="211"/>
      <c r="AJ23" s="212"/>
      <c r="AK23" s="212"/>
      <c r="AL23" s="212"/>
      <c r="AM23" s="212"/>
      <c r="AN23" s="211"/>
      <c r="AO23" s="212"/>
      <c r="AP23" s="212"/>
      <c r="AQ23" s="212"/>
      <c r="AR23" s="212"/>
      <c r="AS23" s="211"/>
      <c r="AT23" s="213"/>
      <c r="AU23" s="213"/>
      <c r="AV23" s="213"/>
      <c r="AW23" s="214"/>
    </row>
    <row r="24" spans="1:49" s="5" customFormat="1" ht="26.25" thickTop="1" x14ac:dyDescent="0.2">
      <c r="A24" s="35"/>
      <c r="B24" s="108" t="s">
        <v>215</v>
      </c>
      <c r="C24" s="62" t="s">
        <v>181</v>
      </c>
      <c r="D24" s="218"/>
      <c r="E24" s="219"/>
      <c r="F24" s="219"/>
      <c r="G24" s="219"/>
      <c r="H24" s="219"/>
      <c r="I24" s="218"/>
      <c r="J24" s="218"/>
      <c r="K24" s="219"/>
      <c r="L24" s="219"/>
      <c r="M24" s="219"/>
      <c r="N24" s="219"/>
      <c r="O24" s="218"/>
      <c r="P24" s="218"/>
      <c r="Q24" s="219"/>
      <c r="R24" s="219"/>
      <c r="S24" s="219"/>
      <c r="T24" s="219"/>
      <c r="U24" s="218"/>
      <c r="V24" s="219"/>
      <c r="W24" s="219"/>
      <c r="X24" s="218"/>
      <c r="Y24" s="219"/>
      <c r="Z24" s="219"/>
      <c r="AA24" s="218"/>
      <c r="AB24" s="219"/>
      <c r="AC24" s="219"/>
      <c r="AD24" s="218"/>
      <c r="AE24" s="219"/>
      <c r="AF24" s="219"/>
      <c r="AG24" s="219"/>
      <c r="AH24" s="220"/>
      <c r="AI24" s="218"/>
      <c r="AJ24" s="219"/>
      <c r="AK24" s="219"/>
      <c r="AL24" s="219"/>
      <c r="AM24" s="220"/>
      <c r="AN24" s="218"/>
      <c r="AO24" s="219"/>
      <c r="AP24" s="219"/>
      <c r="AQ24" s="219"/>
      <c r="AR24" s="219"/>
      <c r="AS24" s="218"/>
      <c r="AT24" s="196"/>
      <c r="AU24" s="196"/>
      <c r="AV24" s="196"/>
      <c r="AW24" s="197"/>
    </row>
    <row r="25" spans="1:49" s="5" customFormat="1" x14ac:dyDescent="0.2">
      <c r="A25" s="35"/>
      <c r="B25" s="109" t="s">
        <v>216</v>
      </c>
      <c r="C25" s="63"/>
      <c r="D25" s="363"/>
      <c r="E25" s="362"/>
      <c r="F25" s="362"/>
      <c r="G25" s="362"/>
      <c r="H25" s="362"/>
      <c r="I25" s="363"/>
      <c r="J25" s="363"/>
      <c r="K25" s="362"/>
      <c r="L25" s="362"/>
      <c r="M25" s="362"/>
      <c r="N25" s="362"/>
      <c r="O25" s="363"/>
      <c r="P25" s="363"/>
      <c r="Q25" s="363"/>
      <c r="R25" s="362"/>
      <c r="S25" s="362"/>
      <c r="T25" s="362"/>
      <c r="U25" s="363"/>
      <c r="V25" s="362"/>
      <c r="W25" s="362"/>
      <c r="X25" s="363"/>
      <c r="Y25" s="362"/>
      <c r="Z25" s="362"/>
      <c r="AA25" s="363"/>
      <c r="AB25" s="362"/>
      <c r="AC25" s="362"/>
      <c r="AD25" s="363"/>
      <c r="AE25" s="379"/>
      <c r="AF25" s="379"/>
      <c r="AG25" s="379"/>
      <c r="AH25" s="384"/>
      <c r="AI25" s="363"/>
      <c r="AJ25" s="379"/>
      <c r="AK25" s="379"/>
      <c r="AL25" s="379"/>
      <c r="AM25" s="384"/>
      <c r="AN25" s="363"/>
      <c r="AO25" s="362"/>
      <c r="AP25" s="362"/>
      <c r="AQ25" s="362"/>
      <c r="AR25" s="362"/>
      <c r="AS25" s="363"/>
      <c r="AT25" s="365"/>
      <c r="AU25" s="365"/>
      <c r="AV25" s="365"/>
      <c r="AW25" s="366"/>
    </row>
    <row r="26" spans="1:49" s="5" customFormat="1" x14ac:dyDescent="0.2">
      <c r="A26" s="35"/>
      <c r="B26" s="109" t="s">
        <v>217</v>
      </c>
      <c r="C26" s="63"/>
      <c r="D26" s="363"/>
      <c r="E26" s="362"/>
      <c r="F26" s="362"/>
      <c r="G26" s="362"/>
      <c r="H26" s="362"/>
      <c r="I26" s="363"/>
      <c r="J26" s="363"/>
      <c r="K26" s="363"/>
      <c r="L26" s="362"/>
      <c r="M26" s="362"/>
      <c r="N26" s="362"/>
      <c r="O26" s="363"/>
      <c r="P26" s="363"/>
      <c r="Q26" s="363"/>
      <c r="R26" s="362"/>
      <c r="S26" s="362"/>
      <c r="T26" s="362"/>
      <c r="U26" s="363"/>
      <c r="V26" s="362"/>
      <c r="W26" s="362"/>
      <c r="X26" s="363"/>
      <c r="Y26" s="362"/>
      <c r="Z26" s="362"/>
      <c r="AA26" s="363"/>
      <c r="AB26" s="362"/>
      <c r="AC26" s="362"/>
      <c r="AD26" s="363"/>
      <c r="AE26" s="379"/>
      <c r="AF26" s="379"/>
      <c r="AG26" s="379"/>
      <c r="AH26" s="379"/>
      <c r="AI26" s="363"/>
      <c r="AJ26" s="379"/>
      <c r="AK26" s="379"/>
      <c r="AL26" s="379"/>
      <c r="AM26" s="379"/>
      <c r="AN26" s="363"/>
      <c r="AO26" s="362"/>
      <c r="AP26" s="362"/>
      <c r="AQ26" s="362"/>
      <c r="AR26" s="362"/>
      <c r="AS26" s="363"/>
      <c r="AT26" s="365"/>
      <c r="AU26" s="365"/>
      <c r="AV26" s="365"/>
      <c r="AW26" s="366"/>
    </row>
    <row r="27" spans="1:49" s="5" customFormat="1" x14ac:dyDescent="0.2">
      <c r="B27" s="109" t="s">
        <v>218</v>
      </c>
      <c r="C27" s="63"/>
      <c r="D27" s="363"/>
      <c r="E27" s="362"/>
      <c r="F27" s="362"/>
      <c r="G27" s="362"/>
      <c r="H27" s="362"/>
      <c r="I27" s="363"/>
      <c r="J27" s="363"/>
      <c r="K27" s="363"/>
      <c r="L27" s="362"/>
      <c r="M27" s="362"/>
      <c r="N27" s="362"/>
      <c r="O27" s="363"/>
      <c r="P27" s="363"/>
      <c r="Q27" s="363"/>
      <c r="R27" s="362"/>
      <c r="S27" s="362"/>
      <c r="T27" s="362"/>
      <c r="U27" s="363"/>
      <c r="V27" s="362"/>
      <c r="W27" s="362"/>
      <c r="X27" s="363"/>
      <c r="Y27" s="362"/>
      <c r="Z27" s="362"/>
      <c r="AA27" s="363"/>
      <c r="AB27" s="362"/>
      <c r="AC27" s="362"/>
      <c r="AD27" s="363"/>
      <c r="AE27" s="379"/>
      <c r="AF27" s="379"/>
      <c r="AG27" s="379"/>
      <c r="AH27" s="379"/>
      <c r="AI27" s="363"/>
      <c r="AJ27" s="379"/>
      <c r="AK27" s="379"/>
      <c r="AL27" s="379"/>
      <c r="AM27" s="379"/>
      <c r="AN27" s="363"/>
      <c r="AO27" s="362"/>
      <c r="AP27" s="362"/>
      <c r="AQ27" s="362"/>
      <c r="AR27" s="362"/>
      <c r="AS27" s="363"/>
      <c r="AT27" s="365"/>
      <c r="AU27" s="365"/>
      <c r="AV27" s="391"/>
      <c r="AW27" s="366"/>
    </row>
    <row r="28" spans="1:49" s="5" customFormat="1" x14ac:dyDescent="0.2">
      <c r="A28" s="35"/>
      <c r="B28" s="109" t="s">
        <v>219</v>
      </c>
      <c r="C28" s="63"/>
      <c r="D28" s="363"/>
      <c r="E28" s="362"/>
      <c r="F28" s="362"/>
      <c r="G28" s="362"/>
      <c r="H28" s="362"/>
      <c r="I28" s="363"/>
      <c r="J28" s="363"/>
      <c r="K28" s="363"/>
      <c r="L28" s="362"/>
      <c r="M28" s="362"/>
      <c r="N28" s="362"/>
      <c r="O28" s="363"/>
      <c r="P28" s="363"/>
      <c r="Q28" s="363"/>
      <c r="R28" s="362"/>
      <c r="S28" s="362"/>
      <c r="T28" s="362"/>
      <c r="U28" s="363"/>
      <c r="V28" s="362"/>
      <c r="W28" s="362"/>
      <c r="X28" s="363"/>
      <c r="Y28" s="362"/>
      <c r="Z28" s="362"/>
      <c r="AA28" s="363"/>
      <c r="AB28" s="362"/>
      <c r="AC28" s="362"/>
      <c r="AD28" s="363"/>
      <c r="AE28" s="379"/>
      <c r="AF28" s="379"/>
      <c r="AG28" s="379"/>
      <c r="AH28" s="379"/>
      <c r="AI28" s="363"/>
      <c r="AJ28" s="379"/>
      <c r="AK28" s="379"/>
      <c r="AL28" s="379"/>
      <c r="AM28" s="379"/>
      <c r="AN28" s="363"/>
      <c r="AO28" s="362"/>
      <c r="AP28" s="362"/>
      <c r="AQ28" s="362"/>
      <c r="AR28" s="362"/>
      <c r="AS28" s="363"/>
      <c r="AT28" s="365"/>
      <c r="AU28" s="365"/>
      <c r="AV28" s="365"/>
      <c r="AW28" s="366"/>
    </row>
    <row r="29" spans="1:49" ht="38.25" x14ac:dyDescent="0.2">
      <c r="B29" s="110" t="s">
        <v>220</v>
      </c>
      <c r="C29" s="63" t="s">
        <v>180</v>
      </c>
      <c r="D29" s="392"/>
      <c r="E29" s="393"/>
      <c r="F29" s="393"/>
      <c r="G29" s="393"/>
      <c r="H29" s="393"/>
      <c r="I29" s="392"/>
      <c r="J29" s="392"/>
      <c r="K29" s="393"/>
      <c r="L29" s="393"/>
      <c r="M29" s="393"/>
      <c r="N29" s="393"/>
      <c r="O29" s="392"/>
      <c r="P29" s="394"/>
      <c r="Q29" s="395"/>
      <c r="R29" s="395"/>
      <c r="S29" s="395"/>
      <c r="T29" s="395"/>
      <c r="U29" s="394"/>
      <c r="V29" s="395"/>
      <c r="W29" s="395"/>
      <c r="X29" s="394"/>
      <c r="Y29" s="395"/>
      <c r="Z29" s="395"/>
      <c r="AA29" s="394"/>
      <c r="AB29" s="395"/>
      <c r="AC29" s="395"/>
      <c r="AD29" s="394"/>
      <c r="AE29" s="396"/>
      <c r="AF29" s="396"/>
      <c r="AG29" s="396"/>
      <c r="AH29" s="396"/>
      <c r="AI29" s="394"/>
      <c r="AJ29" s="396"/>
      <c r="AK29" s="396"/>
      <c r="AL29" s="396"/>
      <c r="AM29" s="396"/>
      <c r="AN29" s="394"/>
      <c r="AO29" s="395"/>
      <c r="AP29" s="395"/>
      <c r="AQ29" s="395"/>
      <c r="AR29" s="395"/>
      <c r="AS29" s="394"/>
      <c r="AT29" s="397"/>
      <c r="AU29" s="397"/>
      <c r="AV29" s="398"/>
      <c r="AW29" s="399"/>
    </row>
    <row r="30" spans="1:49" x14ac:dyDescent="0.2">
      <c r="B30" s="109" t="s">
        <v>221</v>
      </c>
      <c r="C30" s="63"/>
      <c r="D30" s="363"/>
      <c r="E30" s="362"/>
      <c r="F30" s="362"/>
      <c r="G30" s="362"/>
      <c r="H30" s="362"/>
      <c r="I30" s="363"/>
      <c r="J30" s="363"/>
      <c r="K30" s="363"/>
      <c r="L30" s="362"/>
      <c r="M30" s="362"/>
      <c r="N30" s="362"/>
      <c r="O30" s="363"/>
      <c r="P30" s="363"/>
      <c r="Q30" s="363"/>
      <c r="R30" s="362"/>
      <c r="S30" s="362"/>
      <c r="T30" s="362"/>
      <c r="U30" s="363"/>
      <c r="V30" s="362"/>
      <c r="W30" s="362"/>
      <c r="X30" s="363"/>
      <c r="Y30" s="362"/>
      <c r="Z30" s="362"/>
      <c r="AA30" s="363"/>
      <c r="AB30" s="362"/>
      <c r="AC30" s="362"/>
      <c r="AD30" s="363"/>
      <c r="AE30" s="379"/>
      <c r="AF30" s="379"/>
      <c r="AG30" s="379"/>
      <c r="AH30" s="379"/>
      <c r="AI30" s="363"/>
      <c r="AJ30" s="379"/>
      <c r="AK30" s="379"/>
      <c r="AL30" s="379"/>
      <c r="AM30" s="379"/>
      <c r="AN30" s="363"/>
      <c r="AO30" s="362"/>
      <c r="AP30" s="362"/>
      <c r="AQ30" s="362"/>
      <c r="AR30" s="362"/>
      <c r="AS30" s="363"/>
      <c r="AT30" s="365"/>
      <c r="AU30" s="365"/>
      <c r="AV30" s="365"/>
      <c r="AW30" s="366"/>
    </row>
    <row r="31" spans="1:49" x14ac:dyDescent="0.2">
      <c r="B31" s="109" t="s">
        <v>222</v>
      </c>
      <c r="C31" s="63"/>
      <c r="D31" s="363"/>
      <c r="E31" s="362"/>
      <c r="F31" s="362"/>
      <c r="G31" s="362"/>
      <c r="H31" s="362"/>
      <c r="I31" s="363"/>
      <c r="J31" s="363"/>
      <c r="K31" s="363"/>
      <c r="L31" s="362"/>
      <c r="M31" s="362"/>
      <c r="N31" s="362"/>
      <c r="O31" s="363"/>
      <c r="P31" s="363"/>
      <c r="Q31" s="363"/>
      <c r="R31" s="362"/>
      <c r="S31" s="362"/>
      <c r="T31" s="362"/>
      <c r="U31" s="363"/>
      <c r="V31" s="362"/>
      <c r="W31" s="362"/>
      <c r="X31" s="363"/>
      <c r="Y31" s="362"/>
      <c r="Z31" s="362"/>
      <c r="AA31" s="363"/>
      <c r="AB31" s="362"/>
      <c r="AC31" s="362"/>
      <c r="AD31" s="363"/>
      <c r="AE31" s="379"/>
      <c r="AF31" s="379"/>
      <c r="AG31" s="379"/>
      <c r="AH31" s="379"/>
      <c r="AI31" s="363"/>
      <c r="AJ31" s="379"/>
      <c r="AK31" s="379"/>
      <c r="AL31" s="379"/>
      <c r="AM31" s="379"/>
      <c r="AN31" s="363"/>
      <c r="AO31" s="362"/>
      <c r="AP31" s="362"/>
      <c r="AQ31" s="362"/>
      <c r="AR31" s="362"/>
      <c r="AS31" s="363"/>
      <c r="AT31" s="365"/>
      <c r="AU31" s="365"/>
      <c r="AV31" s="365"/>
      <c r="AW31" s="366"/>
    </row>
    <row r="32" spans="1:49" ht="25.5" x14ac:dyDescent="0.2">
      <c r="B32" s="109" t="s">
        <v>223</v>
      </c>
      <c r="C32" s="63" t="s">
        <v>65</v>
      </c>
      <c r="D32" s="363"/>
      <c r="E32" s="362"/>
      <c r="F32" s="362"/>
      <c r="G32" s="362"/>
      <c r="H32" s="362"/>
      <c r="I32" s="363"/>
      <c r="J32" s="363"/>
      <c r="K32" s="362"/>
      <c r="L32" s="362"/>
      <c r="M32" s="362"/>
      <c r="N32" s="362"/>
      <c r="O32" s="363"/>
      <c r="P32" s="363"/>
      <c r="Q32" s="362"/>
      <c r="R32" s="362"/>
      <c r="S32" s="362"/>
      <c r="T32" s="362"/>
      <c r="U32" s="363"/>
      <c r="V32" s="362"/>
      <c r="W32" s="362"/>
      <c r="X32" s="363"/>
      <c r="Y32" s="362"/>
      <c r="Z32" s="362"/>
      <c r="AA32" s="363"/>
      <c r="AB32" s="362"/>
      <c r="AC32" s="362"/>
      <c r="AD32" s="363"/>
      <c r="AE32" s="379"/>
      <c r="AF32" s="379"/>
      <c r="AG32" s="379"/>
      <c r="AH32" s="379"/>
      <c r="AI32" s="363"/>
      <c r="AJ32" s="379"/>
      <c r="AK32" s="379"/>
      <c r="AL32" s="379"/>
      <c r="AM32" s="379"/>
      <c r="AN32" s="363"/>
      <c r="AO32" s="362"/>
      <c r="AP32" s="362"/>
      <c r="AQ32" s="362"/>
      <c r="AR32" s="362"/>
      <c r="AS32" s="363"/>
      <c r="AT32" s="365"/>
      <c r="AU32" s="365"/>
      <c r="AV32" s="365"/>
      <c r="AW32" s="366"/>
    </row>
    <row r="33" spans="1:49" x14ac:dyDescent="0.2">
      <c r="A33" s="3"/>
      <c r="B33" s="110" t="s">
        <v>224</v>
      </c>
      <c r="C33" s="63" t="s">
        <v>14</v>
      </c>
      <c r="D33" s="392"/>
      <c r="E33" s="393"/>
      <c r="F33" s="393"/>
      <c r="G33" s="393"/>
      <c r="H33" s="393"/>
      <c r="I33" s="392"/>
      <c r="J33" s="394"/>
      <c r="K33" s="395"/>
      <c r="L33" s="395"/>
      <c r="M33" s="395"/>
      <c r="N33" s="395"/>
      <c r="O33" s="394"/>
      <c r="P33" s="394"/>
      <c r="Q33" s="395"/>
      <c r="R33" s="395"/>
      <c r="S33" s="395"/>
      <c r="T33" s="395"/>
      <c r="U33" s="394"/>
      <c r="V33" s="395"/>
      <c r="W33" s="395"/>
      <c r="X33" s="394"/>
      <c r="Y33" s="395"/>
      <c r="Z33" s="395"/>
      <c r="AA33" s="394"/>
      <c r="AB33" s="395"/>
      <c r="AC33" s="395"/>
      <c r="AD33" s="394"/>
      <c r="AE33" s="396"/>
      <c r="AF33" s="396"/>
      <c r="AG33" s="396"/>
      <c r="AH33" s="396"/>
      <c r="AI33" s="394"/>
      <c r="AJ33" s="396"/>
      <c r="AK33" s="396"/>
      <c r="AL33" s="396"/>
      <c r="AM33" s="396"/>
      <c r="AN33" s="394"/>
      <c r="AO33" s="395"/>
      <c r="AP33" s="395"/>
      <c r="AQ33" s="395"/>
      <c r="AR33" s="395"/>
      <c r="AS33" s="394"/>
      <c r="AT33" s="397"/>
      <c r="AU33" s="397"/>
      <c r="AV33" s="398"/>
      <c r="AW33" s="399"/>
    </row>
    <row r="34" spans="1:49" x14ac:dyDescent="0.2">
      <c r="B34" s="109" t="s">
        <v>225</v>
      </c>
      <c r="C34" s="63"/>
      <c r="D34" s="363"/>
      <c r="E34" s="362"/>
      <c r="F34" s="362"/>
      <c r="G34" s="362"/>
      <c r="H34" s="362"/>
      <c r="I34" s="363"/>
      <c r="J34" s="363"/>
      <c r="K34" s="362"/>
      <c r="L34" s="362"/>
      <c r="M34" s="362"/>
      <c r="N34" s="362"/>
      <c r="O34" s="363"/>
      <c r="P34" s="363"/>
      <c r="Q34" s="362"/>
      <c r="R34" s="362"/>
      <c r="S34" s="362"/>
      <c r="T34" s="362"/>
      <c r="U34" s="363"/>
      <c r="V34" s="362"/>
      <c r="W34" s="362"/>
      <c r="X34" s="363"/>
      <c r="Y34" s="362"/>
      <c r="Z34" s="362"/>
      <c r="AA34" s="363"/>
      <c r="AB34" s="362"/>
      <c r="AC34" s="362"/>
      <c r="AD34" s="363"/>
      <c r="AE34" s="379"/>
      <c r="AF34" s="379"/>
      <c r="AG34" s="379"/>
      <c r="AH34" s="379"/>
      <c r="AI34" s="363"/>
      <c r="AJ34" s="379"/>
      <c r="AK34" s="379"/>
      <c r="AL34" s="379"/>
      <c r="AM34" s="379"/>
      <c r="AN34" s="363"/>
      <c r="AO34" s="362"/>
      <c r="AP34" s="362"/>
      <c r="AQ34" s="362"/>
      <c r="AR34" s="362"/>
      <c r="AS34" s="385"/>
      <c r="AT34" s="365"/>
      <c r="AU34" s="365"/>
      <c r="AV34" s="365"/>
      <c r="AW34" s="366"/>
    </row>
    <row r="35" spans="1:49" x14ac:dyDescent="0.2">
      <c r="B35" s="109" t="s">
        <v>226</v>
      </c>
      <c r="C35" s="63"/>
      <c r="D35" s="363"/>
      <c r="E35" s="362"/>
      <c r="F35" s="362"/>
      <c r="G35" s="362"/>
      <c r="H35" s="362"/>
      <c r="I35" s="363"/>
      <c r="J35" s="363"/>
      <c r="K35" s="362"/>
      <c r="L35" s="362"/>
      <c r="M35" s="362"/>
      <c r="N35" s="362"/>
      <c r="O35" s="363"/>
      <c r="P35" s="363"/>
      <c r="Q35" s="362"/>
      <c r="R35" s="362"/>
      <c r="S35" s="362"/>
      <c r="T35" s="362"/>
      <c r="U35" s="363"/>
      <c r="V35" s="362"/>
      <c r="W35" s="362"/>
      <c r="X35" s="363"/>
      <c r="Y35" s="362"/>
      <c r="Z35" s="362"/>
      <c r="AA35" s="363"/>
      <c r="AB35" s="362"/>
      <c r="AC35" s="362"/>
      <c r="AD35" s="363"/>
      <c r="AE35" s="379"/>
      <c r="AF35" s="379"/>
      <c r="AG35" s="379"/>
      <c r="AH35" s="379"/>
      <c r="AI35" s="363"/>
      <c r="AJ35" s="379"/>
      <c r="AK35" s="379"/>
      <c r="AL35" s="379"/>
      <c r="AM35" s="379"/>
      <c r="AN35" s="363"/>
      <c r="AO35" s="362"/>
      <c r="AP35" s="362"/>
      <c r="AQ35" s="362"/>
      <c r="AR35" s="362"/>
      <c r="AS35" s="363"/>
      <c r="AT35" s="365"/>
      <c r="AU35" s="365"/>
      <c r="AV35" s="365"/>
      <c r="AW35" s="366"/>
    </row>
    <row r="36" spans="1:49" ht="17.25" thickBot="1" x14ac:dyDescent="0.25">
      <c r="B36" s="107" t="s">
        <v>227</v>
      </c>
      <c r="C36" s="64"/>
      <c r="D36" s="386"/>
      <c r="E36" s="387"/>
      <c r="F36" s="387"/>
      <c r="G36" s="387"/>
      <c r="H36" s="387"/>
      <c r="I36" s="386"/>
      <c r="J36" s="386"/>
      <c r="K36" s="387"/>
      <c r="L36" s="387"/>
      <c r="M36" s="387"/>
      <c r="N36" s="387"/>
      <c r="O36" s="386"/>
      <c r="P36" s="386"/>
      <c r="Q36" s="387"/>
      <c r="R36" s="387"/>
      <c r="S36" s="387"/>
      <c r="T36" s="387"/>
      <c r="U36" s="386"/>
      <c r="V36" s="387"/>
      <c r="W36" s="387"/>
      <c r="X36" s="386"/>
      <c r="Y36" s="387"/>
      <c r="Z36" s="387"/>
      <c r="AA36" s="386"/>
      <c r="AB36" s="387"/>
      <c r="AC36" s="387"/>
      <c r="AD36" s="386"/>
      <c r="AE36" s="387"/>
      <c r="AF36" s="387"/>
      <c r="AG36" s="387"/>
      <c r="AH36" s="387"/>
      <c r="AI36" s="386"/>
      <c r="AJ36" s="387"/>
      <c r="AK36" s="387"/>
      <c r="AL36" s="387"/>
      <c r="AM36" s="387"/>
      <c r="AN36" s="386"/>
      <c r="AO36" s="387"/>
      <c r="AP36" s="387"/>
      <c r="AQ36" s="387"/>
      <c r="AR36" s="387"/>
      <c r="AS36" s="386"/>
      <c r="AT36" s="388"/>
      <c r="AU36" s="388"/>
      <c r="AV36" s="388"/>
      <c r="AW36" s="389"/>
    </row>
    <row r="37" spans="1:49" ht="13.5" thickTop="1" x14ac:dyDescent="0.2">
      <c r="B37" s="111" t="s">
        <v>228</v>
      </c>
      <c r="C37" s="62" t="s">
        <v>15</v>
      </c>
      <c r="D37" s="400"/>
      <c r="E37" s="401"/>
      <c r="F37" s="401"/>
      <c r="G37" s="401"/>
      <c r="H37" s="401"/>
      <c r="I37" s="400"/>
      <c r="J37" s="400"/>
      <c r="K37" s="400"/>
      <c r="L37" s="401"/>
      <c r="M37" s="401"/>
      <c r="N37" s="401"/>
      <c r="O37" s="400"/>
      <c r="P37" s="400"/>
      <c r="Q37" s="400"/>
      <c r="R37" s="401"/>
      <c r="S37" s="401"/>
      <c r="T37" s="401"/>
      <c r="U37" s="400"/>
      <c r="V37" s="401"/>
      <c r="W37" s="401"/>
      <c r="X37" s="400"/>
      <c r="Y37" s="401"/>
      <c r="Z37" s="401"/>
      <c r="AA37" s="400"/>
      <c r="AB37" s="401"/>
      <c r="AC37" s="401"/>
      <c r="AD37" s="400"/>
      <c r="AE37" s="402"/>
      <c r="AF37" s="402"/>
      <c r="AG37" s="402"/>
      <c r="AH37" s="403"/>
      <c r="AI37" s="400"/>
      <c r="AJ37" s="402"/>
      <c r="AK37" s="402"/>
      <c r="AL37" s="402"/>
      <c r="AM37" s="403"/>
      <c r="AN37" s="400"/>
      <c r="AO37" s="401"/>
      <c r="AP37" s="401"/>
      <c r="AQ37" s="401"/>
      <c r="AR37" s="401"/>
      <c r="AS37" s="400"/>
      <c r="AT37" s="404"/>
      <c r="AU37" s="404"/>
      <c r="AV37" s="404"/>
      <c r="AW37" s="405"/>
    </row>
    <row r="38" spans="1:49" x14ac:dyDescent="0.2">
      <c r="B38" s="106" t="s">
        <v>229</v>
      </c>
      <c r="C38" s="63" t="s">
        <v>16</v>
      </c>
      <c r="D38" s="363"/>
      <c r="E38" s="362"/>
      <c r="F38" s="362"/>
      <c r="G38" s="362"/>
      <c r="H38" s="362"/>
      <c r="I38" s="363"/>
      <c r="J38" s="363"/>
      <c r="K38" s="363"/>
      <c r="L38" s="362"/>
      <c r="M38" s="362"/>
      <c r="N38" s="362"/>
      <c r="O38" s="363"/>
      <c r="P38" s="363"/>
      <c r="Q38" s="363"/>
      <c r="R38" s="362"/>
      <c r="S38" s="362"/>
      <c r="T38" s="362"/>
      <c r="U38" s="363"/>
      <c r="V38" s="362"/>
      <c r="W38" s="362"/>
      <c r="X38" s="363"/>
      <c r="Y38" s="362"/>
      <c r="Z38" s="362"/>
      <c r="AA38" s="363"/>
      <c r="AB38" s="362"/>
      <c r="AC38" s="362"/>
      <c r="AD38" s="363"/>
      <c r="AE38" s="379"/>
      <c r="AF38" s="379"/>
      <c r="AG38" s="379"/>
      <c r="AH38" s="379"/>
      <c r="AI38" s="363"/>
      <c r="AJ38" s="379"/>
      <c r="AK38" s="379"/>
      <c r="AL38" s="379"/>
      <c r="AM38" s="379"/>
      <c r="AN38" s="363"/>
      <c r="AO38" s="362"/>
      <c r="AP38" s="362"/>
      <c r="AQ38" s="362"/>
      <c r="AR38" s="362"/>
      <c r="AS38" s="363"/>
      <c r="AT38" s="365"/>
      <c r="AU38" s="365"/>
      <c r="AV38" s="365"/>
      <c r="AW38" s="366"/>
    </row>
    <row r="39" spans="1:49" x14ac:dyDescent="0.2">
      <c r="B39" s="109" t="s">
        <v>230</v>
      </c>
      <c r="C39" s="63" t="s">
        <v>17</v>
      </c>
      <c r="D39" s="363"/>
      <c r="E39" s="362"/>
      <c r="F39" s="362"/>
      <c r="G39" s="362"/>
      <c r="H39" s="362"/>
      <c r="I39" s="363"/>
      <c r="J39" s="363"/>
      <c r="K39" s="363"/>
      <c r="L39" s="362"/>
      <c r="M39" s="362"/>
      <c r="N39" s="362"/>
      <c r="O39" s="363"/>
      <c r="P39" s="363"/>
      <c r="Q39" s="363"/>
      <c r="R39" s="362"/>
      <c r="S39" s="362"/>
      <c r="T39" s="362"/>
      <c r="U39" s="363"/>
      <c r="V39" s="362"/>
      <c r="W39" s="362"/>
      <c r="X39" s="363"/>
      <c r="Y39" s="362"/>
      <c r="Z39" s="362"/>
      <c r="AA39" s="363"/>
      <c r="AB39" s="362"/>
      <c r="AC39" s="362"/>
      <c r="AD39" s="363"/>
      <c r="AE39" s="379"/>
      <c r="AF39" s="379"/>
      <c r="AG39" s="379"/>
      <c r="AH39" s="379"/>
      <c r="AI39" s="363"/>
      <c r="AJ39" s="379"/>
      <c r="AK39" s="379"/>
      <c r="AL39" s="379"/>
      <c r="AM39" s="379"/>
      <c r="AN39" s="363"/>
      <c r="AO39" s="362"/>
      <c r="AP39" s="362"/>
      <c r="AQ39" s="362"/>
      <c r="AR39" s="362"/>
      <c r="AS39" s="363"/>
      <c r="AT39" s="365"/>
      <c r="AU39" s="365"/>
      <c r="AV39" s="365"/>
      <c r="AW39" s="366"/>
    </row>
    <row r="40" spans="1:49" x14ac:dyDescent="0.2">
      <c r="B40" s="109" t="s">
        <v>231</v>
      </c>
      <c r="C40" s="63" t="s">
        <v>38</v>
      </c>
      <c r="D40" s="363"/>
      <c r="E40" s="362"/>
      <c r="F40" s="362"/>
      <c r="G40" s="362"/>
      <c r="H40" s="362"/>
      <c r="I40" s="363"/>
      <c r="J40" s="363"/>
      <c r="K40" s="363"/>
      <c r="L40" s="362"/>
      <c r="M40" s="362"/>
      <c r="N40" s="362"/>
      <c r="O40" s="363"/>
      <c r="P40" s="363"/>
      <c r="Q40" s="363"/>
      <c r="R40" s="362"/>
      <c r="S40" s="362"/>
      <c r="T40" s="362"/>
      <c r="U40" s="363"/>
      <c r="V40" s="362"/>
      <c r="W40" s="362"/>
      <c r="X40" s="363"/>
      <c r="Y40" s="362"/>
      <c r="Z40" s="362"/>
      <c r="AA40" s="363"/>
      <c r="AB40" s="362"/>
      <c r="AC40" s="362"/>
      <c r="AD40" s="363"/>
      <c r="AE40" s="379"/>
      <c r="AF40" s="379"/>
      <c r="AG40" s="379"/>
      <c r="AH40" s="379"/>
      <c r="AI40" s="363"/>
      <c r="AJ40" s="379"/>
      <c r="AK40" s="379"/>
      <c r="AL40" s="379"/>
      <c r="AM40" s="379"/>
      <c r="AN40" s="363"/>
      <c r="AO40" s="362"/>
      <c r="AP40" s="362"/>
      <c r="AQ40" s="362"/>
      <c r="AR40" s="362"/>
      <c r="AS40" s="363"/>
      <c r="AT40" s="365"/>
      <c r="AU40" s="365"/>
      <c r="AV40" s="365"/>
      <c r="AW40" s="366"/>
    </row>
    <row r="41" spans="1:49" s="5" customFormat="1" ht="25.5" x14ac:dyDescent="0.2">
      <c r="A41" s="35"/>
      <c r="B41" s="109" t="s">
        <v>232</v>
      </c>
      <c r="C41" s="63" t="s">
        <v>108</v>
      </c>
      <c r="D41" s="363"/>
      <c r="E41" s="362"/>
      <c r="F41" s="362"/>
      <c r="G41" s="362"/>
      <c r="H41" s="362"/>
      <c r="I41" s="363"/>
      <c r="J41" s="363"/>
      <c r="K41" s="363"/>
      <c r="L41" s="362"/>
      <c r="M41" s="362"/>
      <c r="N41" s="362"/>
      <c r="O41" s="363"/>
      <c r="P41" s="363"/>
      <c r="Q41" s="363"/>
      <c r="R41" s="362"/>
      <c r="S41" s="362"/>
      <c r="T41" s="362"/>
      <c r="U41" s="363"/>
      <c r="V41" s="362"/>
      <c r="W41" s="362"/>
      <c r="X41" s="363"/>
      <c r="Y41" s="362"/>
      <c r="Z41" s="362"/>
      <c r="AA41" s="363"/>
      <c r="AB41" s="362"/>
      <c r="AC41" s="362"/>
      <c r="AD41" s="363"/>
      <c r="AE41" s="379"/>
      <c r="AF41" s="379"/>
      <c r="AG41" s="379"/>
      <c r="AH41" s="379"/>
      <c r="AI41" s="363"/>
      <c r="AJ41" s="379"/>
      <c r="AK41" s="379"/>
      <c r="AL41" s="379"/>
      <c r="AM41" s="379"/>
      <c r="AN41" s="363"/>
      <c r="AO41" s="362"/>
      <c r="AP41" s="362"/>
      <c r="AQ41" s="362"/>
      <c r="AR41" s="362"/>
      <c r="AS41" s="363"/>
      <c r="AT41" s="365"/>
      <c r="AU41" s="365"/>
      <c r="AV41" s="365"/>
      <c r="AW41" s="366"/>
    </row>
    <row r="42" spans="1:49" s="5" customFormat="1" ht="24.95" customHeight="1" x14ac:dyDescent="0.2">
      <c r="A42" s="35"/>
      <c r="B42" s="106" t="s">
        <v>233</v>
      </c>
      <c r="C42" s="63" t="s">
        <v>70</v>
      </c>
      <c r="D42" s="363"/>
      <c r="E42" s="362"/>
      <c r="F42" s="362"/>
      <c r="G42" s="362"/>
      <c r="H42" s="362"/>
      <c r="I42" s="363"/>
      <c r="J42" s="363"/>
      <c r="K42" s="363"/>
      <c r="L42" s="362"/>
      <c r="M42" s="362"/>
      <c r="N42" s="362"/>
      <c r="O42" s="363"/>
      <c r="P42" s="363"/>
      <c r="Q42" s="363"/>
      <c r="R42" s="362"/>
      <c r="S42" s="362"/>
      <c r="T42" s="362"/>
      <c r="U42" s="363"/>
      <c r="V42" s="362"/>
      <c r="W42" s="362"/>
      <c r="X42" s="363"/>
      <c r="Y42" s="362"/>
      <c r="Z42" s="362"/>
      <c r="AA42" s="363"/>
      <c r="AB42" s="362"/>
      <c r="AC42" s="362"/>
      <c r="AD42" s="363"/>
      <c r="AE42" s="379"/>
      <c r="AF42" s="379"/>
      <c r="AG42" s="379"/>
      <c r="AH42" s="379"/>
      <c r="AI42" s="363"/>
      <c r="AJ42" s="379"/>
      <c r="AK42" s="379"/>
      <c r="AL42" s="379"/>
      <c r="AM42" s="379"/>
      <c r="AN42" s="363"/>
      <c r="AO42" s="362"/>
      <c r="AP42" s="362"/>
      <c r="AQ42" s="362"/>
      <c r="AR42" s="362"/>
      <c r="AS42" s="363"/>
      <c r="AT42" s="365"/>
      <c r="AU42" s="365"/>
      <c r="AV42" s="365"/>
      <c r="AW42" s="366"/>
    </row>
    <row r="43" spans="1:49" ht="17.25" thickBot="1" x14ac:dyDescent="0.25">
      <c r="B43" s="107" t="s">
        <v>234</v>
      </c>
      <c r="C43" s="64"/>
      <c r="D43" s="386"/>
      <c r="E43" s="387"/>
      <c r="F43" s="387"/>
      <c r="G43" s="387"/>
      <c r="H43" s="387"/>
      <c r="I43" s="386"/>
      <c r="J43" s="386"/>
      <c r="K43" s="387"/>
      <c r="L43" s="387"/>
      <c r="M43" s="387"/>
      <c r="N43" s="387"/>
      <c r="O43" s="386"/>
      <c r="P43" s="386"/>
      <c r="Q43" s="387"/>
      <c r="R43" s="387"/>
      <c r="S43" s="387"/>
      <c r="T43" s="387"/>
      <c r="U43" s="386"/>
      <c r="V43" s="387"/>
      <c r="W43" s="387"/>
      <c r="X43" s="386"/>
      <c r="Y43" s="387"/>
      <c r="Z43" s="387"/>
      <c r="AA43" s="386"/>
      <c r="AB43" s="387"/>
      <c r="AC43" s="387"/>
      <c r="AD43" s="386"/>
      <c r="AE43" s="387"/>
      <c r="AF43" s="387"/>
      <c r="AG43" s="387"/>
      <c r="AH43" s="387"/>
      <c r="AI43" s="386"/>
      <c r="AJ43" s="387"/>
      <c r="AK43" s="387"/>
      <c r="AL43" s="387"/>
      <c r="AM43" s="387"/>
      <c r="AN43" s="386"/>
      <c r="AO43" s="387"/>
      <c r="AP43" s="387"/>
      <c r="AQ43" s="387"/>
      <c r="AR43" s="387"/>
      <c r="AS43" s="386"/>
      <c r="AT43" s="388"/>
      <c r="AU43" s="388"/>
      <c r="AV43" s="388"/>
      <c r="AW43" s="389"/>
    </row>
    <row r="44" spans="1:49" ht="26.25" thickTop="1" x14ac:dyDescent="0.2">
      <c r="B44" s="111" t="s">
        <v>235</v>
      </c>
      <c r="C44" s="62" t="s">
        <v>18</v>
      </c>
      <c r="D44" s="400"/>
      <c r="E44" s="401"/>
      <c r="F44" s="401"/>
      <c r="G44" s="401"/>
      <c r="H44" s="401"/>
      <c r="I44" s="400"/>
      <c r="J44" s="400"/>
      <c r="K44" s="400"/>
      <c r="L44" s="401"/>
      <c r="M44" s="401"/>
      <c r="N44" s="401"/>
      <c r="O44" s="400"/>
      <c r="P44" s="400"/>
      <c r="Q44" s="400"/>
      <c r="R44" s="401"/>
      <c r="S44" s="401"/>
      <c r="T44" s="401"/>
      <c r="U44" s="400"/>
      <c r="V44" s="401"/>
      <c r="W44" s="401"/>
      <c r="X44" s="400"/>
      <c r="Y44" s="401"/>
      <c r="Z44" s="401"/>
      <c r="AA44" s="400"/>
      <c r="AB44" s="401"/>
      <c r="AC44" s="401"/>
      <c r="AD44" s="400"/>
      <c r="AE44" s="402"/>
      <c r="AF44" s="402"/>
      <c r="AG44" s="402"/>
      <c r="AH44" s="403"/>
      <c r="AI44" s="400"/>
      <c r="AJ44" s="402"/>
      <c r="AK44" s="402"/>
      <c r="AL44" s="402"/>
      <c r="AM44" s="403"/>
      <c r="AN44" s="400"/>
      <c r="AO44" s="401"/>
      <c r="AP44" s="401"/>
      <c r="AQ44" s="401"/>
      <c r="AR44" s="401"/>
      <c r="AS44" s="400"/>
      <c r="AT44" s="404"/>
      <c r="AU44" s="404"/>
      <c r="AV44" s="404"/>
      <c r="AW44" s="405"/>
    </row>
    <row r="45" spans="1:49" x14ac:dyDescent="0.2">
      <c r="B45" s="112" t="s">
        <v>236</v>
      </c>
      <c r="C45" s="63" t="s">
        <v>19</v>
      </c>
      <c r="D45" s="363"/>
      <c r="E45" s="362"/>
      <c r="F45" s="362"/>
      <c r="G45" s="362"/>
      <c r="H45" s="362"/>
      <c r="I45" s="363"/>
      <c r="J45" s="363"/>
      <c r="K45" s="363"/>
      <c r="L45" s="362"/>
      <c r="M45" s="362"/>
      <c r="N45" s="362"/>
      <c r="O45" s="363"/>
      <c r="P45" s="363"/>
      <c r="Q45" s="363"/>
      <c r="R45" s="362"/>
      <c r="S45" s="362"/>
      <c r="T45" s="362"/>
      <c r="U45" s="363"/>
      <c r="V45" s="362"/>
      <c r="W45" s="362"/>
      <c r="X45" s="363"/>
      <c r="Y45" s="362"/>
      <c r="Z45" s="362"/>
      <c r="AA45" s="363"/>
      <c r="AB45" s="362"/>
      <c r="AC45" s="362"/>
      <c r="AD45" s="363"/>
      <c r="AE45" s="379"/>
      <c r="AF45" s="379"/>
      <c r="AG45" s="379"/>
      <c r="AH45" s="379"/>
      <c r="AI45" s="363"/>
      <c r="AJ45" s="379"/>
      <c r="AK45" s="379"/>
      <c r="AL45" s="379"/>
      <c r="AM45" s="379"/>
      <c r="AN45" s="363"/>
      <c r="AO45" s="362"/>
      <c r="AP45" s="362"/>
      <c r="AQ45" s="362"/>
      <c r="AR45" s="362"/>
      <c r="AS45" s="363"/>
      <c r="AT45" s="365"/>
      <c r="AU45" s="365"/>
      <c r="AV45" s="365"/>
      <c r="AW45" s="366"/>
    </row>
    <row r="46" spans="1:49" x14ac:dyDescent="0.2">
      <c r="B46" s="112" t="s">
        <v>237</v>
      </c>
      <c r="C46" s="63" t="s">
        <v>20</v>
      </c>
      <c r="D46" s="363"/>
      <c r="E46" s="362"/>
      <c r="F46" s="362"/>
      <c r="G46" s="362"/>
      <c r="H46" s="362"/>
      <c r="I46" s="363"/>
      <c r="J46" s="363"/>
      <c r="K46" s="363"/>
      <c r="L46" s="362"/>
      <c r="M46" s="362"/>
      <c r="N46" s="362"/>
      <c r="O46" s="363"/>
      <c r="P46" s="363"/>
      <c r="Q46" s="363"/>
      <c r="R46" s="362"/>
      <c r="S46" s="362"/>
      <c r="T46" s="362"/>
      <c r="U46" s="363"/>
      <c r="V46" s="362"/>
      <c r="W46" s="362"/>
      <c r="X46" s="363"/>
      <c r="Y46" s="362"/>
      <c r="Z46" s="362"/>
      <c r="AA46" s="363"/>
      <c r="AB46" s="362"/>
      <c r="AC46" s="362"/>
      <c r="AD46" s="363"/>
      <c r="AE46" s="379"/>
      <c r="AF46" s="379"/>
      <c r="AG46" s="379"/>
      <c r="AH46" s="379"/>
      <c r="AI46" s="363"/>
      <c r="AJ46" s="379"/>
      <c r="AK46" s="379"/>
      <c r="AL46" s="379"/>
      <c r="AM46" s="379"/>
      <c r="AN46" s="363"/>
      <c r="AO46" s="362"/>
      <c r="AP46" s="362"/>
      <c r="AQ46" s="362"/>
      <c r="AR46" s="362"/>
      <c r="AS46" s="363"/>
      <c r="AT46" s="365"/>
      <c r="AU46" s="365"/>
      <c r="AV46" s="365"/>
      <c r="AW46" s="366"/>
    </row>
    <row r="47" spans="1:49" x14ac:dyDescent="0.2">
      <c r="B47" s="112" t="s">
        <v>238</v>
      </c>
      <c r="C47" s="63" t="s">
        <v>21</v>
      </c>
      <c r="D47" s="363"/>
      <c r="E47" s="362"/>
      <c r="F47" s="362"/>
      <c r="G47" s="362"/>
      <c r="H47" s="362"/>
      <c r="I47" s="363"/>
      <c r="J47" s="363"/>
      <c r="K47" s="362"/>
      <c r="L47" s="362"/>
      <c r="M47" s="362"/>
      <c r="N47" s="362"/>
      <c r="O47" s="363"/>
      <c r="P47" s="363"/>
      <c r="Q47" s="362"/>
      <c r="R47" s="362"/>
      <c r="S47" s="362"/>
      <c r="T47" s="362"/>
      <c r="U47" s="363"/>
      <c r="V47" s="362"/>
      <c r="W47" s="362"/>
      <c r="X47" s="363"/>
      <c r="Y47" s="362"/>
      <c r="Z47" s="362"/>
      <c r="AA47" s="363"/>
      <c r="AB47" s="362"/>
      <c r="AC47" s="362"/>
      <c r="AD47" s="363"/>
      <c r="AE47" s="379"/>
      <c r="AF47" s="379"/>
      <c r="AG47" s="379"/>
      <c r="AH47" s="379"/>
      <c r="AI47" s="363"/>
      <c r="AJ47" s="379"/>
      <c r="AK47" s="379"/>
      <c r="AL47" s="379"/>
      <c r="AM47" s="379"/>
      <c r="AN47" s="363"/>
      <c r="AO47" s="362"/>
      <c r="AP47" s="362"/>
      <c r="AQ47" s="362"/>
      <c r="AR47" s="362"/>
      <c r="AS47" s="363"/>
      <c r="AT47" s="365"/>
      <c r="AU47" s="365"/>
      <c r="AV47" s="365"/>
      <c r="AW47" s="366"/>
    </row>
    <row r="48" spans="1:49" x14ac:dyDescent="0.2">
      <c r="B48" s="113" t="s">
        <v>239</v>
      </c>
      <c r="C48" s="63"/>
      <c r="D48" s="394"/>
      <c r="E48" s="395"/>
      <c r="F48" s="395"/>
      <c r="G48" s="395"/>
      <c r="H48" s="395"/>
      <c r="I48" s="394"/>
      <c r="J48" s="394"/>
      <c r="K48" s="395"/>
      <c r="L48" s="395"/>
      <c r="M48" s="395"/>
      <c r="N48" s="395"/>
      <c r="O48" s="394"/>
      <c r="P48" s="394"/>
      <c r="Q48" s="395"/>
      <c r="R48" s="395"/>
      <c r="S48" s="395"/>
      <c r="T48" s="395"/>
      <c r="U48" s="394"/>
      <c r="V48" s="395"/>
      <c r="W48" s="395"/>
      <c r="X48" s="394"/>
      <c r="Y48" s="395"/>
      <c r="Z48" s="395"/>
      <c r="AA48" s="394"/>
      <c r="AB48" s="395"/>
      <c r="AC48" s="395"/>
      <c r="AD48" s="394"/>
      <c r="AE48" s="396"/>
      <c r="AF48" s="396"/>
      <c r="AG48" s="396"/>
      <c r="AH48" s="396"/>
      <c r="AI48" s="394"/>
      <c r="AJ48" s="396"/>
      <c r="AK48" s="396"/>
      <c r="AL48" s="396"/>
      <c r="AM48" s="396"/>
      <c r="AN48" s="394"/>
      <c r="AO48" s="395"/>
      <c r="AP48" s="395"/>
      <c r="AQ48" s="395"/>
      <c r="AR48" s="395"/>
      <c r="AS48" s="394"/>
      <c r="AT48" s="397"/>
      <c r="AU48" s="397"/>
      <c r="AV48" s="398"/>
      <c r="AW48" s="399"/>
    </row>
    <row r="49" spans="2:49" ht="25.5" x14ac:dyDescent="0.2">
      <c r="B49" s="112" t="s">
        <v>276</v>
      </c>
      <c r="C49" s="63"/>
      <c r="D49" s="363"/>
      <c r="E49" s="362"/>
      <c r="F49" s="362"/>
      <c r="G49" s="362"/>
      <c r="H49" s="362"/>
      <c r="I49" s="363"/>
      <c r="J49" s="363"/>
      <c r="K49" s="363"/>
      <c r="L49" s="362"/>
      <c r="M49" s="362"/>
      <c r="N49" s="362"/>
      <c r="O49" s="363"/>
      <c r="P49" s="363"/>
      <c r="Q49" s="363"/>
      <c r="R49" s="362"/>
      <c r="S49" s="362"/>
      <c r="T49" s="362"/>
      <c r="U49" s="363"/>
      <c r="V49" s="362"/>
      <c r="W49" s="362"/>
      <c r="X49" s="363"/>
      <c r="Y49" s="362"/>
      <c r="Z49" s="362"/>
      <c r="AA49" s="363"/>
      <c r="AB49" s="362"/>
      <c r="AC49" s="362"/>
      <c r="AD49" s="363"/>
      <c r="AE49" s="379"/>
      <c r="AF49" s="379"/>
      <c r="AG49" s="379"/>
      <c r="AH49" s="379"/>
      <c r="AI49" s="363"/>
      <c r="AJ49" s="379"/>
      <c r="AK49" s="379"/>
      <c r="AL49" s="379"/>
      <c r="AM49" s="379"/>
      <c r="AN49" s="363"/>
      <c r="AO49" s="362"/>
      <c r="AP49" s="362"/>
      <c r="AQ49" s="362"/>
      <c r="AR49" s="362"/>
      <c r="AS49" s="363"/>
      <c r="AT49" s="365"/>
      <c r="AU49" s="365"/>
      <c r="AV49" s="365"/>
      <c r="AW49" s="366"/>
    </row>
    <row r="50" spans="2:49" ht="25.5" x14ac:dyDescent="0.2">
      <c r="B50" s="106" t="s">
        <v>240</v>
      </c>
      <c r="C50" s="63"/>
      <c r="D50" s="363"/>
      <c r="E50" s="362"/>
      <c r="F50" s="362"/>
      <c r="G50" s="362"/>
      <c r="H50" s="362"/>
      <c r="I50" s="363"/>
      <c r="J50" s="363"/>
      <c r="K50" s="363"/>
      <c r="L50" s="362"/>
      <c r="M50" s="362"/>
      <c r="N50" s="362"/>
      <c r="O50" s="363"/>
      <c r="P50" s="363"/>
      <c r="Q50" s="362"/>
      <c r="R50" s="362"/>
      <c r="S50" s="362"/>
      <c r="T50" s="362"/>
      <c r="U50" s="363"/>
      <c r="V50" s="362"/>
      <c r="W50" s="362"/>
      <c r="X50" s="363"/>
      <c r="Y50" s="362"/>
      <c r="Z50" s="362"/>
      <c r="AA50" s="363"/>
      <c r="AB50" s="362"/>
      <c r="AC50" s="362"/>
      <c r="AD50" s="363"/>
      <c r="AE50" s="379"/>
      <c r="AF50" s="379"/>
      <c r="AG50" s="379"/>
      <c r="AH50" s="379"/>
      <c r="AI50" s="363"/>
      <c r="AJ50" s="379"/>
      <c r="AK50" s="379"/>
      <c r="AL50" s="379"/>
      <c r="AM50" s="379"/>
      <c r="AN50" s="363"/>
      <c r="AO50" s="362"/>
      <c r="AP50" s="362"/>
      <c r="AQ50" s="362"/>
      <c r="AR50" s="362"/>
      <c r="AS50" s="363"/>
      <c r="AT50" s="365"/>
      <c r="AU50" s="365"/>
      <c r="AV50" s="365"/>
      <c r="AW50" s="366"/>
    </row>
    <row r="51" spans="2:49" x14ac:dyDescent="0.2">
      <c r="B51" s="106" t="s">
        <v>241</v>
      </c>
      <c r="C51" s="63"/>
      <c r="D51" s="363"/>
      <c r="E51" s="362"/>
      <c r="F51" s="362"/>
      <c r="G51" s="362"/>
      <c r="H51" s="362"/>
      <c r="I51" s="363"/>
      <c r="J51" s="363"/>
      <c r="K51" s="363"/>
      <c r="L51" s="362"/>
      <c r="M51" s="362"/>
      <c r="N51" s="362"/>
      <c r="O51" s="363"/>
      <c r="P51" s="363"/>
      <c r="Q51" s="363"/>
      <c r="R51" s="362"/>
      <c r="S51" s="362"/>
      <c r="T51" s="362"/>
      <c r="U51" s="363"/>
      <c r="V51" s="362"/>
      <c r="W51" s="362"/>
      <c r="X51" s="363"/>
      <c r="Y51" s="362"/>
      <c r="Z51" s="362"/>
      <c r="AA51" s="363"/>
      <c r="AB51" s="362"/>
      <c r="AC51" s="362"/>
      <c r="AD51" s="363"/>
      <c r="AE51" s="379"/>
      <c r="AF51" s="379"/>
      <c r="AG51" s="379"/>
      <c r="AH51" s="379"/>
      <c r="AI51" s="363"/>
      <c r="AJ51" s="379"/>
      <c r="AK51" s="379"/>
      <c r="AL51" s="379"/>
      <c r="AM51" s="379"/>
      <c r="AN51" s="363"/>
      <c r="AO51" s="362"/>
      <c r="AP51" s="362"/>
      <c r="AQ51" s="362"/>
      <c r="AR51" s="362"/>
      <c r="AS51" s="363"/>
      <c r="AT51" s="365"/>
      <c r="AU51" s="365"/>
      <c r="AV51" s="365"/>
      <c r="AW51" s="366"/>
    </row>
    <row r="52" spans="2:49" ht="25.5" x14ac:dyDescent="0.2">
      <c r="B52" s="106" t="s">
        <v>242</v>
      </c>
      <c r="C52" s="63" t="s">
        <v>72</v>
      </c>
      <c r="D52" s="363"/>
      <c r="E52" s="362"/>
      <c r="F52" s="362"/>
      <c r="G52" s="362"/>
      <c r="H52" s="362"/>
      <c r="I52" s="363"/>
      <c r="J52" s="363"/>
      <c r="K52" s="363"/>
      <c r="L52" s="362"/>
      <c r="M52" s="362"/>
      <c r="N52" s="362"/>
      <c r="O52" s="363"/>
      <c r="P52" s="363"/>
      <c r="Q52" s="362"/>
      <c r="R52" s="362"/>
      <c r="S52" s="362"/>
      <c r="T52" s="362"/>
      <c r="U52" s="363"/>
      <c r="V52" s="362"/>
      <c r="W52" s="362"/>
      <c r="X52" s="363"/>
      <c r="Y52" s="362"/>
      <c r="Z52" s="362"/>
      <c r="AA52" s="363"/>
      <c r="AB52" s="362"/>
      <c r="AC52" s="362"/>
      <c r="AD52" s="363"/>
      <c r="AE52" s="379"/>
      <c r="AF52" s="379"/>
      <c r="AG52" s="379"/>
      <c r="AH52" s="379"/>
      <c r="AI52" s="363"/>
      <c r="AJ52" s="379"/>
      <c r="AK52" s="379"/>
      <c r="AL52" s="379"/>
      <c r="AM52" s="379"/>
      <c r="AN52" s="363"/>
      <c r="AO52" s="362"/>
      <c r="AP52" s="362"/>
      <c r="AQ52" s="362"/>
      <c r="AR52" s="362"/>
      <c r="AS52" s="363"/>
      <c r="AT52" s="365"/>
      <c r="AU52" s="365"/>
      <c r="AV52" s="365"/>
      <c r="AW52" s="366"/>
    </row>
    <row r="53" spans="2:49" ht="25.5" x14ac:dyDescent="0.2">
      <c r="B53" s="106" t="s">
        <v>243</v>
      </c>
      <c r="C53" s="63" t="s">
        <v>71</v>
      </c>
      <c r="D53" s="363"/>
      <c r="E53" s="362"/>
      <c r="F53" s="362"/>
      <c r="G53" s="381"/>
      <c r="H53" s="381"/>
      <c r="I53" s="363"/>
      <c r="J53" s="363"/>
      <c r="K53" s="363"/>
      <c r="L53" s="362"/>
      <c r="M53" s="381"/>
      <c r="N53" s="381"/>
      <c r="O53" s="363"/>
      <c r="P53" s="363"/>
      <c r="Q53" s="363"/>
      <c r="R53" s="362"/>
      <c r="S53" s="381"/>
      <c r="T53" s="381"/>
      <c r="U53" s="363"/>
      <c r="V53" s="362"/>
      <c r="W53" s="362"/>
      <c r="X53" s="363"/>
      <c r="Y53" s="362"/>
      <c r="Z53" s="362"/>
      <c r="AA53" s="363"/>
      <c r="AB53" s="362"/>
      <c r="AC53" s="362"/>
      <c r="AD53" s="363"/>
      <c r="AE53" s="379"/>
      <c r="AF53" s="379"/>
      <c r="AG53" s="379"/>
      <c r="AH53" s="379"/>
      <c r="AI53" s="363"/>
      <c r="AJ53" s="379"/>
      <c r="AK53" s="379"/>
      <c r="AL53" s="379"/>
      <c r="AM53" s="379"/>
      <c r="AN53" s="363"/>
      <c r="AO53" s="362"/>
      <c r="AP53" s="362"/>
      <c r="AQ53" s="381"/>
      <c r="AR53" s="381"/>
      <c r="AS53" s="363"/>
      <c r="AT53" s="365"/>
      <c r="AU53" s="365"/>
      <c r="AV53" s="365"/>
      <c r="AW53" s="366"/>
    </row>
    <row r="54" spans="2:49" ht="16.5" x14ac:dyDescent="0.2">
      <c r="B54" s="107" t="s">
        <v>244</v>
      </c>
      <c r="C54" s="65" t="s">
        <v>22</v>
      </c>
      <c r="D54" s="406"/>
      <c r="E54" s="407"/>
      <c r="F54" s="407"/>
      <c r="G54" s="407"/>
      <c r="H54" s="407"/>
      <c r="I54" s="406"/>
      <c r="J54" s="406"/>
      <c r="K54" s="407"/>
      <c r="L54" s="407"/>
      <c r="M54" s="407"/>
      <c r="N54" s="407"/>
      <c r="O54" s="406"/>
      <c r="P54" s="406"/>
      <c r="Q54" s="407"/>
      <c r="R54" s="407"/>
      <c r="S54" s="407"/>
      <c r="T54" s="407"/>
      <c r="U54" s="406"/>
      <c r="V54" s="407"/>
      <c r="W54" s="407"/>
      <c r="X54" s="406"/>
      <c r="Y54" s="407"/>
      <c r="Z54" s="407"/>
      <c r="AA54" s="406"/>
      <c r="AB54" s="407"/>
      <c r="AC54" s="407"/>
      <c r="AD54" s="406"/>
      <c r="AE54" s="407"/>
      <c r="AF54" s="407"/>
      <c r="AG54" s="407"/>
      <c r="AH54" s="407"/>
      <c r="AI54" s="406"/>
      <c r="AJ54" s="407"/>
      <c r="AK54" s="407"/>
      <c r="AL54" s="407"/>
      <c r="AM54" s="407"/>
      <c r="AN54" s="406"/>
      <c r="AO54" s="407"/>
      <c r="AP54" s="407"/>
      <c r="AQ54" s="407"/>
      <c r="AR54" s="408"/>
      <c r="AS54" s="406"/>
      <c r="AT54" s="409"/>
      <c r="AU54" s="409"/>
      <c r="AV54" s="410"/>
      <c r="AW54" s="411"/>
    </row>
    <row r="55" spans="2:49" ht="17.25" thickBot="1" x14ac:dyDescent="0.25">
      <c r="B55" s="107" t="s">
        <v>245</v>
      </c>
      <c r="C55" s="64"/>
      <c r="D55" s="412"/>
      <c r="E55" s="413"/>
      <c r="F55" s="413"/>
      <c r="G55" s="413"/>
      <c r="H55" s="413"/>
      <c r="I55" s="412"/>
      <c r="J55" s="412"/>
      <c r="K55" s="413"/>
      <c r="L55" s="413"/>
      <c r="M55" s="413"/>
      <c r="N55" s="413"/>
      <c r="O55" s="412"/>
      <c r="P55" s="412"/>
      <c r="Q55" s="413"/>
      <c r="R55" s="413"/>
      <c r="S55" s="413"/>
      <c r="T55" s="413"/>
      <c r="U55" s="412"/>
      <c r="V55" s="413"/>
      <c r="W55" s="413"/>
      <c r="X55" s="412"/>
      <c r="Y55" s="413"/>
      <c r="Z55" s="413"/>
      <c r="AA55" s="412"/>
      <c r="AB55" s="413"/>
      <c r="AC55" s="413"/>
      <c r="AD55" s="412"/>
      <c r="AE55" s="413"/>
      <c r="AF55" s="413"/>
      <c r="AG55" s="413"/>
      <c r="AH55" s="413"/>
      <c r="AI55" s="412"/>
      <c r="AJ55" s="413"/>
      <c r="AK55" s="413"/>
      <c r="AL55" s="413"/>
      <c r="AM55" s="413"/>
      <c r="AN55" s="412"/>
      <c r="AO55" s="413"/>
      <c r="AP55" s="413"/>
      <c r="AQ55" s="413"/>
      <c r="AR55" s="413"/>
      <c r="AS55" s="412"/>
      <c r="AT55" s="414"/>
      <c r="AU55" s="414"/>
      <c r="AV55" s="414"/>
      <c r="AW55" s="415"/>
    </row>
    <row r="56" spans="2:49" ht="13.5" thickTop="1" x14ac:dyDescent="0.2">
      <c r="B56" s="111" t="s">
        <v>246</v>
      </c>
      <c r="C56" s="62" t="s">
        <v>24</v>
      </c>
      <c r="D56" s="416"/>
      <c r="E56" s="417"/>
      <c r="F56" s="417"/>
      <c r="G56" s="417"/>
      <c r="H56" s="417"/>
      <c r="I56" s="416"/>
      <c r="J56" s="416"/>
      <c r="K56" s="416"/>
      <c r="L56" s="417"/>
      <c r="M56" s="417"/>
      <c r="N56" s="417"/>
      <c r="O56" s="416"/>
      <c r="P56" s="416"/>
      <c r="Q56" s="417"/>
      <c r="R56" s="417"/>
      <c r="S56" s="417"/>
      <c r="T56" s="417"/>
      <c r="U56" s="416"/>
      <c r="V56" s="417"/>
      <c r="W56" s="417"/>
      <c r="X56" s="416"/>
      <c r="Y56" s="417"/>
      <c r="Z56" s="417"/>
      <c r="AA56" s="416"/>
      <c r="AB56" s="417"/>
      <c r="AC56" s="417"/>
      <c r="AD56" s="416"/>
      <c r="AE56" s="418"/>
      <c r="AF56" s="418"/>
      <c r="AG56" s="418"/>
      <c r="AH56" s="419"/>
      <c r="AI56" s="416"/>
      <c r="AJ56" s="418"/>
      <c r="AK56" s="418"/>
      <c r="AL56" s="418"/>
      <c r="AM56" s="419"/>
      <c r="AN56" s="416"/>
      <c r="AO56" s="417"/>
      <c r="AP56" s="417"/>
      <c r="AQ56" s="417"/>
      <c r="AR56" s="417"/>
      <c r="AS56" s="416"/>
      <c r="AT56" s="420"/>
      <c r="AU56" s="420"/>
      <c r="AV56" s="420"/>
      <c r="AW56" s="421"/>
    </row>
    <row r="57" spans="2:49" x14ac:dyDescent="0.2">
      <c r="B57" s="112" t="s">
        <v>247</v>
      </c>
      <c r="C57" s="63" t="s">
        <v>25</v>
      </c>
      <c r="D57" s="422"/>
      <c r="E57" s="423"/>
      <c r="F57" s="423"/>
      <c r="G57" s="423"/>
      <c r="H57" s="423"/>
      <c r="I57" s="422"/>
      <c r="J57" s="422"/>
      <c r="K57" s="422"/>
      <c r="L57" s="423"/>
      <c r="M57" s="423"/>
      <c r="N57" s="423"/>
      <c r="O57" s="422"/>
      <c r="P57" s="422"/>
      <c r="Q57" s="423"/>
      <c r="R57" s="423"/>
      <c r="S57" s="423"/>
      <c r="T57" s="423"/>
      <c r="U57" s="422"/>
      <c r="V57" s="423"/>
      <c r="W57" s="423"/>
      <c r="X57" s="422"/>
      <c r="Y57" s="423"/>
      <c r="Z57" s="423"/>
      <c r="AA57" s="422"/>
      <c r="AB57" s="423"/>
      <c r="AC57" s="423"/>
      <c r="AD57" s="422"/>
      <c r="AE57" s="424"/>
      <c r="AF57" s="424"/>
      <c r="AG57" s="424"/>
      <c r="AH57" s="425"/>
      <c r="AI57" s="422"/>
      <c r="AJ57" s="424"/>
      <c r="AK57" s="424"/>
      <c r="AL57" s="424"/>
      <c r="AM57" s="425"/>
      <c r="AN57" s="422"/>
      <c r="AO57" s="423"/>
      <c r="AP57" s="423"/>
      <c r="AQ57" s="423"/>
      <c r="AR57" s="423"/>
      <c r="AS57" s="422"/>
      <c r="AT57" s="426"/>
      <c r="AU57" s="426"/>
      <c r="AV57" s="426"/>
      <c r="AW57" s="427"/>
    </row>
    <row r="58" spans="2:49" x14ac:dyDescent="0.2">
      <c r="B58" s="112" t="s">
        <v>248</v>
      </c>
      <c r="C58" s="63" t="s">
        <v>26</v>
      </c>
      <c r="D58" s="428"/>
      <c r="E58" s="429"/>
      <c r="F58" s="429"/>
      <c r="G58" s="429"/>
      <c r="H58" s="429"/>
      <c r="I58" s="428"/>
      <c r="J58" s="422"/>
      <c r="K58" s="422"/>
      <c r="L58" s="423"/>
      <c r="M58" s="423"/>
      <c r="N58" s="423"/>
      <c r="O58" s="422"/>
      <c r="P58" s="422"/>
      <c r="Q58" s="423"/>
      <c r="R58" s="423"/>
      <c r="S58" s="423"/>
      <c r="T58" s="423"/>
      <c r="U58" s="428"/>
      <c r="V58" s="429"/>
      <c r="W58" s="429"/>
      <c r="X58" s="422"/>
      <c r="Y58" s="423"/>
      <c r="Z58" s="423"/>
      <c r="AA58" s="422"/>
      <c r="AB58" s="423"/>
      <c r="AC58" s="423"/>
      <c r="AD58" s="422"/>
      <c r="AE58" s="424"/>
      <c r="AF58" s="424"/>
      <c r="AG58" s="424"/>
      <c r="AH58" s="425"/>
      <c r="AI58" s="422"/>
      <c r="AJ58" s="424"/>
      <c r="AK58" s="424"/>
      <c r="AL58" s="424"/>
      <c r="AM58" s="425"/>
      <c r="AN58" s="428"/>
      <c r="AO58" s="429"/>
      <c r="AP58" s="429"/>
      <c r="AQ58" s="429"/>
      <c r="AR58" s="429"/>
      <c r="AS58" s="422"/>
      <c r="AT58" s="426"/>
      <c r="AU58" s="426"/>
      <c r="AV58" s="426"/>
      <c r="AW58" s="427"/>
    </row>
    <row r="59" spans="2:49" x14ac:dyDescent="0.2">
      <c r="B59" s="112" t="s">
        <v>249</v>
      </c>
      <c r="C59" s="63" t="s">
        <v>27</v>
      </c>
      <c r="D59" s="422"/>
      <c r="E59" s="423"/>
      <c r="F59" s="423"/>
      <c r="G59" s="423"/>
      <c r="H59" s="423"/>
      <c r="I59" s="422"/>
      <c r="J59" s="422"/>
      <c r="K59" s="422"/>
      <c r="L59" s="423"/>
      <c r="M59" s="423"/>
      <c r="N59" s="423"/>
      <c r="O59" s="422"/>
      <c r="P59" s="422"/>
      <c r="Q59" s="422"/>
      <c r="R59" s="423"/>
      <c r="S59" s="423"/>
      <c r="T59" s="423"/>
      <c r="U59" s="422"/>
      <c r="V59" s="423"/>
      <c r="W59" s="423"/>
      <c r="X59" s="422"/>
      <c r="Y59" s="423"/>
      <c r="Z59" s="423"/>
      <c r="AA59" s="422"/>
      <c r="AB59" s="423"/>
      <c r="AC59" s="423"/>
      <c r="AD59" s="422"/>
      <c r="AE59" s="424"/>
      <c r="AF59" s="424"/>
      <c r="AG59" s="424"/>
      <c r="AH59" s="425"/>
      <c r="AI59" s="422"/>
      <c r="AJ59" s="424"/>
      <c r="AK59" s="424"/>
      <c r="AL59" s="424"/>
      <c r="AM59" s="425"/>
      <c r="AN59" s="422"/>
      <c r="AO59" s="423"/>
      <c r="AP59" s="423"/>
      <c r="AQ59" s="423"/>
      <c r="AR59" s="423"/>
      <c r="AS59" s="422"/>
      <c r="AT59" s="426"/>
      <c r="AU59" s="426"/>
      <c r="AV59" s="426"/>
      <c r="AW59" s="427"/>
    </row>
    <row r="60" spans="2:49" x14ac:dyDescent="0.2">
      <c r="B60" s="112" t="s">
        <v>250</v>
      </c>
      <c r="C60" s="63"/>
      <c r="D60" s="230">
        <f>D$59/12</f>
        <v>0</v>
      </c>
      <c r="E60" s="231">
        <f t="shared" ref="E60:AC60" si="0">E$59/12</f>
        <v>0</v>
      </c>
      <c r="F60" s="231">
        <f t="shared" si="0"/>
        <v>0</v>
      </c>
      <c r="G60" s="231">
        <f t="shared" si="0"/>
        <v>0</v>
      </c>
      <c r="H60" s="231">
        <f t="shared" si="0"/>
        <v>0</v>
      </c>
      <c r="I60" s="230">
        <f t="shared" si="0"/>
        <v>0</v>
      </c>
      <c r="J60" s="230">
        <f t="shared" si="0"/>
        <v>0</v>
      </c>
      <c r="K60" s="231">
        <f t="shared" si="0"/>
        <v>0</v>
      </c>
      <c r="L60" s="231">
        <f t="shared" si="0"/>
        <v>0</v>
      </c>
      <c r="M60" s="231">
        <f t="shared" si="0"/>
        <v>0</v>
      </c>
      <c r="N60" s="231">
        <f t="shared" si="0"/>
        <v>0</v>
      </c>
      <c r="O60" s="230">
        <f t="shared" si="0"/>
        <v>0</v>
      </c>
      <c r="P60" s="230">
        <f t="shared" si="0"/>
        <v>0</v>
      </c>
      <c r="Q60" s="231">
        <f t="shared" si="0"/>
        <v>0</v>
      </c>
      <c r="R60" s="231">
        <f t="shared" si="0"/>
        <v>0</v>
      </c>
      <c r="S60" s="231">
        <f t="shared" si="0"/>
        <v>0</v>
      </c>
      <c r="T60" s="231">
        <f t="shared" si="0"/>
        <v>0</v>
      </c>
      <c r="U60" s="230">
        <f t="shared" si="0"/>
        <v>0</v>
      </c>
      <c r="V60" s="231">
        <f t="shared" si="0"/>
        <v>0</v>
      </c>
      <c r="W60" s="231">
        <f t="shared" si="0"/>
        <v>0</v>
      </c>
      <c r="X60" s="230">
        <f t="shared" si="0"/>
        <v>0</v>
      </c>
      <c r="Y60" s="231">
        <f t="shared" si="0"/>
        <v>0</v>
      </c>
      <c r="Z60" s="231">
        <f t="shared" si="0"/>
        <v>0</v>
      </c>
      <c r="AA60" s="230">
        <f t="shared" si="0"/>
        <v>0</v>
      </c>
      <c r="AB60" s="231">
        <f t="shared" si="0"/>
        <v>0</v>
      </c>
      <c r="AC60" s="231">
        <f t="shared" si="0"/>
        <v>0</v>
      </c>
      <c r="AD60" s="230"/>
      <c r="AE60" s="232"/>
      <c r="AF60" s="232"/>
      <c r="AG60" s="232"/>
      <c r="AH60" s="233"/>
      <c r="AI60" s="230"/>
      <c r="AJ60" s="232"/>
      <c r="AK60" s="232"/>
      <c r="AL60" s="232"/>
      <c r="AM60" s="233"/>
      <c r="AN60" s="230">
        <f t="shared" ref="AN60:AV60" si="1">AN$59/12</f>
        <v>0</v>
      </c>
      <c r="AO60" s="231">
        <f t="shared" si="1"/>
        <v>0</v>
      </c>
      <c r="AP60" s="231">
        <f t="shared" si="1"/>
        <v>0</v>
      </c>
      <c r="AQ60" s="231">
        <f t="shared" si="1"/>
        <v>0</v>
      </c>
      <c r="AR60" s="231">
        <f t="shared" si="1"/>
        <v>0</v>
      </c>
      <c r="AS60" s="230">
        <f t="shared" si="1"/>
        <v>0</v>
      </c>
      <c r="AT60" s="234">
        <f t="shared" si="1"/>
        <v>0</v>
      </c>
      <c r="AU60" s="234">
        <f t="shared" si="1"/>
        <v>0</v>
      </c>
      <c r="AV60" s="234">
        <f t="shared" si="1"/>
        <v>0</v>
      </c>
      <c r="AW60" s="229"/>
    </row>
    <row r="61" spans="2:49" ht="16.5" x14ac:dyDescent="0.2">
      <c r="B61" s="107" t="s">
        <v>251</v>
      </c>
      <c r="C61" s="65" t="s">
        <v>23</v>
      </c>
      <c r="D61" s="235"/>
      <c r="E61" s="236"/>
      <c r="F61" s="236"/>
      <c r="G61" s="236"/>
      <c r="H61" s="236"/>
      <c r="I61" s="235"/>
      <c r="J61" s="235"/>
      <c r="K61" s="236"/>
      <c r="L61" s="236"/>
      <c r="M61" s="236"/>
      <c r="N61" s="236"/>
      <c r="O61" s="235"/>
      <c r="P61" s="235"/>
      <c r="Q61" s="236"/>
      <c r="R61" s="236"/>
      <c r="S61" s="236"/>
      <c r="T61" s="236"/>
      <c r="U61" s="235"/>
      <c r="V61" s="236"/>
      <c r="W61" s="236"/>
      <c r="X61" s="235"/>
      <c r="Y61" s="236"/>
      <c r="Z61" s="236"/>
      <c r="AA61" s="235"/>
      <c r="AB61" s="236"/>
      <c r="AC61" s="236"/>
      <c r="AD61" s="235"/>
      <c r="AE61" s="236"/>
      <c r="AF61" s="236"/>
      <c r="AG61" s="236"/>
      <c r="AH61" s="236"/>
      <c r="AI61" s="235"/>
      <c r="AJ61" s="236"/>
      <c r="AK61" s="236"/>
      <c r="AL61" s="236"/>
      <c r="AM61" s="236"/>
      <c r="AN61" s="235"/>
      <c r="AO61" s="236"/>
      <c r="AP61" s="236"/>
      <c r="AQ61" s="236"/>
      <c r="AR61" s="236"/>
      <c r="AS61" s="235"/>
      <c r="AT61" s="237"/>
      <c r="AU61" s="237"/>
      <c r="AV61" s="238"/>
      <c r="AW61" s="430"/>
    </row>
    <row r="62" spans="2:49" ht="33.75" thickBot="1" x14ac:dyDescent="0.25">
      <c r="B62" s="120" t="s">
        <v>277</v>
      </c>
      <c r="C62" s="121" t="s">
        <v>39</v>
      </c>
      <c r="D62" s="239"/>
      <c r="E62" s="240"/>
      <c r="F62" s="240"/>
      <c r="G62" s="240"/>
      <c r="H62" s="240"/>
      <c r="I62" s="239"/>
      <c r="J62" s="239"/>
      <c r="K62" s="240"/>
      <c r="L62" s="240"/>
      <c r="M62" s="240"/>
      <c r="N62" s="240"/>
      <c r="O62" s="239"/>
      <c r="P62" s="239"/>
      <c r="Q62" s="240"/>
      <c r="R62" s="240"/>
      <c r="S62" s="240"/>
      <c r="T62" s="240"/>
      <c r="U62" s="239"/>
      <c r="V62" s="240"/>
      <c r="W62" s="240"/>
      <c r="X62" s="239"/>
      <c r="Y62" s="240"/>
      <c r="Z62" s="240"/>
      <c r="AA62" s="239"/>
      <c r="AB62" s="240"/>
      <c r="AC62" s="240"/>
      <c r="AD62" s="239"/>
      <c r="AE62" s="240"/>
      <c r="AF62" s="240"/>
      <c r="AG62" s="240"/>
      <c r="AH62" s="240"/>
      <c r="AI62" s="239"/>
      <c r="AJ62" s="240"/>
      <c r="AK62" s="240"/>
      <c r="AL62" s="240"/>
      <c r="AM62" s="240"/>
      <c r="AN62" s="239"/>
      <c r="AO62" s="240"/>
      <c r="AP62" s="240"/>
      <c r="AQ62" s="240"/>
      <c r="AR62" s="240"/>
      <c r="AS62" s="239"/>
      <c r="AT62" s="241"/>
      <c r="AU62" s="241"/>
      <c r="AV62" s="241"/>
      <c r="AW62" s="431"/>
    </row>
    <row r="63" spans="2:49" x14ac:dyDescent="0.2">
      <c r="D63" s="6"/>
      <c r="E63" s="6"/>
      <c r="F63" s="25"/>
      <c r="G63" s="6"/>
      <c r="H63" s="6"/>
      <c r="I63" s="6"/>
      <c r="J63" s="6"/>
      <c r="K63" s="6"/>
      <c r="L63" s="25"/>
      <c r="M63" s="6"/>
      <c r="N63" s="6"/>
      <c r="O63" s="6"/>
      <c r="P63" s="6"/>
      <c r="Q63" s="6"/>
      <c r="R63" s="25"/>
      <c r="S63" s="6"/>
      <c r="T63" s="6"/>
      <c r="U63" s="6"/>
      <c r="V63" s="6"/>
      <c r="W63" s="25"/>
      <c r="X63" s="6"/>
      <c r="Y63" s="6"/>
      <c r="Z63" s="25"/>
      <c r="AA63" s="6"/>
      <c r="AB63" s="6"/>
      <c r="AC63" s="25"/>
      <c r="AD63" s="25"/>
      <c r="AE63" s="6"/>
      <c r="AF63" s="25"/>
      <c r="AG63" s="6"/>
      <c r="AH63" s="6"/>
      <c r="AI63" s="6"/>
      <c r="AJ63" s="6"/>
      <c r="AK63" s="25"/>
      <c r="AL63" s="6"/>
      <c r="AM63" s="6"/>
      <c r="AN63" s="6"/>
      <c r="AO63" s="6"/>
      <c r="AP63" s="25"/>
      <c r="AQ63" s="6"/>
      <c r="AR63" s="6"/>
      <c r="AS63" s="6"/>
      <c r="AT63" s="6"/>
      <c r="AU63" s="6"/>
    </row>
    <row r="64" spans="2:49" x14ac:dyDescent="0.2"/>
    <row r="65"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selectLockedCells="1"/>
  <dataConsolidate/>
  <phoneticPr fontId="23" type="noConversion"/>
  <conditionalFormatting sqref="G7:I7 D6:D10">
    <cfRule type="cellIs" dxfId="577" priority="93" stopIfTrue="1" operator="lessThan">
      <formula>0</formula>
    </cfRule>
  </conditionalFormatting>
  <conditionalFormatting sqref="M7:O7 J6:J10">
    <cfRule type="cellIs" dxfId="576" priority="92" stopIfTrue="1" operator="lessThan">
      <formula>0</formula>
    </cfRule>
  </conditionalFormatting>
  <conditionalFormatting sqref="S7:T7 P6:P10">
    <cfRule type="cellIs" dxfId="575" priority="91" stopIfTrue="1" operator="lessThan">
      <formula>0</formula>
    </cfRule>
  </conditionalFormatting>
  <conditionalFormatting sqref="U6:U10">
    <cfRule type="cellIs" dxfId="574" priority="90" stopIfTrue="1" operator="lessThan">
      <formula>0</formula>
    </cfRule>
  </conditionalFormatting>
  <conditionalFormatting sqref="X6:X10">
    <cfRule type="cellIs" dxfId="573" priority="89" stopIfTrue="1" operator="lessThan">
      <formula>0</formula>
    </cfRule>
  </conditionalFormatting>
  <conditionalFormatting sqref="AA6:AA10">
    <cfRule type="cellIs" dxfId="572" priority="88" stopIfTrue="1" operator="lessThan">
      <formula>0</formula>
    </cfRule>
  </conditionalFormatting>
  <conditionalFormatting sqref="AD6:AD10">
    <cfRule type="cellIs" dxfId="571" priority="87" stopIfTrue="1" operator="lessThan">
      <formula>0</formula>
    </cfRule>
  </conditionalFormatting>
  <conditionalFormatting sqref="AI6:AI10">
    <cfRule type="cellIs" dxfId="570" priority="86" stopIfTrue="1" operator="lessThan">
      <formula>0</formula>
    </cfRule>
  </conditionalFormatting>
  <conditionalFormatting sqref="AT6:AT10">
    <cfRule type="cellIs" dxfId="569" priority="84" stopIfTrue="1" operator="lessThan">
      <formula>0</formula>
    </cfRule>
  </conditionalFormatting>
  <conditionalFormatting sqref="AS6:AS10">
    <cfRule type="cellIs" dxfId="568" priority="85" stopIfTrue="1" operator="lessThan">
      <formula>0</formula>
    </cfRule>
  </conditionalFormatting>
  <conditionalFormatting sqref="AU6:AU10">
    <cfRule type="cellIs" dxfId="567" priority="83" stopIfTrue="1" operator="lessThan">
      <formula>0</formula>
    </cfRule>
  </conditionalFormatting>
  <conditionalFormatting sqref="AQ7:AR7 AN6:AN10">
    <cfRule type="cellIs" dxfId="566" priority="82" stopIfTrue="1" operator="lessThan">
      <formula>0</formula>
    </cfRule>
  </conditionalFormatting>
  <conditionalFormatting sqref="E13:F15 D13:D21">
    <cfRule type="cellIs" dxfId="565" priority="81" stopIfTrue="1" operator="lessThan">
      <formula>0</formula>
    </cfRule>
  </conditionalFormatting>
  <conditionalFormatting sqref="I13:I15">
    <cfRule type="cellIs" dxfId="564" priority="80" stopIfTrue="1" operator="lessThan">
      <formula>0</formula>
    </cfRule>
  </conditionalFormatting>
  <conditionalFormatting sqref="K13:L15 J13:J21">
    <cfRule type="cellIs" dxfId="563" priority="79" stopIfTrue="1" operator="lessThan">
      <formula>0</formula>
    </cfRule>
  </conditionalFormatting>
  <conditionalFormatting sqref="O13:O15">
    <cfRule type="cellIs" dxfId="562" priority="78" stopIfTrue="1" operator="lessThan">
      <formula>0</formula>
    </cfRule>
  </conditionalFormatting>
  <conditionalFormatting sqref="V13:V15 U13:U21">
    <cfRule type="cellIs" dxfId="561" priority="76" stopIfTrue="1" operator="lessThan">
      <formula>0</formula>
    </cfRule>
  </conditionalFormatting>
  <conditionalFormatting sqref="W13:W15">
    <cfRule type="cellIs" dxfId="560" priority="75" stopIfTrue="1" operator="lessThan">
      <formula>0</formula>
    </cfRule>
  </conditionalFormatting>
  <conditionalFormatting sqref="Y13:Y15 X13:X21">
    <cfRule type="cellIs" dxfId="559" priority="74" stopIfTrue="1" operator="lessThan">
      <formula>0</formula>
    </cfRule>
  </conditionalFormatting>
  <conditionalFormatting sqref="Z13:Z15">
    <cfRule type="cellIs" dxfId="558" priority="73" stopIfTrue="1" operator="lessThan">
      <formula>0</formula>
    </cfRule>
  </conditionalFormatting>
  <conditionalFormatting sqref="AB13:AB15 AA13:AA21">
    <cfRule type="cellIs" dxfId="557" priority="72" stopIfTrue="1" operator="lessThan">
      <formula>0</formula>
    </cfRule>
  </conditionalFormatting>
  <conditionalFormatting sqref="AC13:AC15">
    <cfRule type="cellIs" dxfId="556" priority="71" stopIfTrue="1" operator="lessThan">
      <formula>0</formula>
    </cfRule>
  </conditionalFormatting>
  <conditionalFormatting sqref="AD13:AD21">
    <cfRule type="cellIs" dxfId="555" priority="70" stopIfTrue="1" operator="lessThan">
      <formula>0</formula>
    </cfRule>
  </conditionalFormatting>
  <conditionalFormatting sqref="AI13:AI21">
    <cfRule type="cellIs" dxfId="554" priority="69" stopIfTrue="1" operator="lessThan">
      <formula>0</formula>
    </cfRule>
  </conditionalFormatting>
  <conditionalFormatting sqref="AT13:AT21">
    <cfRule type="cellIs" dxfId="553" priority="67" stopIfTrue="1" operator="lessThan">
      <formula>0</formula>
    </cfRule>
  </conditionalFormatting>
  <conditionalFormatting sqref="AS13:AS21">
    <cfRule type="cellIs" dxfId="552" priority="68" stopIfTrue="1" operator="lessThan">
      <formula>0</formula>
    </cfRule>
  </conditionalFormatting>
  <conditionalFormatting sqref="AU13:AU21">
    <cfRule type="cellIs" dxfId="551" priority="66" stopIfTrue="1" operator="lessThan">
      <formula>0</formula>
    </cfRule>
  </conditionalFormatting>
  <conditionalFormatting sqref="Q13:R15 P13:P21">
    <cfRule type="cellIs" dxfId="550" priority="77" stopIfTrue="1" operator="lessThan">
      <formula>0</formula>
    </cfRule>
  </conditionalFormatting>
  <conditionalFormatting sqref="AO13:AP15 AN13:AN21">
    <cfRule type="cellIs" dxfId="549" priority="65" stopIfTrue="1" operator="lessThan">
      <formula>0</formula>
    </cfRule>
  </conditionalFormatting>
  <conditionalFormatting sqref="AS49:AS52 D34:AD35 D49:J52 D25:AD28 D30:AD32 D37:AD42 D44:AD47 L49:AD52">
    <cfRule type="cellIs" dxfId="548" priority="38" stopIfTrue="1" operator="lessThan">
      <formula>0</formula>
    </cfRule>
  </conditionalFormatting>
  <conditionalFormatting sqref="AS53">
    <cfRule type="cellIs" dxfId="547" priority="37" stopIfTrue="1" operator="lessThan">
      <formula>0</formula>
    </cfRule>
  </conditionalFormatting>
  <conditionalFormatting sqref="G56:I57 G59:I59 D59 D56:D57">
    <cfRule type="cellIs" dxfId="546" priority="64" stopIfTrue="1" operator="lessThan">
      <formula>0</formula>
    </cfRule>
  </conditionalFormatting>
  <conditionalFormatting sqref="AI34:AI35">
    <cfRule type="cellIs" dxfId="545" priority="55" stopIfTrue="1" operator="lessThan">
      <formula>0</formula>
    </cfRule>
  </conditionalFormatting>
  <conditionalFormatting sqref="AQ56:AR57 AQ59:AR59 AN59 AN56:AN57">
    <cfRule type="cellIs" dxfId="544" priority="8" stopIfTrue="1" operator="lessThan">
      <formula>0</formula>
    </cfRule>
  </conditionalFormatting>
  <conditionalFormatting sqref="D53:F53">
    <cfRule type="cellIs" dxfId="543" priority="63" stopIfTrue="1" operator="lessThan">
      <formula>0</formula>
    </cfRule>
  </conditionalFormatting>
  <conditionalFormatting sqref="I53">
    <cfRule type="cellIs" dxfId="542" priority="62" stopIfTrue="1" operator="lessThan">
      <formula>0</formula>
    </cfRule>
  </conditionalFormatting>
  <conditionalFormatting sqref="J53 L53">
    <cfRule type="cellIs" dxfId="541" priority="61" stopIfTrue="1" operator="lessThan">
      <formula>0</formula>
    </cfRule>
  </conditionalFormatting>
  <conditionalFormatting sqref="O53">
    <cfRule type="cellIs" dxfId="540" priority="60" stopIfTrue="1" operator="lessThan">
      <formula>0</formula>
    </cfRule>
  </conditionalFormatting>
  <conditionalFormatting sqref="P53:R53">
    <cfRule type="cellIs" dxfId="539" priority="59" stopIfTrue="1" operator="lessThan">
      <formula>0</formula>
    </cfRule>
  </conditionalFormatting>
  <conditionalFormatting sqref="U53:AD53">
    <cfRule type="cellIs" dxfId="538" priority="58" stopIfTrue="1" operator="lessThan">
      <formula>0</formula>
    </cfRule>
  </conditionalFormatting>
  <conditionalFormatting sqref="AI25:AI28">
    <cfRule type="cellIs" dxfId="537" priority="57" stopIfTrue="1" operator="lessThan">
      <formula>0</formula>
    </cfRule>
  </conditionalFormatting>
  <conditionalFormatting sqref="AI30:AI32">
    <cfRule type="cellIs" dxfId="536" priority="56" stopIfTrue="1" operator="lessThan">
      <formula>0</formula>
    </cfRule>
  </conditionalFormatting>
  <conditionalFormatting sqref="AN25:AR28">
    <cfRule type="cellIs" dxfId="535" priority="54" stopIfTrue="1" operator="lessThan">
      <formula>0</formula>
    </cfRule>
  </conditionalFormatting>
  <conditionalFormatting sqref="AN30:AR32">
    <cfRule type="cellIs" dxfId="534" priority="53" stopIfTrue="1" operator="lessThan">
      <formula>0</formula>
    </cfRule>
  </conditionalFormatting>
  <conditionalFormatting sqref="AN34:AR35">
    <cfRule type="cellIs" dxfId="533" priority="52" stopIfTrue="1" operator="lessThan">
      <formula>0</formula>
    </cfRule>
  </conditionalFormatting>
  <conditionalFormatting sqref="AS25:AV26 AS27:AU27">
    <cfRule type="cellIs" dxfId="532" priority="51" stopIfTrue="1" operator="lessThan">
      <formula>0</formula>
    </cfRule>
  </conditionalFormatting>
  <conditionalFormatting sqref="AS28:AV28">
    <cfRule type="cellIs" dxfId="531" priority="50" stopIfTrue="1" operator="lessThan">
      <formula>0</formula>
    </cfRule>
  </conditionalFormatting>
  <conditionalFormatting sqref="AS30:AV32">
    <cfRule type="cellIs" dxfId="530" priority="49" stopIfTrue="1" operator="lessThan">
      <formula>0</formula>
    </cfRule>
  </conditionalFormatting>
  <conditionalFormatting sqref="AI44:AI47">
    <cfRule type="cellIs" dxfId="529" priority="48" stopIfTrue="1" operator="lessThan">
      <formula>0</formula>
    </cfRule>
  </conditionalFormatting>
  <conditionalFormatting sqref="AI49:AI52">
    <cfRule type="cellIs" dxfId="528" priority="47" stopIfTrue="1" operator="lessThan">
      <formula>0</formula>
    </cfRule>
  </conditionalFormatting>
  <conditionalFormatting sqref="AI53">
    <cfRule type="cellIs" dxfId="527" priority="46" stopIfTrue="1" operator="lessThan">
      <formula>0</formula>
    </cfRule>
  </conditionalFormatting>
  <conditionalFormatting sqref="AI37:AI42">
    <cfRule type="cellIs" dxfId="526" priority="45" stopIfTrue="1" operator="lessThan">
      <formula>0</formula>
    </cfRule>
  </conditionalFormatting>
  <conditionalFormatting sqref="AN37:AR42">
    <cfRule type="cellIs" dxfId="525" priority="44" stopIfTrue="1" operator="lessThan">
      <formula>0</formula>
    </cfRule>
  </conditionalFormatting>
  <conditionalFormatting sqref="AN44:AR47">
    <cfRule type="cellIs" dxfId="524" priority="43" stopIfTrue="1" operator="lessThan">
      <formula>0</formula>
    </cfRule>
  </conditionalFormatting>
  <conditionalFormatting sqref="AN49:AR52">
    <cfRule type="cellIs" dxfId="523" priority="42" stopIfTrue="1" operator="lessThan">
      <formula>0</formula>
    </cfRule>
  </conditionalFormatting>
  <conditionalFormatting sqref="AN53:AP53">
    <cfRule type="cellIs" dxfId="522" priority="41" stopIfTrue="1" operator="lessThan">
      <formula>0</formula>
    </cfRule>
  </conditionalFormatting>
  <conditionalFormatting sqref="AS37:AS42">
    <cfRule type="cellIs" dxfId="521" priority="40" stopIfTrue="1" operator="lessThan">
      <formula>0</formula>
    </cfRule>
  </conditionalFormatting>
  <conditionalFormatting sqref="AS44:AS47">
    <cfRule type="cellIs" dxfId="520" priority="39" stopIfTrue="1" operator="lessThan">
      <formula>0</formula>
    </cfRule>
  </conditionalFormatting>
  <conditionalFormatting sqref="AT37:AT42">
    <cfRule type="cellIs" dxfId="519" priority="36" stopIfTrue="1" operator="lessThan">
      <formula>0</formula>
    </cfRule>
  </conditionalFormatting>
  <conditionalFormatting sqref="AT44:AT47">
    <cfRule type="cellIs" dxfId="518" priority="35" stopIfTrue="1" operator="lessThan">
      <formula>0</formula>
    </cfRule>
  </conditionalFormatting>
  <conditionalFormatting sqref="AT49:AT52">
    <cfRule type="cellIs" dxfId="517" priority="34" stopIfTrue="1" operator="lessThan">
      <formula>0</formula>
    </cfRule>
  </conditionalFormatting>
  <conditionalFormatting sqref="AT53">
    <cfRule type="cellIs" dxfId="516" priority="33" stopIfTrue="1" operator="lessThan">
      <formula>0</formula>
    </cfRule>
  </conditionalFormatting>
  <conditionalFormatting sqref="AU37:AU42">
    <cfRule type="cellIs" dxfId="515" priority="32" stopIfTrue="1" operator="lessThan">
      <formula>0</formula>
    </cfRule>
  </conditionalFormatting>
  <conditionalFormatting sqref="AU44:AU47">
    <cfRule type="cellIs" dxfId="514" priority="31" stopIfTrue="1" operator="lessThan">
      <formula>0</formula>
    </cfRule>
  </conditionalFormatting>
  <conditionalFormatting sqref="AU49:AU52">
    <cfRule type="cellIs" dxfId="513" priority="30" stopIfTrue="1" operator="lessThan">
      <formula>0</formula>
    </cfRule>
  </conditionalFormatting>
  <conditionalFormatting sqref="AU53">
    <cfRule type="cellIs" dxfId="512" priority="29" stopIfTrue="1" operator="lessThan">
      <formula>0</formula>
    </cfRule>
  </conditionalFormatting>
  <conditionalFormatting sqref="AV37:AV42">
    <cfRule type="cellIs" dxfId="511" priority="28" stopIfTrue="1" operator="lessThan">
      <formula>0</formula>
    </cfRule>
  </conditionalFormatting>
  <conditionalFormatting sqref="AV44:AV47">
    <cfRule type="cellIs" dxfId="510" priority="27" stopIfTrue="1" operator="lessThan">
      <formula>0</formula>
    </cfRule>
  </conditionalFormatting>
  <conditionalFormatting sqref="AV49:AV52">
    <cfRule type="cellIs" dxfId="509" priority="26" stopIfTrue="1" operator="lessThan">
      <formula>0</formula>
    </cfRule>
  </conditionalFormatting>
  <conditionalFormatting sqref="AV53">
    <cfRule type="cellIs" dxfId="508" priority="25" stopIfTrue="1" operator="lessThan">
      <formula>0</formula>
    </cfRule>
  </conditionalFormatting>
  <conditionalFormatting sqref="AS35:AV35">
    <cfRule type="cellIs" dxfId="507" priority="24" stopIfTrue="1" operator="lessThan">
      <formula>0</formula>
    </cfRule>
  </conditionalFormatting>
  <conditionalFormatting sqref="AV34">
    <cfRule type="cellIs" dxfId="506" priority="23" stopIfTrue="1" operator="lessThan">
      <formula>0</formula>
    </cfRule>
  </conditionalFormatting>
  <conditionalFormatting sqref="AT34">
    <cfRule type="cellIs" dxfId="505" priority="22" stopIfTrue="1" operator="lessThan">
      <formula>0</formula>
    </cfRule>
  </conditionalFormatting>
  <conditionalFormatting sqref="M56:O57 J56:J57">
    <cfRule type="cellIs" dxfId="504" priority="21" stopIfTrue="1" operator="lessThan">
      <formula>0</formula>
    </cfRule>
  </conditionalFormatting>
  <conditionalFormatting sqref="M58:O59 J58:J59">
    <cfRule type="cellIs" dxfId="503" priority="20" stopIfTrue="1" operator="lessThan">
      <formula>0</formula>
    </cfRule>
  </conditionalFormatting>
  <conditionalFormatting sqref="S56:U57 P56:P57">
    <cfRule type="cellIs" dxfId="502" priority="19" stopIfTrue="1" operator="lessThan">
      <formula>0</formula>
    </cfRule>
  </conditionalFormatting>
  <conditionalFormatting sqref="V56:W57">
    <cfRule type="cellIs" dxfId="501" priority="18" stopIfTrue="1" operator="lessThan">
      <formula>0</formula>
    </cfRule>
  </conditionalFormatting>
  <conditionalFormatting sqref="S59:U59 P59">
    <cfRule type="cellIs" dxfId="500" priority="17" stopIfTrue="1" operator="lessThan">
      <formula>0</formula>
    </cfRule>
  </conditionalFormatting>
  <conditionalFormatting sqref="V59:W59">
    <cfRule type="cellIs" dxfId="499" priority="16" stopIfTrue="1" operator="lessThan">
      <formula>0</formula>
    </cfRule>
  </conditionalFormatting>
  <conditionalFormatting sqref="S58:T58 P58">
    <cfRule type="cellIs" dxfId="498" priority="15" stopIfTrue="1" operator="lessThan">
      <formula>0</formula>
    </cfRule>
  </conditionalFormatting>
  <conditionalFormatting sqref="X56:X57">
    <cfRule type="cellIs" dxfId="497" priority="14" stopIfTrue="1" operator="lessThan">
      <formula>0</formula>
    </cfRule>
  </conditionalFormatting>
  <conditionalFormatting sqref="X59">
    <cfRule type="cellIs" dxfId="496" priority="13" stopIfTrue="1" operator="lessThan">
      <formula>0</formula>
    </cfRule>
  </conditionalFormatting>
  <conditionalFormatting sqref="X58">
    <cfRule type="cellIs" dxfId="495" priority="12" stopIfTrue="1" operator="lessThan">
      <formula>0</formula>
    </cfRule>
  </conditionalFormatting>
  <conditionalFormatting sqref="AA56:AA57">
    <cfRule type="cellIs" dxfId="494" priority="11" stopIfTrue="1" operator="lessThan">
      <formula>0</formula>
    </cfRule>
  </conditionalFormatting>
  <conditionalFormatting sqref="AA59">
    <cfRule type="cellIs" dxfId="493" priority="10" stopIfTrue="1" operator="lessThan">
      <formula>0</formula>
    </cfRule>
  </conditionalFormatting>
  <conditionalFormatting sqref="AA58">
    <cfRule type="cellIs" dxfId="492" priority="9" stopIfTrue="1" operator="lessThan">
      <formula>0</formula>
    </cfRule>
  </conditionalFormatting>
  <conditionalFormatting sqref="AU34">
    <cfRule type="cellIs" dxfId="491" priority="7" stopIfTrue="1" operator="lessThan">
      <formula>0</formula>
    </cfRule>
  </conditionalFormatting>
  <conditionalFormatting sqref="K49:K52">
    <cfRule type="cellIs" dxfId="490" priority="5" stopIfTrue="1" operator="lessThan">
      <formula>0</formula>
    </cfRule>
  </conditionalFormatting>
  <conditionalFormatting sqref="K53">
    <cfRule type="cellIs" dxfId="489" priority="6" stopIfTrue="1" operator="lessThan">
      <formula>0</formula>
    </cfRule>
  </conditionalFormatting>
  <conditionalFormatting sqref="K56:K57">
    <cfRule type="cellIs" dxfId="488" priority="4" stopIfTrue="1" operator="lessThan">
      <formula>0</formula>
    </cfRule>
  </conditionalFormatting>
  <conditionalFormatting sqref="K58:K59">
    <cfRule type="cellIs" dxfId="487" priority="3" stopIfTrue="1" operator="lessThan">
      <formula>0</formula>
    </cfRule>
  </conditionalFormatting>
  <conditionalFormatting sqref="Q59">
    <cfRule type="cellIs" dxfId="486" priority="2" stopIfTrue="1" operator="lessThan">
      <formula>0</formula>
    </cfRule>
  </conditionalFormatting>
  <conditionalFormatting sqref="AW61:AW62">
    <cfRule type="cellIs" dxfId="485" priority="1" stopIfTrue="1" operator="lessThan">
      <formula>0</formula>
    </cfRule>
  </conditionalFormatting>
  <dataValidations count="4">
    <dataValidation allowBlank="1" showInputMessage="1" showErrorMessage="1" prompt="Contains a formula" sqref="AN60:AV60"/>
    <dataValidation allowBlank="1" showInputMessage="1" showErrorMessage="1" prompt="Accepts input from user" sqref="D13:D21 E13:F15 Q6:T7 V6:W7 I13:I15 J13:J21 Y6:Z7 AB6:AC7 K13:L15 AO6:AR7 AS58:AU58 E6:I7 K6:O7 O13:O15 P13:P21 Q13:R15 D6:D10 J6:J10 U13:U21 V13:W15 X13:X21 P6:P10 U6:U10 Y13:Z15 AA13:AA21 X6:X10 AB13:AC15 AD13:AD21 AA6:AA10 AI13:AI21 AN13:AN21 AO13:AP15 AS13:AU21 AD6:AD10 AI6:AI10 AN6:AN10 AS6:AU10 AV25:AV26 AV28 AT34:AV35 AV49:AV54 D59:AD59 X58:AD58 J58:T58 D53:F53 I53:L53 O53:R53 U53:AD53 AI25:AI28 AI30:AI32 AI34:AI35 AI37:AI42 AI44:AI47 AI49:AI53 AI56:AI59 AN53:AP53 AN49:AS52 AN25:AU28 AN30:AV32 AS53 AN37:AV42 AN44:AV47 AT49:AU53 AN56:AU57 AN59:AU59 AN34:AR35 AS35 D25:AD28 D30:AD32 D34:AD35 D37:AD42 D44:AD47 D49:AD52 D56:AD57 AV56:AV59 AW61:AW62"/>
    <dataValidation allowBlank="1" showInputMessage="1" showErrorMessage="1" prompt="Does not accept input from user" sqref="S13:T15 V16:W21 X11 AB8:AC11 AA11 AD11 Y16:Z21 AB16:AC21 AV4:AW24 AO16:AR21 AE4:AH62 AQ13:AR15 AJ4:AM62 E8:I11 D11 AI11 AI4 AI23:AI24 AN61:AV62 AO8:AR11 D4:AD4 D61:AD62 K8:O11 AI61:AI62 J11 Q8:T11 D23:AD24 AN11 AN4:AU4 AW25:AW60 AN23:AU24 AS11:AU11 P11 V8:W11 U11 Y8:Z11 E16:I21 G13:H15 K16:O21 M13:N15 Q16:T21 G53:H53 M53:N53 D58:I58 S53:T53 U58:W58 AI29 AI33 AI36 AI43 AI48 AI54:AI55 AQ53:AR53 AN54:AU55 AV27 AN29:AV29 AN33:AV33 AN36:AV36 AN43:AV43 AN48:AV48 AV55 AS34 D29:AD29 D33:AD33 D36:AD36 D43:AD43 D48:AD48 D54:AD55 AN58:AR58"/>
    <dataValidation allowBlank="1" showInputMessage="1" showErrorMessage="1" prompt="Contains a formula" sqref="D60:AD60 D22:AD22 D12:AD12 D5:AD5 AN5:AU5 AN12:AU12 AN22:AU22 AI12 AI5 AI22 AI6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pageSetUpPr fitToPage="1"/>
  </sheetPr>
  <dimension ref="A1:AZ62"/>
  <sheetViews>
    <sheetView zoomScale="80" zoomScaleNormal="80" workbookViewId="0">
      <pane xSplit="2" ySplit="3" topLeftCell="AR49" activePane="bottomRight" state="frozen"/>
      <selection activeCell="B1" sqref="B1"/>
      <selection pane="topRight" activeCell="B1" sqref="B1"/>
      <selection pane="bottomLeft" activeCell="B1" sqref="B1"/>
      <selection pane="bottomRight" activeCell="D56" sqref="D56:AW58"/>
    </sheetView>
  </sheetViews>
  <sheetFormatPr defaultColWidth="0" defaultRowHeight="12.75" zeroHeight="1" x14ac:dyDescent="0.2"/>
  <cols>
    <col min="1" max="1" width="14.28515625" style="5" customWidth="1"/>
    <col min="2" max="2" width="69.42578125" style="3" customWidth="1"/>
    <col min="3" max="3" width="13.42578125" style="3" customWidth="1"/>
    <col min="4" max="5" width="20.42578125" style="3" customWidth="1"/>
    <col min="6" max="6" width="20.42578125" style="5" customWidth="1"/>
    <col min="7" max="11" width="20.42578125" style="3" customWidth="1"/>
    <col min="12" max="12" width="20.42578125" style="5" customWidth="1"/>
    <col min="13" max="17" width="20.42578125" style="3" customWidth="1"/>
    <col min="18" max="18" width="20.42578125" style="5" customWidth="1"/>
    <col min="19" max="20" width="20.42578125" style="3" customWidth="1"/>
    <col min="21" max="22" width="20.5703125" style="3" customWidth="1"/>
    <col min="23" max="23" width="20.5703125" style="5" customWidth="1"/>
    <col min="24" max="25" width="20.5703125" style="3" customWidth="1"/>
    <col min="26" max="26" width="20.5703125" style="5" customWidth="1"/>
    <col min="27" max="28" width="20.5703125" style="3" customWidth="1"/>
    <col min="29" max="29" width="20.5703125" style="5" customWidth="1"/>
    <col min="30" max="31" width="20.42578125" style="3" customWidth="1"/>
    <col min="32" max="32" width="20.42578125" style="5" customWidth="1"/>
    <col min="33" max="36" width="20.42578125" style="3" customWidth="1"/>
    <col min="37" max="37" width="20.42578125" style="5" customWidth="1"/>
    <col min="38" max="41" width="20.42578125" style="3" customWidth="1"/>
    <col min="42" max="42" width="20.42578125" style="5" customWidth="1"/>
    <col min="43" max="49" width="20.42578125" style="3" customWidth="1"/>
    <col min="50" max="52" width="9.42578125" style="3" customWidth="1"/>
    <col min="53" max="16384" width="9.42578125" style="3" hidden="1"/>
  </cols>
  <sheetData>
    <row r="1" spans="2:49" ht="20.25" thickBot="1" x14ac:dyDescent="0.25">
      <c r="B1" s="92" t="s">
        <v>313</v>
      </c>
    </row>
    <row r="2" spans="2:49" ht="13.5" thickBot="1" x14ac:dyDescent="0.25"/>
    <row r="3" spans="2:49" s="5" customFormat="1" ht="90.75" thickBot="1" x14ac:dyDescent="0.25">
      <c r="B3" s="114" t="s">
        <v>314</v>
      </c>
      <c r="C3" s="115" t="s">
        <v>195</v>
      </c>
      <c r="D3" s="116" t="s">
        <v>462</v>
      </c>
      <c r="E3" s="117" t="s">
        <v>480</v>
      </c>
      <c r="F3" s="117" t="s">
        <v>481</v>
      </c>
      <c r="G3" s="117" t="s">
        <v>364</v>
      </c>
      <c r="H3" s="117" t="s">
        <v>365</v>
      </c>
      <c r="I3" s="116" t="s">
        <v>482</v>
      </c>
      <c r="J3" s="116" t="s">
        <v>463</v>
      </c>
      <c r="K3" s="117" t="s">
        <v>483</v>
      </c>
      <c r="L3" s="117" t="s">
        <v>484</v>
      </c>
      <c r="M3" s="117" t="s">
        <v>366</v>
      </c>
      <c r="N3" s="117" t="s">
        <v>367</v>
      </c>
      <c r="O3" s="116" t="s">
        <v>485</v>
      </c>
      <c r="P3" s="116" t="s">
        <v>464</v>
      </c>
      <c r="Q3" s="117" t="s">
        <v>486</v>
      </c>
      <c r="R3" s="117" t="s">
        <v>487</v>
      </c>
      <c r="S3" s="117" t="s">
        <v>368</v>
      </c>
      <c r="T3" s="117" t="s">
        <v>369</v>
      </c>
      <c r="U3" s="116" t="s">
        <v>465</v>
      </c>
      <c r="V3" s="117" t="s">
        <v>488</v>
      </c>
      <c r="W3" s="117" t="s">
        <v>489</v>
      </c>
      <c r="X3" s="116" t="s">
        <v>466</v>
      </c>
      <c r="Y3" s="117" t="s">
        <v>490</v>
      </c>
      <c r="Z3" s="117" t="s">
        <v>491</v>
      </c>
      <c r="AA3" s="116" t="s">
        <v>467</v>
      </c>
      <c r="AB3" s="117" t="s">
        <v>492</v>
      </c>
      <c r="AC3" s="117" t="s">
        <v>493</v>
      </c>
      <c r="AD3" s="116" t="s">
        <v>468</v>
      </c>
      <c r="AE3" s="117" t="s">
        <v>494</v>
      </c>
      <c r="AF3" s="117" t="s">
        <v>495</v>
      </c>
      <c r="AG3" s="117" t="s">
        <v>370</v>
      </c>
      <c r="AH3" s="117" t="s">
        <v>371</v>
      </c>
      <c r="AI3" s="116" t="s">
        <v>469</v>
      </c>
      <c r="AJ3" s="117" t="s">
        <v>496</v>
      </c>
      <c r="AK3" s="117" t="s">
        <v>497</v>
      </c>
      <c r="AL3" s="117" t="s">
        <v>372</v>
      </c>
      <c r="AM3" s="117" t="s">
        <v>373</v>
      </c>
      <c r="AN3" s="116" t="s">
        <v>470</v>
      </c>
      <c r="AO3" s="117" t="s">
        <v>498</v>
      </c>
      <c r="AP3" s="117" t="s">
        <v>499</v>
      </c>
      <c r="AQ3" s="117" t="s">
        <v>363</v>
      </c>
      <c r="AR3" s="117" t="s">
        <v>374</v>
      </c>
      <c r="AS3" s="116" t="s">
        <v>471</v>
      </c>
      <c r="AT3" s="118" t="s">
        <v>472</v>
      </c>
      <c r="AU3" s="118" t="s">
        <v>547</v>
      </c>
      <c r="AV3" s="118" t="s">
        <v>473</v>
      </c>
      <c r="AW3" s="119" t="s">
        <v>474</v>
      </c>
    </row>
    <row r="4" spans="2:49" ht="18" thickTop="1" thickBot="1" x14ac:dyDescent="0.25">
      <c r="B4" s="104" t="s">
        <v>196</v>
      </c>
      <c r="C4" s="66"/>
      <c r="D4" s="187"/>
      <c r="E4" s="188"/>
      <c r="F4" s="188"/>
      <c r="G4" s="188"/>
      <c r="H4" s="188"/>
      <c r="I4" s="187"/>
      <c r="J4" s="187"/>
      <c r="K4" s="188"/>
      <c r="L4" s="188"/>
      <c r="M4" s="188"/>
      <c r="N4" s="188"/>
      <c r="O4" s="187"/>
      <c r="P4" s="187"/>
      <c r="Q4" s="188"/>
      <c r="R4" s="188"/>
      <c r="S4" s="188"/>
      <c r="T4" s="188"/>
      <c r="U4" s="187"/>
      <c r="V4" s="188"/>
      <c r="W4" s="188"/>
      <c r="X4" s="187"/>
      <c r="Y4" s="188"/>
      <c r="Z4" s="188"/>
      <c r="AA4" s="187"/>
      <c r="AB4" s="188"/>
      <c r="AC4" s="188"/>
      <c r="AD4" s="187"/>
      <c r="AE4" s="188"/>
      <c r="AF4" s="188"/>
      <c r="AG4" s="188"/>
      <c r="AH4" s="188"/>
      <c r="AI4" s="187"/>
      <c r="AJ4" s="188"/>
      <c r="AK4" s="188"/>
      <c r="AL4" s="188"/>
      <c r="AM4" s="188"/>
      <c r="AN4" s="187"/>
      <c r="AO4" s="188"/>
      <c r="AP4" s="188"/>
      <c r="AQ4" s="188"/>
      <c r="AR4" s="188"/>
      <c r="AS4" s="187"/>
      <c r="AT4" s="189"/>
      <c r="AU4" s="189"/>
      <c r="AV4" s="189"/>
      <c r="AW4" s="190"/>
    </row>
    <row r="5" spans="2:49" ht="13.5" thickTop="1" x14ac:dyDescent="0.2">
      <c r="B5" s="122" t="s">
        <v>252</v>
      </c>
      <c r="C5" s="62"/>
      <c r="D5" s="222"/>
      <c r="E5" s="223"/>
      <c r="F5" s="223"/>
      <c r="G5" s="242"/>
      <c r="H5" s="242"/>
      <c r="I5" s="243"/>
      <c r="J5" s="222"/>
      <c r="K5" s="223"/>
      <c r="L5" s="223"/>
      <c r="M5" s="242"/>
      <c r="N5" s="242"/>
      <c r="O5" s="243"/>
      <c r="P5" s="222"/>
      <c r="Q5" s="223"/>
      <c r="R5" s="223"/>
      <c r="S5" s="242"/>
      <c r="T5" s="242"/>
      <c r="U5" s="222"/>
      <c r="V5" s="223"/>
      <c r="W5" s="223"/>
      <c r="X5" s="222"/>
      <c r="Y5" s="223"/>
      <c r="Z5" s="223"/>
      <c r="AA5" s="222"/>
      <c r="AB5" s="223"/>
      <c r="AC5" s="223"/>
      <c r="AD5" s="222"/>
      <c r="AE5" s="193"/>
      <c r="AF5" s="193"/>
      <c r="AG5" s="193"/>
      <c r="AH5" s="193"/>
      <c r="AI5" s="222"/>
      <c r="AJ5" s="193"/>
      <c r="AK5" s="193"/>
      <c r="AL5" s="193"/>
      <c r="AM5" s="193"/>
      <c r="AN5" s="222"/>
      <c r="AO5" s="223"/>
      <c r="AP5" s="223"/>
      <c r="AQ5" s="242"/>
      <c r="AR5" s="242"/>
      <c r="AS5" s="222"/>
      <c r="AT5" s="224"/>
      <c r="AU5" s="224"/>
      <c r="AV5" s="196"/>
      <c r="AW5" s="197"/>
    </row>
    <row r="6" spans="2:49" x14ac:dyDescent="0.2">
      <c r="B6" s="123" t="s">
        <v>253</v>
      </c>
      <c r="C6" s="63" t="s">
        <v>8</v>
      </c>
      <c r="D6" s="198"/>
      <c r="E6" s="199"/>
      <c r="F6" s="199"/>
      <c r="G6" s="200"/>
      <c r="H6" s="200"/>
      <c r="I6" s="201"/>
      <c r="J6" s="198"/>
      <c r="K6" s="199"/>
      <c r="L6" s="199"/>
      <c r="M6" s="200"/>
      <c r="N6" s="200"/>
      <c r="O6" s="201"/>
      <c r="P6" s="198"/>
      <c r="Q6" s="199"/>
      <c r="R6" s="199"/>
      <c r="S6" s="200"/>
      <c r="T6" s="200"/>
      <c r="U6" s="198"/>
      <c r="V6" s="199"/>
      <c r="W6" s="199"/>
      <c r="X6" s="198"/>
      <c r="Y6" s="199"/>
      <c r="Z6" s="199"/>
      <c r="AA6" s="198"/>
      <c r="AB6" s="199"/>
      <c r="AC6" s="199"/>
      <c r="AD6" s="198"/>
      <c r="AE6" s="209"/>
      <c r="AF6" s="209"/>
      <c r="AG6" s="209"/>
      <c r="AH6" s="209"/>
      <c r="AI6" s="198"/>
      <c r="AJ6" s="209"/>
      <c r="AK6" s="209"/>
      <c r="AL6" s="209"/>
      <c r="AM6" s="209"/>
      <c r="AN6" s="198"/>
      <c r="AO6" s="199"/>
      <c r="AP6" s="199"/>
      <c r="AQ6" s="200"/>
      <c r="AR6" s="200"/>
      <c r="AS6" s="198"/>
      <c r="AT6" s="203"/>
      <c r="AU6" s="203"/>
      <c r="AV6" s="204"/>
      <c r="AW6" s="205"/>
    </row>
    <row r="7" spans="2:49" x14ac:dyDescent="0.2">
      <c r="B7" s="123" t="s">
        <v>254</v>
      </c>
      <c r="C7" s="63" t="s">
        <v>9</v>
      </c>
      <c r="D7" s="198"/>
      <c r="E7" s="199"/>
      <c r="F7" s="199"/>
      <c r="G7" s="200"/>
      <c r="H7" s="200"/>
      <c r="I7" s="201"/>
      <c r="J7" s="198"/>
      <c r="K7" s="199"/>
      <c r="L7" s="199"/>
      <c r="M7" s="200"/>
      <c r="N7" s="200"/>
      <c r="O7" s="201"/>
      <c r="P7" s="198"/>
      <c r="Q7" s="199"/>
      <c r="R7" s="199"/>
      <c r="S7" s="200"/>
      <c r="T7" s="200"/>
      <c r="U7" s="198"/>
      <c r="V7" s="199"/>
      <c r="W7" s="199"/>
      <c r="X7" s="198"/>
      <c r="Y7" s="199"/>
      <c r="Z7" s="199"/>
      <c r="AA7" s="198"/>
      <c r="AB7" s="199"/>
      <c r="AC7" s="199"/>
      <c r="AD7" s="198"/>
      <c r="AE7" s="209"/>
      <c r="AF7" s="209"/>
      <c r="AG7" s="209"/>
      <c r="AH7" s="209"/>
      <c r="AI7" s="198"/>
      <c r="AJ7" s="209"/>
      <c r="AK7" s="209"/>
      <c r="AL7" s="209"/>
      <c r="AM7" s="209"/>
      <c r="AN7" s="198"/>
      <c r="AO7" s="199"/>
      <c r="AP7" s="199"/>
      <c r="AQ7" s="200"/>
      <c r="AR7" s="200"/>
      <c r="AS7" s="198"/>
      <c r="AT7" s="203"/>
      <c r="AU7" s="203"/>
      <c r="AV7" s="204"/>
      <c r="AW7" s="205"/>
    </row>
    <row r="8" spans="2:49" x14ac:dyDescent="0.2">
      <c r="B8" s="124" t="s">
        <v>255</v>
      </c>
      <c r="C8" s="67"/>
      <c r="D8" s="208"/>
      <c r="E8" s="206"/>
      <c r="F8" s="206"/>
      <c r="G8" s="206"/>
      <c r="H8" s="206"/>
      <c r="I8" s="208"/>
      <c r="J8" s="208"/>
      <c r="K8" s="206"/>
      <c r="L8" s="206"/>
      <c r="M8" s="206"/>
      <c r="N8" s="206"/>
      <c r="O8" s="208"/>
      <c r="P8" s="208"/>
      <c r="Q8" s="206"/>
      <c r="R8" s="206"/>
      <c r="S8" s="206"/>
      <c r="T8" s="206"/>
      <c r="U8" s="208"/>
      <c r="V8" s="206"/>
      <c r="W8" s="206"/>
      <c r="X8" s="208"/>
      <c r="Y8" s="206"/>
      <c r="Z8" s="206"/>
      <c r="AA8" s="208"/>
      <c r="AB8" s="206"/>
      <c r="AC8" s="206"/>
      <c r="AD8" s="208"/>
      <c r="AE8" s="209"/>
      <c r="AF8" s="209"/>
      <c r="AG8" s="209"/>
      <c r="AH8" s="209"/>
      <c r="AI8" s="208"/>
      <c r="AJ8" s="209"/>
      <c r="AK8" s="209"/>
      <c r="AL8" s="209"/>
      <c r="AM8" s="209"/>
      <c r="AN8" s="208"/>
      <c r="AO8" s="206"/>
      <c r="AP8" s="206"/>
      <c r="AQ8" s="206"/>
      <c r="AR8" s="206"/>
      <c r="AS8" s="208"/>
      <c r="AT8" s="221"/>
      <c r="AU8" s="221"/>
      <c r="AV8" s="204"/>
      <c r="AW8" s="205"/>
    </row>
    <row r="9" spans="2:49" ht="25.5" x14ac:dyDescent="0.2">
      <c r="B9" s="106" t="s">
        <v>103</v>
      </c>
      <c r="C9" s="63" t="s">
        <v>43</v>
      </c>
      <c r="D9" s="198"/>
      <c r="E9" s="209"/>
      <c r="F9" s="209"/>
      <c r="G9" s="209"/>
      <c r="H9" s="209"/>
      <c r="I9" s="210"/>
      <c r="J9" s="198"/>
      <c r="K9" s="209"/>
      <c r="L9" s="209"/>
      <c r="M9" s="209"/>
      <c r="N9" s="209"/>
      <c r="O9" s="210"/>
      <c r="P9" s="198"/>
      <c r="Q9" s="209"/>
      <c r="R9" s="209"/>
      <c r="S9" s="209"/>
      <c r="T9" s="209"/>
      <c r="U9" s="198"/>
      <c r="V9" s="209"/>
      <c r="W9" s="209"/>
      <c r="X9" s="198"/>
      <c r="Y9" s="209"/>
      <c r="Z9" s="209"/>
      <c r="AA9" s="198"/>
      <c r="AB9" s="209"/>
      <c r="AC9" s="209"/>
      <c r="AD9" s="198"/>
      <c r="AE9" s="209"/>
      <c r="AF9" s="209"/>
      <c r="AG9" s="209"/>
      <c r="AH9" s="209"/>
      <c r="AI9" s="198"/>
      <c r="AJ9" s="209"/>
      <c r="AK9" s="209"/>
      <c r="AL9" s="209"/>
      <c r="AM9" s="209"/>
      <c r="AN9" s="198"/>
      <c r="AO9" s="209"/>
      <c r="AP9" s="209"/>
      <c r="AQ9" s="209"/>
      <c r="AR9" s="209"/>
      <c r="AS9" s="198"/>
      <c r="AT9" s="203"/>
      <c r="AU9" s="203"/>
      <c r="AV9" s="204"/>
      <c r="AW9" s="205"/>
    </row>
    <row r="10" spans="2:49" ht="25.5" x14ac:dyDescent="0.2">
      <c r="B10" s="106" t="s">
        <v>66</v>
      </c>
      <c r="C10" s="63"/>
      <c r="D10" s="208"/>
      <c r="E10" s="199"/>
      <c r="F10" s="199"/>
      <c r="G10" s="199"/>
      <c r="H10" s="199"/>
      <c r="I10" s="198"/>
      <c r="J10" s="208"/>
      <c r="K10" s="199"/>
      <c r="L10" s="199"/>
      <c r="M10" s="199"/>
      <c r="N10" s="199"/>
      <c r="O10" s="198"/>
      <c r="P10" s="208"/>
      <c r="Q10" s="199"/>
      <c r="R10" s="199"/>
      <c r="S10" s="199"/>
      <c r="T10" s="199"/>
      <c r="U10" s="208"/>
      <c r="V10" s="199"/>
      <c r="W10" s="199"/>
      <c r="X10" s="208"/>
      <c r="Y10" s="199"/>
      <c r="Z10" s="199"/>
      <c r="AA10" s="208"/>
      <c r="AB10" s="199"/>
      <c r="AC10" s="199"/>
      <c r="AD10" s="208"/>
      <c r="AE10" s="209"/>
      <c r="AF10" s="209"/>
      <c r="AG10" s="209"/>
      <c r="AH10" s="209"/>
      <c r="AI10" s="208"/>
      <c r="AJ10" s="209"/>
      <c r="AK10" s="209"/>
      <c r="AL10" s="209"/>
      <c r="AM10" s="209"/>
      <c r="AN10" s="208"/>
      <c r="AO10" s="199"/>
      <c r="AP10" s="199"/>
      <c r="AQ10" s="199"/>
      <c r="AR10" s="199"/>
      <c r="AS10" s="208"/>
      <c r="AT10" s="221"/>
      <c r="AU10" s="221"/>
      <c r="AV10" s="204"/>
      <c r="AW10" s="205"/>
    </row>
    <row r="11" spans="2:49" x14ac:dyDescent="0.2">
      <c r="B11" s="123" t="s">
        <v>256</v>
      </c>
      <c r="C11" s="63" t="s">
        <v>49</v>
      </c>
      <c r="D11" s="198"/>
      <c r="E11" s="199"/>
      <c r="F11" s="199"/>
      <c r="G11" s="199"/>
      <c r="H11" s="199"/>
      <c r="I11" s="198"/>
      <c r="J11" s="198"/>
      <c r="K11" s="199"/>
      <c r="L11" s="199"/>
      <c r="M11" s="199"/>
      <c r="N11" s="199"/>
      <c r="O11" s="198"/>
      <c r="P11" s="198"/>
      <c r="Q11" s="199"/>
      <c r="R11" s="199"/>
      <c r="S11" s="199"/>
      <c r="T11" s="199"/>
      <c r="U11" s="198"/>
      <c r="V11" s="199"/>
      <c r="W11" s="199"/>
      <c r="X11" s="198"/>
      <c r="Y11" s="199"/>
      <c r="Z11" s="199"/>
      <c r="AA11" s="198"/>
      <c r="AB11" s="199"/>
      <c r="AC11" s="199"/>
      <c r="AD11" s="198"/>
      <c r="AE11" s="209"/>
      <c r="AF11" s="209"/>
      <c r="AG11" s="209"/>
      <c r="AH11" s="209"/>
      <c r="AI11" s="198"/>
      <c r="AJ11" s="209"/>
      <c r="AK11" s="209"/>
      <c r="AL11" s="209"/>
      <c r="AM11" s="209"/>
      <c r="AN11" s="198"/>
      <c r="AO11" s="199"/>
      <c r="AP11" s="199"/>
      <c r="AQ11" s="199"/>
      <c r="AR11" s="199"/>
      <c r="AS11" s="198"/>
      <c r="AT11" s="203"/>
      <c r="AU11" s="203"/>
      <c r="AV11" s="204"/>
      <c r="AW11" s="205"/>
    </row>
    <row r="12" spans="2:49" x14ac:dyDescent="0.2">
      <c r="B12" s="123" t="s">
        <v>257</v>
      </c>
      <c r="C12" s="63" t="s">
        <v>44</v>
      </c>
      <c r="D12" s="198"/>
      <c r="E12" s="206"/>
      <c r="F12" s="206"/>
      <c r="G12" s="206"/>
      <c r="H12" s="206"/>
      <c r="I12" s="208"/>
      <c r="J12" s="198"/>
      <c r="K12" s="206"/>
      <c r="L12" s="206"/>
      <c r="M12" s="206"/>
      <c r="N12" s="206"/>
      <c r="O12" s="208"/>
      <c r="P12" s="198"/>
      <c r="Q12" s="206"/>
      <c r="R12" s="206"/>
      <c r="S12" s="206"/>
      <c r="T12" s="206"/>
      <c r="U12" s="198"/>
      <c r="V12" s="206"/>
      <c r="W12" s="206"/>
      <c r="X12" s="198"/>
      <c r="Y12" s="206"/>
      <c r="Z12" s="206"/>
      <c r="AA12" s="198"/>
      <c r="AB12" s="206"/>
      <c r="AC12" s="206"/>
      <c r="AD12" s="198"/>
      <c r="AE12" s="209"/>
      <c r="AF12" s="209"/>
      <c r="AG12" s="209"/>
      <c r="AH12" s="209"/>
      <c r="AI12" s="198"/>
      <c r="AJ12" s="209"/>
      <c r="AK12" s="209"/>
      <c r="AL12" s="209"/>
      <c r="AM12" s="209"/>
      <c r="AN12" s="198"/>
      <c r="AO12" s="206"/>
      <c r="AP12" s="206"/>
      <c r="AQ12" s="206"/>
      <c r="AR12" s="206"/>
      <c r="AS12" s="198"/>
      <c r="AT12" s="203"/>
      <c r="AU12" s="203"/>
      <c r="AV12" s="204"/>
      <c r="AW12" s="205"/>
    </row>
    <row r="13" spans="2:49" x14ac:dyDescent="0.2">
      <c r="B13" s="123" t="s">
        <v>258</v>
      </c>
      <c r="C13" s="63" t="s">
        <v>10</v>
      </c>
      <c r="D13" s="198"/>
      <c r="E13" s="199"/>
      <c r="F13" s="199"/>
      <c r="G13" s="199"/>
      <c r="H13" s="199"/>
      <c r="I13" s="198"/>
      <c r="J13" s="198"/>
      <c r="K13" s="199"/>
      <c r="L13" s="199"/>
      <c r="M13" s="199"/>
      <c r="N13" s="199"/>
      <c r="O13" s="198"/>
      <c r="P13" s="198"/>
      <c r="Q13" s="199"/>
      <c r="R13" s="199"/>
      <c r="S13" s="199"/>
      <c r="T13" s="199"/>
      <c r="U13" s="198"/>
      <c r="V13" s="199"/>
      <c r="W13" s="199"/>
      <c r="X13" s="198"/>
      <c r="Y13" s="199"/>
      <c r="Z13" s="199"/>
      <c r="AA13" s="198"/>
      <c r="AB13" s="199"/>
      <c r="AC13" s="199"/>
      <c r="AD13" s="198"/>
      <c r="AE13" s="209"/>
      <c r="AF13" s="209"/>
      <c r="AG13" s="209"/>
      <c r="AH13" s="209"/>
      <c r="AI13" s="198"/>
      <c r="AJ13" s="209"/>
      <c r="AK13" s="209"/>
      <c r="AL13" s="209"/>
      <c r="AM13" s="209"/>
      <c r="AN13" s="198"/>
      <c r="AO13" s="199"/>
      <c r="AP13" s="199"/>
      <c r="AQ13" s="199"/>
      <c r="AR13" s="199"/>
      <c r="AS13" s="198"/>
      <c r="AT13" s="203"/>
      <c r="AU13" s="203"/>
      <c r="AV13" s="204"/>
      <c r="AW13" s="205"/>
    </row>
    <row r="14" spans="2:49" x14ac:dyDescent="0.2">
      <c r="B14" s="123" t="s">
        <v>259</v>
      </c>
      <c r="C14" s="63" t="s">
        <v>11</v>
      </c>
      <c r="D14" s="198"/>
      <c r="E14" s="199"/>
      <c r="F14" s="199"/>
      <c r="G14" s="199"/>
      <c r="H14" s="199"/>
      <c r="I14" s="198"/>
      <c r="J14" s="198"/>
      <c r="K14" s="199"/>
      <c r="L14" s="199"/>
      <c r="M14" s="199"/>
      <c r="N14" s="199"/>
      <c r="O14" s="198"/>
      <c r="P14" s="198"/>
      <c r="Q14" s="199"/>
      <c r="R14" s="199"/>
      <c r="S14" s="199"/>
      <c r="T14" s="199"/>
      <c r="U14" s="198"/>
      <c r="V14" s="199"/>
      <c r="W14" s="199"/>
      <c r="X14" s="198"/>
      <c r="Y14" s="199"/>
      <c r="Z14" s="199"/>
      <c r="AA14" s="198"/>
      <c r="AB14" s="199"/>
      <c r="AC14" s="199"/>
      <c r="AD14" s="198"/>
      <c r="AE14" s="209"/>
      <c r="AF14" s="209"/>
      <c r="AG14" s="209"/>
      <c r="AH14" s="209"/>
      <c r="AI14" s="198"/>
      <c r="AJ14" s="209"/>
      <c r="AK14" s="209"/>
      <c r="AL14" s="209"/>
      <c r="AM14" s="209"/>
      <c r="AN14" s="198"/>
      <c r="AO14" s="199"/>
      <c r="AP14" s="199"/>
      <c r="AQ14" s="199"/>
      <c r="AR14" s="199"/>
      <c r="AS14" s="198"/>
      <c r="AT14" s="203"/>
      <c r="AU14" s="203"/>
      <c r="AV14" s="204"/>
      <c r="AW14" s="205"/>
    </row>
    <row r="15" spans="2:49" ht="25.5" x14ac:dyDescent="0.2">
      <c r="B15" s="106" t="s">
        <v>551</v>
      </c>
      <c r="C15" s="63"/>
      <c r="D15" s="198"/>
      <c r="E15" s="199"/>
      <c r="F15" s="199"/>
      <c r="G15" s="199"/>
      <c r="H15" s="199"/>
      <c r="I15" s="198"/>
      <c r="J15" s="208"/>
      <c r="K15" s="206"/>
      <c r="L15" s="206"/>
      <c r="M15" s="206"/>
      <c r="N15" s="206"/>
      <c r="O15" s="208"/>
      <c r="P15" s="208"/>
      <c r="Q15" s="206"/>
      <c r="R15" s="206"/>
      <c r="S15" s="206"/>
      <c r="T15" s="206"/>
      <c r="U15" s="208"/>
      <c r="V15" s="206"/>
      <c r="W15" s="206"/>
      <c r="X15" s="208"/>
      <c r="Y15" s="206"/>
      <c r="Z15" s="206"/>
      <c r="AA15" s="208"/>
      <c r="AB15" s="206"/>
      <c r="AC15" s="206"/>
      <c r="AD15" s="208"/>
      <c r="AE15" s="209"/>
      <c r="AF15" s="209"/>
      <c r="AG15" s="209"/>
      <c r="AH15" s="209"/>
      <c r="AI15" s="208"/>
      <c r="AJ15" s="209"/>
      <c r="AK15" s="209"/>
      <c r="AL15" s="209"/>
      <c r="AM15" s="209"/>
      <c r="AN15" s="208"/>
      <c r="AO15" s="206"/>
      <c r="AP15" s="206"/>
      <c r="AQ15" s="206"/>
      <c r="AR15" s="206"/>
      <c r="AS15" s="208"/>
      <c r="AT15" s="221"/>
      <c r="AU15" s="221"/>
      <c r="AV15" s="204"/>
      <c r="AW15" s="205"/>
    </row>
    <row r="16" spans="2:49" ht="25.5" x14ac:dyDescent="0.2">
      <c r="B16" s="106" t="s">
        <v>552</v>
      </c>
      <c r="C16" s="63"/>
      <c r="D16" s="198"/>
      <c r="E16" s="199"/>
      <c r="F16" s="199"/>
      <c r="G16" s="199"/>
      <c r="H16" s="199"/>
      <c r="I16" s="198"/>
      <c r="J16" s="198"/>
      <c r="K16" s="199"/>
      <c r="L16" s="199"/>
      <c r="M16" s="199"/>
      <c r="N16" s="199"/>
      <c r="O16" s="198"/>
      <c r="P16" s="210"/>
      <c r="Q16" s="209"/>
      <c r="R16" s="209"/>
      <c r="S16" s="209"/>
      <c r="T16" s="209"/>
      <c r="U16" s="210"/>
      <c r="V16" s="209"/>
      <c r="W16" s="209"/>
      <c r="X16" s="210"/>
      <c r="Y16" s="209"/>
      <c r="Z16" s="209"/>
      <c r="AA16" s="210"/>
      <c r="AB16" s="209"/>
      <c r="AC16" s="209"/>
      <c r="AD16" s="210"/>
      <c r="AE16" s="209"/>
      <c r="AF16" s="209"/>
      <c r="AG16" s="209"/>
      <c r="AH16" s="209"/>
      <c r="AI16" s="210"/>
      <c r="AJ16" s="209"/>
      <c r="AK16" s="209"/>
      <c r="AL16" s="209"/>
      <c r="AM16" s="209"/>
      <c r="AN16" s="210"/>
      <c r="AO16" s="209"/>
      <c r="AP16" s="209"/>
      <c r="AQ16" s="209"/>
      <c r="AR16" s="209"/>
      <c r="AS16" s="210"/>
      <c r="AT16" s="204"/>
      <c r="AU16" s="204"/>
      <c r="AV16" s="204"/>
      <c r="AW16" s="205"/>
    </row>
    <row r="17" spans="2:49" x14ac:dyDescent="0.2">
      <c r="B17" s="106" t="s">
        <v>375</v>
      </c>
      <c r="C17" s="63"/>
      <c r="D17" s="198"/>
      <c r="E17" s="199"/>
      <c r="F17" s="199"/>
      <c r="G17" s="199"/>
      <c r="H17" s="199"/>
      <c r="I17" s="208"/>
      <c r="J17" s="198"/>
      <c r="K17" s="199"/>
      <c r="L17" s="199"/>
      <c r="M17" s="199"/>
      <c r="N17" s="199"/>
      <c r="O17" s="208"/>
      <c r="P17" s="210"/>
      <c r="Q17" s="209"/>
      <c r="R17" s="209"/>
      <c r="S17" s="209"/>
      <c r="T17" s="209"/>
      <c r="U17" s="210"/>
      <c r="V17" s="209"/>
      <c r="W17" s="209"/>
      <c r="X17" s="210"/>
      <c r="Y17" s="209"/>
      <c r="Z17" s="209"/>
      <c r="AA17" s="210"/>
      <c r="AB17" s="209"/>
      <c r="AC17" s="209"/>
      <c r="AD17" s="210"/>
      <c r="AE17" s="209"/>
      <c r="AF17" s="209"/>
      <c r="AG17" s="209"/>
      <c r="AH17" s="209"/>
      <c r="AI17" s="210"/>
      <c r="AJ17" s="209"/>
      <c r="AK17" s="209"/>
      <c r="AL17" s="209"/>
      <c r="AM17" s="209"/>
      <c r="AN17" s="210"/>
      <c r="AO17" s="209"/>
      <c r="AP17" s="209"/>
      <c r="AQ17" s="209"/>
      <c r="AR17" s="209"/>
      <c r="AS17" s="210"/>
      <c r="AT17" s="204"/>
      <c r="AU17" s="204"/>
      <c r="AV17" s="204"/>
      <c r="AW17" s="205"/>
    </row>
    <row r="18" spans="2:49" ht="25.5" x14ac:dyDescent="0.2">
      <c r="B18" s="106" t="s">
        <v>278</v>
      </c>
      <c r="C18" s="63"/>
      <c r="D18" s="198"/>
      <c r="E18" s="199"/>
      <c r="F18" s="199"/>
      <c r="G18" s="199"/>
      <c r="H18" s="199"/>
      <c r="I18" s="198"/>
      <c r="J18" s="198"/>
      <c r="K18" s="199"/>
      <c r="L18" s="199"/>
      <c r="M18" s="199"/>
      <c r="N18" s="199"/>
      <c r="O18" s="198"/>
      <c r="P18" s="198"/>
      <c r="Q18" s="199"/>
      <c r="R18" s="199"/>
      <c r="S18" s="199"/>
      <c r="T18" s="199"/>
      <c r="U18" s="198"/>
      <c r="V18" s="199"/>
      <c r="W18" s="199"/>
      <c r="X18" s="198"/>
      <c r="Y18" s="199"/>
      <c r="Z18" s="199"/>
      <c r="AA18" s="198"/>
      <c r="AB18" s="199"/>
      <c r="AC18" s="199"/>
      <c r="AD18" s="198"/>
      <c r="AE18" s="209"/>
      <c r="AF18" s="209"/>
      <c r="AG18" s="209"/>
      <c r="AH18" s="209"/>
      <c r="AI18" s="198"/>
      <c r="AJ18" s="209"/>
      <c r="AK18" s="209"/>
      <c r="AL18" s="209"/>
      <c r="AM18" s="209"/>
      <c r="AN18" s="198"/>
      <c r="AO18" s="199"/>
      <c r="AP18" s="199"/>
      <c r="AQ18" s="199"/>
      <c r="AR18" s="199"/>
      <c r="AS18" s="198"/>
      <c r="AT18" s="203"/>
      <c r="AU18" s="203"/>
      <c r="AV18" s="204"/>
      <c r="AW18" s="205"/>
    </row>
    <row r="19" spans="2:49" ht="25.5" x14ac:dyDescent="0.2">
      <c r="B19" s="106" t="s">
        <v>279</v>
      </c>
      <c r="C19" s="63"/>
      <c r="D19" s="198"/>
      <c r="E19" s="199"/>
      <c r="F19" s="199"/>
      <c r="G19" s="199"/>
      <c r="H19" s="199"/>
      <c r="I19" s="198"/>
      <c r="J19" s="198"/>
      <c r="K19" s="199"/>
      <c r="L19" s="199"/>
      <c r="M19" s="199"/>
      <c r="N19" s="199"/>
      <c r="O19" s="198"/>
      <c r="P19" s="198"/>
      <c r="Q19" s="199"/>
      <c r="R19" s="199"/>
      <c r="S19" s="199"/>
      <c r="T19" s="199"/>
      <c r="U19" s="198"/>
      <c r="V19" s="199"/>
      <c r="W19" s="199"/>
      <c r="X19" s="198"/>
      <c r="Y19" s="199"/>
      <c r="Z19" s="199"/>
      <c r="AA19" s="198"/>
      <c r="AB19" s="199"/>
      <c r="AC19" s="199"/>
      <c r="AD19" s="198"/>
      <c r="AE19" s="209"/>
      <c r="AF19" s="209"/>
      <c r="AG19" s="209"/>
      <c r="AH19" s="209"/>
      <c r="AI19" s="198"/>
      <c r="AJ19" s="209"/>
      <c r="AK19" s="209"/>
      <c r="AL19" s="209"/>
      <c r="AM19" s="209"/>
      <c r="AN19" s="198"/>
      <c r="AO19" s="199"/>
      <c r="AP19" s="199"/>
      <c r="AQ19" s="199"/>
      <c r="AR19" s="199"/>
      <c r="AS19" s="198"/>
      <c r="AT19" s="203"/>
      <c r="AU19" s="203"/>
      <c r="AV19" s="204"/>
      <c r="AW19" s="205"/>
    </row>
    <row r="20" spans="2:49" s="5" customFormat="1" ht="25.5" x14ac:dyDescent="0.2">
      <c r="B20" s="106" t="s">
        <v>461</v>
      </c>
      <c r="C20" s="63"/>
      <c r="D20" s="198"/>
      <c r="E20" s="199"/>
      <c r="F20" s="199"/>
      <c r="G20" s="199"/>
      <c r="H20" s="199"/>
      <c r="I20" s="198"/>
      <c r="J20" s="208"/>
      <c r="K20" s="206"/>
      <c r="L20" s="206"/>
      <c r="M20" s="206"/>
      <c r="N20" s="206"/>
      <c r="O20" s="208"/>
      <c r="P20" s="208"/>
      <c r="Q20" s="206"/>
      <c r="R20" s="206"/>
      <c r="S20" s="206"/>
      <c r="T20" s="206"/>
      <c r="U20" s="208"/>
      <c r="V20" s="206"/>
      <c r="W20" s="206"/>
      <c r="X20" s="208"/>
      <c r="Y20" s="206"/>
      <c r="Z20" s="206"/>
      <c r="AA20" s="208"/>
      <c r="AB20" s="206"/>
      <c r="AC20" s="206"/>
      <c r="AD20" s="208"/>
      <c r="AE20" s="209"/>
      <c r="AF20" s="209"/>
      <c r="AG20" s="209"/>
      <c r="AH20" s="209"/>
      <c r="AI20" s="208"/>
      <c r="AJ20" s="209"/>
      <c r="AK20" s="209"/>
      <c r="AL20" s="209"/>
      <c r="AM20" s="209"/>
      <c r="AN20" s="208"/>
      <c r="AO20" s="206"/>
      <c r="AP20" s="206"/>
      <c r="AQ20" s="206"/>
      <c r="AR20" s="206"/>
      <c r="AS20" s="208"/>
      <c r="AT20" s="221"/>
      <c r="AU20" s="221"/>
      <c r="AV20" s="204"/>
      <c r="AW20" s="244"/>
    </row>
    <row r="21" spans="2:49" ht="17.25" thickBot="1" x14ac:dyDescent="0.3">
      <c r="B21" s="125" t="s">
        <v>203</v>
      </c>
      <c r="C21" s="64"/>
      <c r="D21" s="245"/>
      <c r="E21" s="246"/>
      <c r="F21" s="246"/>
      <c r="G21" s="246"/>
      <c r="H21" s="246"/>
      <c r="I21" s="245"/>
      <c r="J21" s="245"/>
      <c r="K21" s="246"/>
      <c r="L21" s="246"/>
      <c r="M21" s="246"/>
      <c r="N21" s="246"/>
      <c r="O21" s="245"/>
      <c r="P21" s="245"/>
      <c r="Q21" s="246"/>
      <c r="R21" s="246"/>
      <c r="S21" s="246"/>
      <c r="T21" s="246"/>
      <c r="U21" s="245"/>
      <c r="V21" s="246"/>
      <c r="W21" s="246"/>
      <c r="X21" s="245"/>
      <c r="Y21" s="246"/>
      <c r="Z21" s="246"/>
      <c r="AA21" s="245"/>
      <c r="AB21" s="246"/>
      <c r="AC21" s="246"/>
      <c r="AD21" s="245"/>
      <c r="AE21" s="246"/>
      <c r="AF21" s="246"/>
      <c r="AG21" s="246"/>
      <c r="AH21" s="246"/>
      <c r="AI21" s="245"/>
      <c r="AJ21" s="246"/>
      <c r="AK21" s="246"/>
      <c r="AL21" s="246"/>
      <c r="AM21" s="246"/>
      <c r="AN21" s="245"/>
      <c r="AO21" s="246"/>
      <c r="AP21" s="246"/>
      <c r="AQ21" s="246"/>
      <c r="AR21" s="246"/>
      <c r="AS21" s="245"/>
      <c r="AT21" s="361"/>
      <c r="AU21" s="361"/>
      <c r="AV21" s="361"/>
      <c r="AW21" s="248"/>
    </row>
    <row r="22" spans="2:49" ht="13.5" thickTop="1" x14ac:dyDescent="0.2">
      <c r="B22" s="126" t="s">
        <v>260</v>
      </c>
      <c r="C22" s="62"/>
      <c r="D22" s="218"/>
      <c r="E22" s="219"/>
      <c r="F22" s="219"/>
      <c r="G22" s="219"/>
      <c r="H22" s="219"/>
      <c r="I22" s="218"/>
      <c r="J22" s="218"/>
      <c r="K22" s="219"/>
      <c r="L22" s="219"/>
      <c r="M22" s="219"/>
      <c r="N22" s="219"/>
      <c r="O22" s="218"/>
      <c r="P22" s="218"/>
      <c r="Q22" s="219"/>
      <c r="R22" s="219"/>
      <c r="S22" s="219"/>
      <c r="T22" s="219"/>
      <c r="U22" s="218"/>
      <c r="V22" s="219"/>
      <c r="W22" s="219"/>
      <c r="X22" s="218"/>
      <c r="Y22" s="219"/>
      <c r="Z22" s="219"/>
      <c r="AA22" s="218"/>
      <c r="AB22" s="219"/>
      <c r="AC22" s="219"/>
      <c r="AD22" s="218"/>
      <c r="AE22" s="193"/>
      <c r="AF22" s="193"/>
      <c r="AG22" s="193"/>
      <c r="AH22" s="193"/>
      <c r="AI22" s="218"/>
      <c r="AJ22" s="193"/>
      <c r="AK22" s="193"/>
      <c r="AL22" s="193"/>
      <c r="AM22" s="193"/>
      <c r="AN22" s="218"/>
      <c r="AO22" s="219"/>
      <c r="AP22" s="219"/>
      <c r="AQ22" s="219"/>
      <c r="AR22" s="219"/>
      <c r="AS22" s="218"/>
      <c r="AT22" s="196"/>
      <c r="AU22" s="196"/>
      <c r="AV22" s="196"/>
      <c r="AW22" s="197"/>
    </row>
    <row r="23" spans="2:49" x14ac:dyDescent="0.2">
      <c r="B23" s="123" t="s">
        <v>106</v>
      </c>
      <c r="C23" s="63"/>
      <c r="D23" s="198"/>
      <c r="E23" s="209"/>
      <c r="F23" s="209"/>
      <c r="G23" s="209"/>
      <c r="H23" s="209"/>
      <c r="I23" s="210"/>
      <c r="J23" s="198"/>
      <c r="K23" s="209"/>
      <c r="L23" s="209"/>
      <c r="M23" s="209"/>
      <c r="N23" s="209"/>
      <c r="O23" s="210"/>
      <c r="P23" s="198"/>
      <c r="Q23" s="209"/>
      <c r="R23" s="209"/>
      <c r="S23" s="209"/>
      <c r="T23" s="209"/>
      <c r="U23" s="198"/>
      <c r="V23" s="209"/>
      <c r="W23" s="209"/>
      <c r="X23" s="198"/>
      <c r="Y23" s="209"/>
      <c r="Z23" s="209"/>
      <c r="AA23" s="198"/>
      <c r="AB23" s="209"/>
      <c r="AC23" s="209"/>
      <c r="AD23" s="198"/>
      <c r="AE23" s="209"/>
      <c r="AF23" s="209"/>
      <c r="AG23" s="209"/>
      <c r="AH23" s="209"/>
      <c r="AI23" s="198"/>
      <c r="AJ23" s="209"/>
      <c r="AK23" s="209"/>
      <c r="AL23" s="209"/>
      <c r="AM23" s="209"/>
      <c r="AN23" s="198"/>
      <c r="AO23" s="209"/>
      <c r="AP23" s="209"/>
      <c r="AQ23" s="209"/>
      <c r="AR23" s="209"/>
      <c r="AS23" s="198"/>
      <c r="AT23" s="203"/>
      <c r="AU23" s="203"/>
      <c r="AV23" s="204"/>
      <c r="AW23" s="205"/>
    </row>
    <row r="24" spans="2:49" ht="28.5" customHeight="1" x14ac:dyDescent="0.2">
      <c r="B24" s="106" t="s">
        <v>95</v>
      </c>
      <c r="C24" s="63"/>
      <c r="D24" s="208"/>
      <c r="E24" s="199"/>
      <c r="F24" s="199"/>
      <c r="G24" s="199"/>
      <c r="H24" s="199"/>
      <c r="I24" s="198"/>
      <c r="J24" s="208"/>
      <c r="K24" s="199"/>
      <c r="L24" s="199"/>
      <c r="M24" s="199"/>
      <c r="N24" s="199"/>
      <c r="O24" s="198"/>
      <c r="P24" s="208"/>
      <c r="Q24" s="199"/>
      <c r="R24" s="199"/>
      <c r="S24" s="199"/>
      <c r="T24" s="199"/>
      <c r="U24" s="208"/>
      <c r="V24" s="199"/>
      <c r="W24" s="199"/>
      <c r="X24" s="208"/>
      <c r="Y24" s="199"/>
      <c r="Z24" s="199"/>
      <c r="AA24" s="208"/>
      <c r="AB24" s="199"/>
      <c r="AC24" s="199"/>
      <c r="AD24" s="208"/>
      <c r="AE24" s="209"/>
      <c r="AF24" s="209"/>
      <c r="AG24" s="209"/>
      <c r="AH24" s="209"/>
      <c r="AI24" s="208"/>
      <c r="AJ24" s="209"/>
      <c r="AK24" s="209"/>
      <c r="AL24" s="209"/>
      <c r="AM24" s="209"/>
      <c r="AN24" s="208"/>
      <c r="AO24" s="199"/>
      <c r="AP24" s="199"/>
      <c r="AQ24" s="199"/>
      <c r="AR24" s="199"/>
      <c r="AS24" s="208"/>
      <c r="AT24" s="221"/>
      <c r="AU24" s="221"/>
      <c r="AV24" s="204"/>
      <c r="AW24" s="205"/>
    </row>
    <row r="25" spans="2:49" s="5" customFormat="1" x14ac:dyDescent="0.2">
      <c r="B25" s="124" t="s">
        <v>261</v>
      </c>
      <c r="C25" s="63"/>
      <c r="D25" s="210"/>
      <c r="E25" s="206"/>
      <c r="F25" s="206"/>
      <c r="G25" s="206"/>
      <c r="H25" s="206"/>
      <c r="I25" s="208"/>
      <c r="J25" s="210"/>
      <c r="K25" s="206"/>
      <c r="L25" s="206"/>
      <c r="M25" s="206"/>
      <c r="N25" s="206"/>
      <c r="O25" s="208"/>
      <c r="P25" s="210"/>
      <c r="Q25" s="206"/>
      <c r="R25" s="206"/>
      <c r="S25" s="206"/>
      <c r="T25" s="206"/>
      <c r="U25" s="210"/>
      <c r="V25" s="206"/>
      <c r="W25" s="206"/>
      <c r="X25" s="210"/>
      <c r="Y25" s="206"/>
      <c r="Z25" s="206"/>
      <c r="AA25" s="210"/>
      <c r="AB25" s="206"/>
      <c r="AC25" s="206"/>
      <c r="AD25" s="210"/>
      <c r="AE25" s="207"/>
      <c r="AF25" s="207"/>
      <c r="AG25" s="207"/>
      <c r="AH25" s="207"/>
      <c r="AI25" s="210"/>
      <c r="AJ25" s="207"/>
      <c r="AK25" s="207"/>
      <c r="AL25" s="207"/>
      <c r="AM25" s="207"/>
      <c r="AN25" s="210"/>
      <c r="AO25" s="206"/>
      <c r="AP25" s="206"/>
      <c r="AQ25" s="206"/>
      <c r="AR25" s="206"/>
      <c r="AS25" s="210"/>
      <c r="AT25" s="204"/>
      <c r="AU25" s="204"/>
      <c r="AV25" s="204"/>
      <c r="AW25" s="205"/>
    </row>
    <row r="26" spans="2:49" s="5" customFormat="1" ht="25.5" x14ac:dyDescent="0.2">
      <c r="B26" s="106" t="s">
        <v>92</v>
      </c>
      <c r="C26" s="63" t="s">
        <v>0</v>
      </c>
      <c r="D26" s="198"/>
      <c r="E26" s="209"/>
      <c r="F26" s="209"/>
      <c r="G26" s="209"/>
      <c r="H26" s="209"/>
      <c r="I26" s="210"/>
      <c r="J26" s="198"/>
      <c r="K26" s="209"/>
      <c r="L26" s="209"/>
      <c r="M26" s="209"/>
      <c r="N26" s="209"/>
      <c r="O26" s="210"/>
      <c r="P26" s="198"/>
      <c r="Q26" s="209"/>
      <c r="R26" s="209"/>
      <c r="S26" s="209"/>
      <c r="T26" s="209"/>
      <c r="U26" s="198"/>
      <c r="V26" s="209"/>
      <c r="W26" s="209"/>
      <c r="X26" s="198"/>
      <c r="Y26" s="209"/>
      <c r="Z26" s="209"/>
      <c r="AA26" s="198"/>
      <c r="AB26" s="209"/>
      <c r="AC26" s="209"/>
      <c r="AD26" s="198"/>
      <c r="AE26" s="209"/>
      <c r="AF26" s="209"/>
      <c r="AG26" s="209"/>
      <c r="AH26" s="209"/>
      <c r="AI26" s="198"/>
      <c r="AJ26" s="209"/>
      <c r="AK26" s="209"/>
      <c r="AL26" s="209"/>
      <c r="AM26" s="209"/>
      <c r="AN26" s="198"/>
      <c r="AO26" s="209"/>
      <c r="AP26" s="209"/>
      <c r="AQ26" s="209"/>
      <c r="AR26" s="209"/>
      <c r="AS26" s="198"/>
      <c r="AT26" s="203"/>
      <c r="AU26" s="203"/>
      <c r="AV26" s="204"/>
      <c r="AW26" s="205"/>
    </row>
    <row r="27" spans="2:49" s="5" customFormat="1" ht="25.5" x14ac:dyDescent="0.2">
      <c r="B27" s="106" t="s">
        <v>68</v>
      </c>
      <c r="C27" s="63"/>
      <c r="D27" s="208"/>
      <c r="E27" s="199"/>
      <c r="F27" s="199"/>
      <c r="G27" s="199"/>
      <c r="H27" s="199"/>
      <c r="I27" s="198"/>
      <c r="J27" s="208"/>
      <c r="K27" s="199"/>
      <c r="L27" s="199"/>
      <c r="M27" s="199"/>
      <c r="N27" s="199"/>
      <c r="O27" s="198"/>
      <c r="P27" s="208"/>
      <c r="Q27" s="199"/>
      <c r="R27" s="199"/>
      <c r="S27" s="199"/>
      <c r="T27" s="199"/>
      <c r="U27" s="208"/>
      <c r="V27" s="199"/>
      <c r="W27" s="199"/>
      <c r="X27" s="208"/>
      <c r="Y27" s="199"/>
      <c r="Z27" s="199"/>
      <c r="AA27" s="208"/>
      <c r="AB27" s="199"/>
      <c r="AC27" s="199"/>
      <c r="AD27" s="208"/>
      <c r="AE27" s="209"/>
      <c r="AF27" s="209"/>
      <c r="AG27" s="209"/>
      <c r="AH27" s="209"/>
      <c r="AI27" s="208"/>
      <c r="AJ27" s="209"/>
      <c r="AK27" s="209"/>
      <c r="AL27" s="209"/>
      <c r="AM27" s="209"/>
      <c r="AN27" s="208"/>
      <c r="AO27" s="199"/>
      <c r="AP27" s="199"/>
      <c r="AQ27" s="199"/>
      <c r="AR27" s="199"/>
      <c r="AS27" s="208"/>
      <c r="AT27" s="221"/>
      <c r="AU27" s="221"/>
      <c r="AV27" s="204"/>
      <c r="AW27" s="205"/>
    </row>
    <row r="28" spans="2:49" x14ac:dyDescent="0.2">
      <c r="B28" s="123" t="s">
        <v>262</v>
      </c>
      <c r="C28" s="63" t="s">
        <v>47</v>
      </c>
      <c r="D28" s="198"/>
      <c r="E28" s="206"/>
      <c r="F28" s="206"/>
      <c r="G28" s="206"/>
      <c r="H28" s="206"/>
      <c r="I28" s="208"/>
      <c r="J28" s="198"/>
      <c r="K28" s="206"/>
      <c r="L28" s="206"/>
      <c r="M28" s="206"/>
      <c r="N28" s="206"/>
      <c r="O28" s="208"/>
      <c r="P28" s="198"/>
      <c r="Q28" s="206"/>
      <c r="R28" s="206"/>
      <c r="S28" s="206"/>
      <c r="T28" s="206"/>
      <c r="U28" s="198"/>
      <c r="V28" s="206"/>
      <c r="W28" s="206"/>
      <c r="X28" s="198"/>
      <c r="Y28" s="206"/>
      <c r="Z28" s="206"/>
      <c r="AA28" s="198"/>
      <c r="AB28" s="206"/>
      <c r="AC28" s="206"/>
      <c r="AD28" s="198"/>
      <c r="AE28" s="209"/>
      <c r="AF28" s="209"/>
      <c r="AG28" s="209"/>
      <c r="AH28" s="209"/>
      <c r="AI28" s="198"/>
      <c r="AJ28" s="209"/>
      <c r="AK28" s="209"/>
      <c r="AL28" s="209"/>
      <c r="AM28" s="209"/>
      <c r="AN28" s="198"/>
      <c r="AO28" s="206"/>
      <c r="AP28" s="206"/>
      <c r="AQ28" s="206"/>
      <c r="AR28" s="206"/>
      <c r="AS28" s="198"/>
      <c r="AT28" s="203"/>
      <c r="AU28" s="203"/>
      <c r="AV28" s="204"/>
      <c r="AW28" s="205"/>
    </row>
    <row r="29" spans="2:49" s="5" customFormat="1" x14ac:dyDescent="0.2">
      <c r="B29" s="124" t="s">
        <v>263</v>
      </c>
      <c r="C29" s="67"/>
      <c r="D29" s="208"/>
      <c r="E29" s="209"/>
      <c r="F29" s="209"/>
      <c r="G29" s="209"/>
      <c r="H29" s="209"/>
      <c r="I29" s="210"/>
      <c r="J29" s="208"/>
      <c r="K29" s="209"/>
      <c r="L29" s="209"/>
      <c r="M29" s="209"/>
      <c r="N29" s="209"/>
      <c r="O29" s="210"/>
      <c r="P29" s="208"/>
      <c r="Q29" s="209"/>
      <c r="R29" s="209"/>
      <c r="S29" s="209"/>
      <c r="T29" s="209"/>
      <c r="U29" s="208"/>
      <c r="V29" s="209"/>
      <c r="W29" s="209"/>
      <c r="X29" s="208"/>
      <c r="Y29" s="209"/>
      <c r="Z29" s="209"/>
      <c r="AA29" s="208"/>
      <c r="AB29" s="209"/>
      <c r="AC29" s="209"/>
      <c r="AD29" s="208"/>
      <c r="AE29" s="209"/>
      <c r="AF29" s="209"/>
      <c r="AG29" s="209"/>
      <c r="AH29" s="209"/>
      <c r="AI29" s="208"/>
      <c r="AJ29" s="209"/>
      <c r="AK29" s="209"/>
      <c r="AL29" s="209"/>
      <c r="AM29" s="209"/>
      <c r="AN29" s="208"/>
      <c r="AO29" s="209"/>
      <c r="AP29" s="209"/>
      <c r="AQ29" s="209"/>
      <c r="AR29" s="209"/>
      <c r="AS29" s="208"/>
      <c r="AT29" s="221"/>
      <c r="AU29" s="221"/>
      <c r="AV29" s="204"/>
      <c r="AW29" s="205"/>
    </row>
    <row r="30" spans="2:49" s="5" customFormat="1" ht="25.5" x14ac:dyDescent="0.2">
      <c r="B30" s="106" t="s">
        <v>93</v>
      </c>
      <c r="C30" s="63" t="s">
        <v>1</v>
      </c>
      <c r="D30" s="198"/>
      <c r="E30" s="209"/>
      <c r="F30" s="209"/>
      <c r="G30" s="209"/>
      <c r="H30" s="209"/>
      <c r="I30" s="210"/>
      <c r="J30" s="198"/>
      <c r="K30" s="209"/>
      <c r="L30" s="209"/>
      <c r="M30" s="209"/>
      <c r="N30" s="209"/>
      <c r="O30" s="210"/>
      <c r="P30" s="198"/>
      <c r="Q30" s="209"/>
      <c r="R30" s="209"/>
      <c r="S30" s="209"/>
      <c r="T30" s="209"/>
      <c r="U30" s="198"/>
      <c r="V30" s="209"/>
      <c r="W30" s="209"/>
      <c r="X30" s="198"/>
      <c r="Y30" s="209"/>
      <c r="Z30" s="209"/>
      <c r="AA30" s="198"/>
      <c r="AB30" s="209"/>
      <c r="AC30" s="209"/>
      <c r="AD30" s="198"/>
      <c r="AE30" s="209"/>
      <c r="AF30" s="209"/>
      <c r="AG30" s="209"/>
      <c r="AH30" s="209"/>
      <c r="AI30" s="198"/>
      <c r="AJ30" s="209"/>
      <c r="AK30" s="209"/>
      <c r="AL30" s="209"/>
      <c r="AM30" s="209"/>
      <c r="AN30" s="198"/>
      <c r="AO30" s="209"/>
      <c r="AP30" s="209"/>
      <c r="AQ30" s="209"/>
      <c r="AR30" s="209"/>
      <c r="AS30" s="198"/>
      <c r="AT30" s="203"/>
      <c r="AU30" s="203"/>
      <c r="AV30" s="204"/>
      <c r="AW30" s="205"/>
    </row>
    <row r="31" spans="2:49" s="5" customFormat="1" ht="25.5" x14ac:dyDescent="0.2">
      <c r="B31" s="106" t="s">
        <v>67</v>
      </c>
      <c r="C31" s="63"/>
      <c r="D31" s="208"/>
      <c r="E31" s="199"/>
      <c r="F31" s="199"/>
      <c r="G31" s="199"/>
      <c r="H31" s="199"/>
      <c r="I31" s="198"/>
      <c r="J31" s="208"/>
      <c r="K31" s="199"/>
      <c r="L31" s="199"/>
      <c r="M31" s="199"/>
      <c r="N31" s="199"/>
      <c r="O31" s="198"/>
      <c r="P31" s="208"/>
      <c r="Q31" s="199"/>
      <c r="R31" s="199"/>
      <c r="S31" s="199"/>
      <c r="T31" s="199"/>
      <c r="U31" s="208"/>
      <c r="V31" s="199"/>
      <c r="W31" s="199"/>
      <c r="X31" s="208"/>
      <c r="Y31" s="199"/>
      <c r="Z31" s="199"/>
      <c r="AA31" s="208"/>
      <c r="AB31" s="199"/>
      <c r="AC31" s="199"/>
      <c r="AD31" s="208"/>
      <c r="AE31" s="209"/>
      <c r="AF31" s="209"/>
      <c r="AG31" s="209"/>
      <c r="AH31" s="209"/>
      <c r="AI31" s="208"/>
      <c r="AJ31" s="209"/>
      <c r="AK31" s="209"/>
      <c r="AL31" s="209"/>
      <c r="AM31" s="209"/>
      <c r="AN31" s="208"/>
      <c r="AO31" s="199"/>
      <c r="AP31" s="199"/>
      <c r="AQ31" s="199"/>
      <c r="AR31" s="199"/>
      <c r="AS31" s="208"/>
      <c r="AT31" s="221"/>
      <c r="AU31" s="221"/>
      <c r="AV31" s="204"/>
      <c r="AW31" s="205"/>
    </row>
    <row r="32" spans="2:49" x14ac:dyDescent="0.2">
      <c r="B32" s="123" t="s">
        <v>264</v>
      </c>
      <c r="C32" s="63" t="s">
        <v>48</v>
      </c>
      <c r="D32" s="198"/>
      <c r="E32" s="206"/>
      <c r="F32" s="206"/>
      <c r="G32" s="206"/>
      <c r="H32" s="206"/>
      <c r="I32" s="208"/>
      <c r="J32" s="198"/>
      <c r="K32" s="206"/>
      <c r="L32" s="206"/>
      <c r="M32" s="206"/>
      <c r="N32" s="206"/>
      <c r="O32" s="208"/>
      <c r="P32" s="198"/>
      <c r="Q32" s="206"/>
      <c r="R32" s="206"/>
      <c r="S32" s="206"/>
      <c r="T32" s="206"/>
      <c r="U32" s="198"/>
      <c r="V32" s="206"/>
      <c r="W32" s="206"/>
      <c r="X32" s="198"/>
      <c r="Y32" s="206"/>
      <c r="Z32" s="206"/>
      <c r="AA32" s="198"/>
      <c r="AB32" s="206"/>
      <c r="AC32" s="206"/>
      <c r="AD32" s="198"/>
      <c r="AE32" s="209"/>
      <c r="AF32" s="209"/>
      <c r="AG32" s="209"/>
      <c r="AH32" s="209"/>
      <c r="AI32" s="198"/>
      <c r="AJ32" s="209"/>
      <c r="AK32" s="209"/>
      <c r="AL32" s="209"/>
      <c r="AM32" s="209"/>
      <c r="AN32" s="198"/>
      <c r="AO32" s="206"/>
      <c r="AP32" s="206"/>
      <c r="AQ32" s="206"/>
      <c r="AR32" s="206"/>
      <c r="AS32" s="198"/>
      <c r="AT32" s="203"/>
      <c r="AU32" s="203"/>
      <c r="AV32" s="204"/>
      <c r="AW32" s="205"/>
    </row>
    <row r="33" spans="2:49" s="5" customFormat="1" x14ac:dyDescent="0.2">
      <c r="B33" s="124" t="s">
        <v>265</v>
      </c>
      <c r="C33" s="67"/>
      <c r="D33" s="208"/>
      <c r="E33" s="209"/>
      <c r="F33" s="209"/>
      <c r="G33" s="209"/>
      <c r="H33" s="209"/>
      <c r="I33" s="210"/>
      <c r="J33" s="208"/>
      <c r="K33" s="209"/>
      <c r="L33" s="209"/>
      <c r="M33" s="209"/>
      <c r="N33" s="209"/>
      <c r="O33" s="210"/>
      <c r="P33" s="208"/>
      <c r="Q33" s="209"/>
      <c r="R33" s="209"/>
      <c r="S33" s="209"/>
      <c r="T33" s="209"/>
      <c r="U33" s="208"/>
      <c r="V33" s="209"/>
      <c r="W33" s="209"/>
      <c r="X33" s="208"/>
      <c r="Y33" s="209"/>
      <c r="Z33" s="209"/>
      <c r="AA33" s="208"/>
      <c r="AB33" s="209"/>
      <c r="AC33" s="209"/>
      <c r="AD33" s="208"/>
      <c r="AE33" s="209"/>
      <c r="AF33" s="209"/>
      <c r="AG33" s="209"/>
      <c r="AH33" s="209"/>
      <c r="AI33" s="208"/>
      <c r="AJ33" s="209"/>
      <c r="AK33" s="209"/>
      <c r="AL33" s="209"/>
      <c r="AM33" s="209"/>
      <c r="AN33" s="208"/>
      <c r="AO33" s="209"/>
      <c r="AP33" s="209"/>
      <c r="AQ33" s="209"/>
      <c r="AR33" s="209"/>
      <c r="AS33" s="208"/>
      <c r="AT33" s="221"/>
      <c r="AU33" s="221"/>
      <c r="AV33" s="204"/>
      <c r="AW33" s="205"/>
    </row>
    <row r="34" spans="2:49" s="5" customFormat="1" x14ac:dyDescent="0.2">
      <c r="B34" s="123" t="s">
        <v>73</v>
      </c>
      <c r="C34" s="63" t="s">
        <v>2</v>
      </c>
      <c r="D34" s="198"/>
      <c r="E34" s="209"/>
      <c r="F34" s="209"/>
      <c r="G34" s="209"/>
      <c r="H34" s="209"/>
      <c r="I34" s="210"/>
      <c r="J34" s="198"/>
      <c r="K34" s="209"/>
      <c r="L34" s="209"/>
      <c r="M34" s="209"/>
      <c r="N34" s="209"/>
      <c r="O34" s="210"/>
      <c r="P34" s="198"/>
      <c r="Q34" s="209"/>
      <c r="R34" s="209"/>
      <c r="S34" s="209"/>
      <c r="T34" s="209"/>
      <c r="U34" s="198"/>
      <c r="V34" s="209"/>
      <c r="W34" s="209"/>
      <c r="X34" s="198"/>
      <c r="Y34" s="209"/>
      <c r="Z34" s="209"/>
      <c r="AA34" s="198"/>
      <c r="AB34" s="209"/>
      <c r="AC34" s="209"/>
      <c r="AD34" s="198"/>
      <c r="AE34" s="209"/>
      <c r="AF34" s="209"/>
      <c r="AG34" s="209"/>
      <c r="AH34" s="209"/>
      <c r="AI34" s="198"/>
      <c r="AJ34" s="209"/>
      <c r="AK34" s="209"/>
      <c r="AL34" s="209"/>
      <c r="AM34" s="209"/>
      <c r="AN34" s="198"/>
      <c r="AO34" s="209"/>
      <c r="AP34" s="209"/>
      <c r="AQ34" s="209"/>
      <c r="AR34" s="209"/>
      <c r="AS34" s="198"/>
      <c r="AT34" s="203"/>
      <c r="AU34" s="203"/>
      <c r="AV34" s="204"/>
      <c r="AW34" s="205"/>
    </row>
    <row r="35" spans="2:49" s="5" customFormat="1" x14ac:dyDescent="0.2">
      <c r="B35" s="106" t="s">
        <v>74</v>
      </c>
      <c r="C35" s="63"/>
      <c r="D35" s="208"/>
      <c r="E35" s="199"/>
      <c r="F35" s="199"/>
      <c r="G35" s="199"/>
      <c r="H35" s="199"/>
      <c r="I35" s="198"/>
      <c r="J35" s="208"/>
      <c r="K35" s="199"/>
      <c r="L35" s="199"/>
      <c r="M35" s="199"/>
      <c r="N35" s="199"/>
      <c r="O35" s="198"/>
      <c r="P35" s="208"/>
      <c r="Q35" s="199"/>
      <c r="R35" s="199"/>
      <c r="S35" s="199"/>
      <c r="T35" s="199"/>
      <c r="U35" s="208"/>
      <c r="V35" s="199"/>
      <c r="W35" s="199"/>
      <c r="X35" s="208"/>
      <c r="Y35" s="199"/>
      <c r="Z35" s="199"/>
      <c r="AA35" s="208"/>
      <c r="AB35" s="199"/>
      <c r="AC35" s="199"/>
      <c r="AD35" s="208"/>
      <c r="AE35" s="209"/>
      <c r="AF35" s="209"/>
      <c r="AG35" s="209"/>
      <c r="AH35" s="209"/>
      <c r="AI35" s="208"/>
      <c r="AJ35" s="209"/>
      <c r="AK35" s="209"/>
      <c r="AL35" s="209"/>
      <c r="AM35" s="209"/>
      <c r="AN35" s="208"/>
      <c r="AO35" s="199"/>
      <c r="AP35" s="199"/>
      <c r="AQ35" s="199"/>
      <c r="AR35" s="199"/>
      <c r="AS35" s="208"/>
      <c r="AT35" s="221"/>
      <c r="AU35" s="221"/>
      <c r="AV35" s="204"/>
      <c r="AW35" s="205"/>
    </row>
    <row r="36" spans="2:49" x14ac:dyDescent="0.2">
      <c r="B36" s="123" t="s">
        <v>266</v>
      </c>
      <c r="C36" s="63" t="s">
        <v>3</v>
      </c>
      <c r="D36" s="198"/>
      <c r="E36" s="199"/>
      <c r="F36" s="199"/>
      <c r="G36" s="199"/>
      <c r="H36" s="199"/>
      <c r="I36" s="198"/>
      <c r="J36" s="198"/>
      <c r="K36" s="199"/>
      <c r="L36" s="199"/>
      <c r="M36" s="199"/>
      <c r="N36" s="199"/>
      <c r="O36" s="198"/>
      <c r="P36" s="198"/>
      <c r="Q36" s="199"/>
      <c r="R36" s="199"/>
      <c r="S36" s="199"/>
      <c r="T36" s="199"/>
      <c r="U36" s="198"/>
      <c r="V36" s="199"/>
      <c r="W36" s="199"/>
      <c r="X36" s="198"/>
      <c r="Y36" s="199"/>
      <c r="Z36" s="199"/>
      <c r="AA36" s="198"/>
      <c r="AB36" s="199"/>
      <c r="AC36" s="199"/>
      <c r="AD36" s="198"/>
      <c r="AE36" s="209"/>
      <c r="AF36" s="209"/>
      <c r="AG36" s="209"/>
      <c r="AH36" s="209"/>
      <c r="AI36" s="198"/>
      <c r="AJ36" s="209"/>
      <c r="AK36" s="209"/>
      <c r="AL36" s="209"/>
      <c r="AM36" s="209"/>
      <c r="AN36" s="198"/>
      <c r="AO36" s="199"/>
      <c r="AP36" s="199"/>
      <c r="AQ36" s="199"/>
      <c r="AR36" s="199"/>
      <c r="AS36" s="198"/>
      <c r="AT36" s="203"/>
      <c r="AU36" s="203"/>
      <c r="AV36" s="204"/>
      <c r="AW36" s="205"/>
    </row>
    <row r="37" spans="2:49" x14ac:dyDescent="0.2">
      <c r="B37" s="124" t="s">
        <v>267</v>
      </c>
      <c r="C37" s="63"/>
      <c r="D37" s="208"/>
      <c r="E37" s="206"/>
      <c r="F37" s="206"/>
      <c r="G37" s="206"/>
      <c r="H37" s="206"/>
      <c r="I37" s="208"/>
      <c r="J37" s="208"/>
      <c r="K37" s="206"/>
      <c r="L37" s="206"/>
      <c r="M37" s="206"/>
      <c r="N37" s="206"/>
      <c r="O37" s="208"/>
      <c r="P37" s="208"/>
      <c r="Q37" s="206"/>
      <c r="R37" s="206"/>
      <c r="S37" s="206"/>
      <c r="T37" s="206"/>
      <c r="U37" s="208"/>
      <c r="V37" s="206"/>
      <c r="W37" s="206"/>
      <c r="X37" s="208"/>
      <c r="Y37" s="206"/>
      <c r="Z37" s="206"/>
      <c r="AA37" s="208"/>
      <c r="AB37" s="206"/>
      <c r="AC37" s="206"/>
      <c r="AD37" s="208"/>
      <c r="AE37" s="209"/>
      <c r="AF37" s="209"/>
      <c r="AG37" s="209"/>
      <c r="AH37" s="209"/>
      <c r="AI37" s="208"/>
      <c r="AJ37" s="209"/>
      <c r="AK37" s="209"/>
      <c r="AL37" s="209"/>
      <c r="AM37" s="209"/>
      <c r="AN37" s="208"/>
      <c r="AO37" s="206"/>
      <c r="AP37" s="206"/>
      <c r="AQ37" s="206"/>
      <c r="AR37" s="206"/>
      <c r="AS37" s="208"/>
      <c r="AT37" s="221"/>
      <c r="AU37" s="221"/>
      <c r="AV37" s="204"/>
      <c r="AW37" s="205"/>
    </row>
    <row r="38" spans="2:49" ht="28.5" customHeight="1" x14ac:dyDescent="0.2">
      <c r="B38" s="106" t="s">
        <v>105</v>
      </c>
      <c r="C38" s="63" t="s">
        <v>40</v>
      </c>
      <c r="D38" s="198"/>
      <c r="E38" s="209"/>
      <c r="F38" s="209"/>
      <c r="G38" s="209"/>
      <c r="H38" s="209"/>
      <c r="I38" s="210"/>
      <c r="J38" s="198"/>
      <c r="K38" s="209"/>
      <c r="L38" s="209"/>
      <c r="M38" s="209"/>
      <c r="N38" s="209"/>
      <c r="O38" s="210"/>
      <c r="P38" s="198"/>
      <c r="Q38" s="209"/>
      <c r="R38" s="209"/>
      <c r="S38" s="209"/>
      <c r="T38" s="209"/>
      <c r="U38" s="198"/>
      <c r="V38" s="209"/>
      <c r="W38" s="209"/>
      <c r="X38" s="198"/>
      <c r="Y38" s="209"/>
      <c r="Z38" s="209"/>
      <c r="AA38" s="198"/>
      <c r="AB38" s="209"/>
      <c r="AC38" s="209"/>
      <c r="AD38" s="198"/>
      <c r="AE38" s="209"/>
      <c r="AF38" s="209"/>
      <c r="AG38" s="209"/>
      <c r="AH38" s="209"/>
      <c r="AI38" s="198"/>
      <c r="AJ38" s="209"/>
      <c r="AK38" s="209"/>
      <c r="AL38" s="209"/>
      <c r="AM38" s="209"/>
      <c r="AN38" s="198"/>
      <c r="AO38" s="209"/>
      <c r="AP38" s="209"/>
      <c r="AQ38" s="209"/>
      <c r="AR38" s="209"/>
      <c r="AS38" s="198"/>
      <c r="AT38" s="203"/>
      <c r="AU38" s="203"/>
      <c r="AV38" s="204"/>
      <c r="AW38" s="205"/>
    </row>
    <row r="39" spans="2:49" ht="27.95" customHeight="1" x14ac:dyDescent="0.2">
      <c r="B39" s="106" t="s">
        <v>69</v>
      </c>
      <c r="C39" s="63"/>
      <c r="D39" s="208"/>
      <c r="E39" s="199"/>
      <c r="F39" s="199"/>
      <c r="G39" s="199"/>
      <c r="H39" s="199"/>
      <c r="I39" s="198"/>
      <c r="J39" s="208"/>
      <c r="K39" s="199"/>
      <c r="L39" s="199"/>
      <c r="M39" s="199"/>
      <c r="N39" s="199"/>
      <c r="O39" s="198"/>
      <c r="P39" s="208"/>
      <c r="Q39" s="199"/>
      <c r="R39" s="199"/>
      <c r="S39" s="199"/>
      <c r="T39" s="199"/>
      <c r="U39" s="208"/>
      <c r="V39" s="199"/>
      <c r="W39" s="199"/>
      <c r="X39" s="208"/>
      <c r="Y39" s="199"/>
      <c r="Z39" s="199"/>
      <c r="AA39" s="208"/>
      <c r="AB39" s="199"/>
      <c r="AC39" s="199"/>
      <c r="AD39" s="208"/>
      <c r="AE39" s="209"/>
      <c r="AF39" s="209"/>
      <c r="AG39" s="209"/>
      <c r="AH39" s="209"/>
      <c r="AI39" s="208"/>
      <c r="AJ39" s="209"/>
      <c r="AK39" s="209"/>
      <c r="AL39" s="209"/>
      <c r="AM39" s="209"/>
      <c r="AN39" s="208"/>
      <c r="AO39" s="199"/>
      <c r="AP39" s="199"/>
      <c r="AQ39" s="199"/>
      <c r="AR39" s="199"/>
      <c r="AS39" s="208"/>
      <c r="AT39" s="221"/>
      <c r="AU39" s="221"/>
      <c r="AV39" s="204"/>
      <c r="AW39" s="205"/>
    </row>
    <row r="40" spans="2:49" x14ac:dyDescent="0.2">
      <c r="B40" s="124" t="s">
        <v>268</v>
      </c>
      <c r="C40" s="67"/>
      <c r="D40" s="210"/>
      <c r="E40" s="206"/>
      <c r="F40" s="206"/>
      <c r="G40" s="206"/>
      <c r="H40" s="206"/>
      <c r="I40" s="208"/>
      <c r="J40" s="210"/>
      <c r="K40" s="206"/>
      <c r="L40" s="206"/>
      <c r="M40" s="206"/>
      <c r="N40" s="206"/>
      <c r="O40" s="208"/>
      <c r="P40" s="210"/>
      <c r="Q40" s="206"/>
      <c r="R40" s="206"/>
      <c r="S40" s="206"/>
      <c r="T40" s="206"/>
      <c r="U40" s="210"/>
      <c r="V40" s="206"/>
      <c r="W40" s="206"/>
      <c r="X40" s="210"/>
      <c r="Y40" s="206"/>
      <c r="Z40" s="206"/>
      <c r="AA40" s="210"/>
      <c r="AB40" s="206"/>
      <c r="AC40" s="206"/>
      <c r="AD40" s="210"/>
      <c r="AE40" s="209"/>
      <c r="AF40" s="209"/>
      <c r="AG40" s="209"/>
      <c r="AH40" s="209"/>
      <c r="AI40" s="210"/>
      <c r="AJ40" s="209"/>
      <c r="AK40" s="209"/>
      <c r="AL40" s="209"/>
      <c r="AM40" s="209"/>
      <c r="AN40" s="210"/>
      <c r="AO40" s="206"/>
      <c r="AP40" s="206"/>
      <c r="AQ40" s="206"/>
      <c r="AR40" s="206"/>
      <c r="AS40" s="210"/>
      <c r="AT40" s="204"/>
      <c r="AU40" s="204"/>
      <c r="AV40" s="204"/>
      <c r="AW40" s="205"/>
    </row>
    <row r="41" spans="2:49" x14ac:dyDescent="0.2">
      <c r="B41" s="106" t="s">
        <v>94</v>
      </c>
      <c r="C41" s="63" t="s">
        <v>42</v>
      </c>
      <c r="D41" s="198"/>
      <c r="E41" s="209"/>
      <c r="F41" s="209"/>
      <c r="G41" s="209"/>
      <c r="H41" s="209"/>
      <c r="I41" s="210"/>
      <c r="J41" s="198"/>
      <c r="K41" s="209"/>
      <c r="L41" s="209"/>
      <c r="M41" s="209"/>
      <c r="N41" s="209"/>
      <c r="O41" s="210"/>
      <c r="P41" s="198"/>
      <c r="Q41" s="209"/>
      <c r="R41" s="209"/>
      <c r="S41" s="209"/>
      <c r="T41" s="209"/>
      <c r="U41" s="198"/>
      <c r="V41" s="209"/>
      <c r="W41" s="209"/>
      <c r="X41" s="198"/>
      <c r="Y41" s="209"/>
      <c r="Z41" s="209"/>
      <c r="AA41" s="198"/>
      <c r="AB41" s="209"/>
      <c r="AC41" s="209"/>
      <c r="AD41" s="198"/>
      <c r="AE41" s="209"/>
      <c r="AF41" s="209"/>
      <c r="AG41" s="209"/>
      <c r="AH41" s="209"/>
      <c r="AI41" s="198"/>
      <c r="AJ41" s="209"/>
      <c r="AK41" s="209"/>
      <c r="AL41" s="209"/>
      <c r="AM41" s="209"/>
      <c r="AN41" s="198"/>
      <c r="AO41" s="209"/>
      <c r="AP41" s="209"/>
      <c r="AQ41" s="209"/>
      <c r="AR41" s="209"/>
      <c r="AS41" s="198"/>
      <c r="AT41" s="203"/>
      <c r="AU41" s="203"/>
      <c r="AV41" s="204"/>
      <c r="AW41" s="205"/>
    </row>
    <row r="42" spans="2:49" s="5" customFormat="1" ht="25.5" x14ac:dyDescent="0.2">
      <c r="B42" s="106" t="s">
        <v>75</v>
      </c>
      <c r="C42" s="63"/>
      <c r="D42" s="208"/>
      <c r="E42" s="199"/>
      <c r="F42" s="199"/>
      <c r="G42" s="199"/>
      <c r="H42" s="199"/>
      <c r="I42" s="198"/>
      <c r="J42" s="208"/>
      <c r="K42" s="199"/>
      <c r="L42" s="199"/>
      <c r="M42" s="199"/>
      <c r="N42" s="199"/>
      <c r="O42" s="198"/>
      <c r="P42" s="208"/>
      <c r="Q42" s="199"/>
      <c r="R42" s="199"/>
      <c r="S42" s="199"/>
      <c r="T42" s="199"/>
      <c r="U42" s="208"/>
      <c r="V42" s="199"/>
      <c r="W42" s="199"/>
      <c r="X42" s="208"/>
      <c r="Y42" s="199"/>
      <c r="Z42" s="199"/>
      <c r="AA42" s="208"/>
      <c r="AB42" s="199"/>
      <c r="AC42" s="199"/>
      <c r="AD42" s="208"/>
      <c r="AE42" s="209"/>
      <c r="AF42" s="209"/>
      <c r="AG42" s="209"/>
      <c r="AH42" s="209"/>
      <c r="AI42" s="208"/>
      <c r="AJ42" s="209"/>
      <c r="AK42" s="209"/>
      <c r="AL42" s="209"/>
      <c r="AM42" s="209"/>
      <c r="AN42" s="208"/>
      <c r="AO42" s="199"/>
      <c r="AP42" s="199"/>
      <c r="AQ42" s="199"/>
      <c r="AR42" s="199"/>
      <c r="AS42" s="208"/>
      <c r="AT42" s="221"/>
      <c r="AU42" s="221"/>
      <c r="AV42" s="204"/>
      <c r="AW42" s="205"/>
    </row>
    <row r="43" spans="2:49" x14ac:dyDescent="0.2">
      <c r="B43" s="123" t="s">
        <v>269</v>
      </c>
      <c r="C43" s="63" t="s">
        <v>46</v>
      </c>
      <c r="D43" s="198"/>
      <c r="E43" s="206"/>
      <c r="F43" s="206"/>
      <c r="G43" s="206"/>
      <c r="H43" s="206"/>
      <c r="I43" s="208"/>
      <c r="J43" s="198"/>
      <c r="K43" s="206"/>
      <c r="L43" s="206"/>
      <c r="M43" s="206"/>
      <c r="N43" s="206"/>
      <c r="O43" s="208"/>
      <c r="P43" s="198"/>
      <c r="Q43" s="206"/>
      <c r="R43" s="206"/>
      <c r="S43" s="206"/>
      <c r="T43" s="206"/>
      <c r="U43" s="198"/>
      <c r="V43" s="206"/>
      <c r="W43" s="206"/>
      <c r="X43" s="198"/>
      <c r="Y43" s="206"/>
      <c r="Z43" s="206"/>
      <c r="AA43" s="198"/>
      <c r="AB43" s="206"/>
      <c r="AC43" s="206"/>
      <c r="AD43" s="210"/>
      <c r="AE43" s="209"/>
      <c r="AF43" s="209"/>
      <c r="AG43" s="209"/>
      <c r="AH43" s="209"/>
      <c r="AI43" s="198"/>
      <c r="AJ43" s="209"/>
      <c r="AK43" s="209"/>
      <c r="AL43" s="209"/>
      <c r="AM43" s="209"/>
      <c r="AN43" s="198"/>
      <c r="AO43" s="206"/>
      <c r="AP43" s="206"/>
      <c r="AQ43" s="206"/>
      <c r="AR43" s="206"/>
      <c r="AS43" s="198"/>
      <c r="AT43" s="203"/>
      <c r="AU43" s="203"/>
      <c r="AV43" s="204"/>
      <c r="AW43" s="205"/>
    </row>
    <row r="44" spans="2:49" x14ac:dyDescent="0.2">
      <c r="B44" s="124" t="s">
        <v>270</v>
      </c>
      <c r="C44" s="63"/>
      <c r="D44" s="208"/>
      <c r="E44" s="209"/>
      <c r="F44" s="209"/>
      <c r="G44" s="209"/>
      <c r="H44" s="209"/>
      <c r="I44" s="210"/>
      <c r="J44" s="208"/>
      <c r="K44" s="209"/>
      <c r="L44" s="209"/>
      <c r="M44" s="209"/>
      <c r="N44" s="209"/>
      <c r="O44" s="210"/>
      <c r="P44" s="208"/>
      <c r="Q44" s="209"/>
      <c r="R44" s="209"/>
      <c r="S44" s="209"/>
      <c r="T44" s="209"/>
      <c r="U44" s="208"/>
      <c r="V44" s="209"/>
      <c r="W44" s="209"/>
      <c r="X44" s="208"/>
      <c r="Y44" s="209"/>
      <c r="Z44" s="209"/>
      <c r="AA44" s="208"/>
      <c r="AB44" s="209"/>
      <c r="AC44" s="209"/>
      <c r="AD44" s="210"/>
      <c r="AE44" s="209"/>
      <c r="AF44" s="209"/>
      <c r="AG44" s="209"/>
      <c r="AH44" s="209"/>
      <c r="AI44" s="208"/>
      <c r="AJ44" s="209"/>
      <c r="AK44" s="209"/>
      <c r="AL44" s="209"/>
      <c r="AM44" s="209"/>
      <c r="AN44" s="208"/>
      <c r="AO44" s="209"/>
      <c r="AP44" s="209"/>
      <c r="AQ44" s="209"/>
      <c r="AR44" s="209"/>
      <c r="AS44" s="208"/>
      <c r="AT44" s="221"/>
      <c r="AU44" s="221"/>
      <c r="AV44" s="204"/>
      <c r="AW44" s="205"/>
    </row>
    <row r="45" spans="2:49" x14ac:dyDescent="0.2">
      <c r="B45" s="106" t="s">
        <v>96</v>
      </c>
      <c r="C45" s="63" t="s">
        <v>30</v>
      </c>
      <c r="D45" s="198"/>
      <c r="E45" s="199"/>
      <c r="F45" s="199"/>
      <c r="G45" s="199"/>
      <c r="H45" s="199"/>
      <c r="I45" s="198"/>
      <c r="J45" s="198"/>
      <c r="K45" s="199"/>
      <c r="L45" s="199"/>
      <c r="M45" s="199"/>
      <c r="N45" s="199"/>
      <c r="O45" s="198"/>
      <c r="P45" s="198"/>
      <c r="Q45" s="199"/>
      <c r="R45" s="199"/>
      <c r="S45" s="199"/>
      <c r="T45" s="199"/>
      <c r="U45" s="198"/>
      <c r="V45" s="199"/>
      <c r="W45" s="199"/>
      <c r="X45" s="198"/>
      <c r="Y45" s="199"/>
      <c r="Z45" s="199"/>
      <c r="AA45" s="198"/>
      <c r="AB45" s="199"/>
      <c r="AC45" s="199"/>
      <c r="AD45" s="198"/>
      <c r="AE45" s="209"/>
      <c r="AF45" s="209"/>
      <c r="AG45" s="209"/>
      <c r="AH45" s="209"/>
      <c r="AI45" s="198"/>
      <c r="AJ45" s="209"/>
      <c r="AK45" s="209"/>
      <c r="AL45" s="209"/>
      <c r="AM45" s="209"/>
      <c r="AN45" s="198"/>
      <c r="AO45" s="199"/>
      <c r="AP45" s="199"/>
      <c r="AQ45" s="199"/>
      <c r="AR45" s="199"/>
      <c r="AS45" s="198"/>
      <c r="AT45" s="203"/>
      <c r="AU45" s="203"/>
      <c r="AV45" s="204"/>
      <c r="AW45" s="205"/>
    </row>
    <row r="46" spans="2:49" x14ac:dyDescent="0.2">
      <c r="B46" s="123" t="s">
        <v>97</v>
      </c>
      <c r="C46" s="63" t="s">
        <v>31</v>
      </c>
      <c r="D46" s="198"/>
      <c r="E46" s="199"/>
      <c r="F46" s="199"/>
      <c r="G46" s="199"/>
      <c r="H46" s="199"/>
      <c r="I46" s="198"/>
      <c r="J46" s="198"/>
      <c r="K46" s="199"/>
      <c r="L46" s="199"/>
      <c r="M46" s="199"/>
      <c r="N46" s="199"/>
      <c r="O46" s="198"/>
      <c r="P46" s="198"/>
      <c r="Q46" s="199"/>
      <c r="R46" s="199"/>
      <c r="S46" s="199"/>
      <c r="T46" s="199"/>
      <c r="U46" s="198"/>
      <c r="V46" s="199"/>
      <c r="W46" s="199"/>
      <c r="X46" s="198"/>
      <c r="Y46" s="199"/>
      <c r="Z46" s="199"/>
      <c r="AA46" s="198"/>
      <c r="AB46" s="199"/>
      <c r="AC46" s="199"/>
      <c r="AD46" s="198"/>
      <c r="AE46" s="209"/>
      <c r="AF46" s="209"/>
      <c r="AG46" s="209"/>
      <c r="AH46" s="209"/>
      <c r="AI46" s="198"/>
      <c r="AJ46" s="209"/>
      <c r="AK46" s="209"/>
      <c r="AL46" s="209"/>
      <c r="AM46" s="209"/>
      <c r="AN46" s="198"/>
      <c r="AO46" s="199"/>
      <c r="AP46" s="199"/>
      <c r="AQ46" s="199"/>
      <c r="AR46" s="199"/>
      <c r="AS46" s="198"/>
      <c r="AT46" s="203"/>
      <c r="AU46" s="203"/>
      <c r="AV46" s="204"/>
      <c r="AW46" s="205"/>
    </row>
    <row r="47" spans="2:49" x14ac:dyDescent="0.2">
      <c r="B47" s="123" t="s">
        <v>98</v>
      </c>
      <c r="C47" s="63" t="s">
        <v>32</v>
      </c>
      <c r="D47" s="198"/>
      <c r="E47" s="206"/>
      <c r="F47" s="206"/>
      <c r="G47" s="206"/>
      <c r="H47" s="206"/>
      <c r="I47" s="208"/>
      <c r="J47" s="198"/>
      <c r="K47" s="206"/>
      <c r="L47" s="206"/>
      <c r="M47" s="206"/>
      <c r="N47" s="206"/>
      <c r="O47" s="208"/>
      <c r="P47" s="198"/>
      <c r="Q47" s="206"/>
      <c r="R47" s="206"/>
      <c r="S47" s="206"/>
      <c r="T47" s="206"/>
      <c r="U47" s="198"/>
      <c r="V47" s="206"/>
      <c r="W47" s="206"/>
      <c r="X47" s="198"/>
      <c r="Y47" s="206"/>
      <c r="Z47" s="206"/>
      <c r="AA47" s="198"/>
      <c r="AB47" s="206"/>
      <c r="AC47" s="206"/>
      <c r="AD47" s="198"/>
      <c r="AE47" s="209"/>
      <c r="AF47" s="209"/>
      <c r="AG47" s="209"/>
      <c r="AH47" s="209"/>
      <c r="AI47" s="198"/>
      <c r="AJ47" s="209"/>
      <c r="AK47" s="209"/>
      <c r="AL47" s="209"/>
      <c r="AM47" s="209"/>
      <c r="AN47" s="198"/>
      <c r="AO47" s="206"/>
      <c r="AP47" s="206"/>
      <c r="AQ47" s="206"/>
      <c r="AR47" s="206"/>
      <c r="AS47" s="198"/>
      <c r="AT47" s="203"/>
      <c r="AU47" s="203"/>
      <c r="AV47" s="204"/>
      <c r="AW47" s="205"/>
    </row>
    <row r="48" spans="2:49" x14ac:dyDescent="0.2">
      <c r="B48" s="124" t="s">
        <v>271</v>
      </c>
      <c r="C48" s="63"/>
      <c r="D48" s="208"/>
      <c r="E48" s="209"/>
      <c r="F48" s="209"/>
      <c r="G48" s="209"/>
      <c r="H48" s="209"/>
      <c r="I48" s="210"/>
      <c r="J48" s="208"/>
      <c r="K48" s="209"/>
      <c r="L48" s="209"/>
      <c r="M48" s="209"/>
      <c r="N48" s="209"/>
      <c r="O48" s="210"/>
      <c r="P48" s="208"/>
      <c r="Q48" s="209"/>
      <c r="R48" s="209"/>
      <c r="S48" s="209"/>
      <c r="T48" s="209"/>
      <c r="U48" s="208"/>
      <c r="V48" s="209"/>
      <c r="W48" s="209"/>
      <c r="X48" s="208"/>
      <c r="Y48" s="209"/>
      <c r="Z48" s="209"/>
      <c r="AA48" s="208"/>
      <c r="AB48" s="209"/>
      <c r="AC48" s="209"/>
      <c r="AD48" s="208"/>
      <c r="AE48" s="209"/>
      <c r="AF48" s="209"/>
      <c r="AG48" s="209"/>
      <c r="AH48" s="209"/>
      <c r="AI48" s="208"/>
      <c r="AJ48" s="209"/>
      <c r="AK48" s="209"/>
      <c r="AL48" s="209"/>
      <c r="AM48" s="209"/>
      <c r="AN48" s="208"/>
      <c r="AO48" s="209"/>
      <c r="AP48" s="209"/>
      <c r="AQ48" s="209"/>
      <c r="AR48" s="209"/>
      <c r="AS48" s="208"/>
      <c r="AT48" s="221"/>
      <c r="AU48" s="221"/>
      <c r="AV48" s="204"/>
      <c r="AW48" s="205"/>
    </row>
    <row r="49" spans="2:49" x14ac:dyDescent="0.2">
      <c r="B49" s="123" t="s">
        <v>99</v>
      </c>
      <c r="C49" s="63" t="s">
        <v>33</v>
      </c>
      <c r="D49" s="198"/>
      <c r="E49" s="199"/>
      <c r="F49" s="199"/>
      <c r="G49" s="199"/>
      <c r="H49" s="199"/>
      <c r="I49" s="198"/>
      <c r="J49" s="198"/>
      <c r="K49" s="199"/>
      <c r="L49" s="199"/>
      <c r="M49" s="199"/>
      <c r="N49" s="199"/>
      <c r="O49" s="198"/>
      <c r="P49" s="198"/>
      <c r="Q49" s="199"/>
      <c r="R49" s="199"/>
      <c r="S49" s="199"/>
      <c r="T49" s="199"/>
      <c r="U49" s="198"/>
      <c r="V49" s="199"/>
      <c r="W49" s="199"/>
      <c r="X49" s="198"/>
      <c r="Y49" s="199"/>
      <c r="Z49" s="199"/>
      <c r="AA49" s="198"/>
      <c r="AB49" s="199"/>
      <c r="AC49" s="199"/>
      <c r="AD49" s="198"/>
      <c r="AE49" s="209"/>
      <c r="AF49" s="209"/>
      <c r="AG49" s="209"/>
      <c r="AH49" s="209"/>
      <c r="AI49" s="198"/>
      <c r="AJ49" s="209"/>
      <c r="AK49" s="209"/>
      <c r="AL49" s="209"/>
      <c r="AM49" s="209"/>
      <c r="AN49" s="198"/>
      <c r="AO49" s="199"/>
      <c r="AP49" s="199"/>
      <c r="AQ49" s="199"/>
      <c r="AR49" s="199"/>
      <c r="AS49" s="198"/>
      <c r="AT49" s="203"/>
      <c r="AU49" s="203"/>
      <c r="AV49" s="204"/>
      <c r="AW49" s="205"/>
    </row>
    <row r="50" spans="2:49" x14ac:dyDescent="0.2">
      <c r="B50" s="123" t="s">
        <v>100</v>
      </c>
      <c r="C50" s="63" t="s">
        <v>34</v>
      </c>
      <c r="D50" s="198"/>
      <c r="E50" s="206"/>
      <c r="F50" s="206"/>
      <c r="G50" s="206"/>
      <c r="H50" s="206"/>
      <c r="I50" s="208"/>
      <c r="J50" s="198"/>
      <c r="K50" s="206"/>
      <c r="L50" s="206"/>
      <c r="M50" s="206"/>
      <c r="N50" s="206"/>
      <c r="O50" s="208"/>
      <c r="P50" s="198"/>
      <c r="Q50" s="206"/>
      <c r="R50" s="206"/>
      <c r="S50" s="206"/>
      <c r="T50" s="206"/>
      <c r="U50" s="198"/>
      <c r="V50" s="206"/>
      <c r="W50" s="206"/>
      <c r="X50" s="198"/>
      <c r="Y50" s="206"/>
      <c r="Z50" s="206"/>
      <c r="AA50" s="198"/>
      <c r="AB50" s="206"/>
      <c r="AC50" s="206"/>
      <c r="AD50" s="198"/>
      <c r="AE50" s="209"/>
      <c r="AF50" s="209"/>
      <c r="AG50" s="209"/>
      <c r="AH50" s="209"/>
      <c r="AI50" s="198"/>
      <c r="AJ50" s="209"/>
      <c r="AK50" s="209"/>
      <c r="AL50" s="209"/>
      <c r="AM50" s="209"/>
      <c r="AN50" s="198"/>
      <c r="AO50" s="206"/>
      <c r="AP50" s="206"/>
      <c r="AQ50" s="206"/>
      <c r="AR50" s="206"/>
      <c r="AS50" s="198"/>
      <c r="AT50" s="203"/>
      <c r="AU50" s="203"/>
      <c r="AV50" s="204"/>
      <c r="AW50" s="205"/>
    </row>
    <row r="51" spans="2:49" s="5" customFormat="1" x14ac:dyDescent="0.2">
      <c r="B51" s="123" t="s">
        <v>272</v>
      </c>
      <c r="C51" s="63"/>
      <c r="D51" s="198"/>
      <c r="E51" s="199"/>
      <c r="F51" s="199"/>
      <c r="G51" s="199"/>
      <c r="H51" s="199"/>
      <c r="I51" s="198"/>
      <c r="J51" s="198"/>
      <c r="K51" s="199"/>
      <c r="L51" s="199"/>
      <c r="M51" s="199"/>
      <c r="N51" s="199"/>
      <c r="O51" s="198"/>
      <c r="P51" s="198"/>
      <c r="Q51" s="199"/>
      <c r="R51" s="199"/>
      <c r="S51" s="199"/>
      <c r="T51" s="199"/>
      <c r="U51" s="198"/>
      <c r="V51" s="199"/>
      <c r="W51" s="199"/>
      <c r="X51" s="198"/>
      <c r="Y51" s="199"/>
      <c r="Z51" s="199"/>
      <c r="AA51" s="198"/>
      <c r="AB51" s="199"/>
      <c r="AC51" s="199"/>
      <c r="AD51" s="198"/>
      <c r="AE51" s="209"/>
      <c r="AF51" s="209"/>
      <c r="AG51" s="209"/>
      <c r="AH51" s="209"/>
      <c r="AI51" s="198"/>
      <c r="AJ51" s="209"/>
      <c r="AK51" s="209"/>
      <c r="AL51" s="209"/>
      <c r="AM51" s="209"/>
      <c r="AN51" s="198"/>
      <c r="AO51" s="199"/>
      <c r="AP51" s="199"/>
      <c r="AQ51" s="199"/>
      <c r="AR51" s="199"/>
      <c r="AS51" s="198"/>
      <c r="AT51" s="203"/>
      <c r="AU51" s="203"/>
      <c r="AV51" s="204"/>
      <c r="AW51" s="205"/>
    </row>
    <row r="52" spans="2:49" x14ac:dyDescent="0.2">
      <c r="B52" s="123" t="s">
        <v>273</v>
      </c>
      <c r="C52" s="63" t="s">
        <v>4</v>
      </c>
      <c r="D52" s="198"/>
      <c r="E52" s="199"/>
      <c r="F52" s="199"/>
      <c r="G52" s="199"/>
      <c r="H52" s="199"/>
      <c r="I52" s="198"/>
      <c r="J52" s="198"/>
      <c r="K52" s="199"/>
      <c r="L52" s="199"/>
      <c r="M52" s="199"/>
      <c r="N52" s="199"/>
      <c r="O52" s="198"/>
      <c r="P52" s="198"/>
      <c r="Q52" s="199"/>
      <c r="R52" s="199"/>
      <c r="S52" s="199"/>
      <c r="T52" s="199"/>
      <c r="U52" s="198"/>
      <c r="V52" s="199"/>
      <c r="W52" s="199"/>
      <c r="X52" s="198"/>
      <c r="Y52" s="199"/>
      <c r="Z52" s="199"/>
      <c r="AA52" s="198"/>
      <c r="AB52" s="199"/>
      <c r="AC52" s="199"/>
      <c r="AD52" s="198"/>
      <c r="AE52" s="209"/>
      <c r="AF52" s="209"/>
      <c r="AG52" s="209"/>
      <c r="AH52" s="209"/>
      <c r="AI52" s="198"/>
      <c r="AJ52" s="209"/>
      <c r="AK52" s="209"/>
      <c r="AL52" s="209"/>
      <c r="AM52" s="209"/>
      <c r="AN52" s="198"/>
      <c r="AO52" s="199"/>
      <c r="AP52" s="199"/>
      <c r="AQ52" s="199"/>
      <c r="AR52" s="199"/>
      <c r="AS52" s="198"/>
      <c r="AT52" s="203"/>
      <c r="AU52" s="203"/>
      <c r="AV52" s="204"/>
      <c r="AW52" s="205"/>
    </row>
    <row r="53" spans="2:49" s="5" customFormat="1" x14ac:dyDescent="0.2">
      <c r="B53" s="123" t="s">
        <v>274</v>
      </c>
      <c r="C53" s="63" t="s">
        <v>5</v>
      </c>
      <c r="D53" s="198"/>
      <c r="E53" s="199"/>
      <c r="F53" s="199"/>
      <c r="G53" s="199"/>
      <c r="H53" s="199"/>
      <c r="I53" s="198"/>
      <c r="J53" s="198"/>
      <c r="K53" s="199"/>
      <c r="L53" s="199"/>
      <c r="M53" s="199"/>
      <c r="N53" s="199"/>
      <c r="O53" s="198"/>
      <c r="P53" s="198"/>
      <c r="Q53" s="199"/>
      <c r="R53" s="199"/>
      <c r="S53" s="199"/>
      <c r="T53" s="199"/>
      <c r="U53" s="198"/>
      <c r="V53" s="199"/>
      <c r="W53" s="199"/>
      <c r="X53" s="198"/>
      <c r="Y53" s="199"/>
      <c r="Z53" s="199"/>
      <c r="AA53" s="198"/>
      <c r="AB53" s="199"/>
      <c r="AC53" s="199"/>
      <c r="AD53" s="198"/>
      <c r="AE53" s="209"/>
      <c r="AF53" s="209"/>
      <c r="AG53" s="209"/>
      <c r="AH53" s="209"/>
      <c r="AI53" s="198"/>
      <c r="AJ53" s="209"/>
      <c r="AK53" s="209"/>
      <c r="AL53" s="209"/>
      <c r="AM53" s="209"/>
      <c r="AN53" s="198"/>
      <c r="AO53" s="199"/>
      <c r="AP53" s="199"/>
      <c r="AQ53" s="199"/>
      <c r="AR53" s="199"/>
      <c r="AS53" s="198"/>
      <c r="AT53" s="203"/>
      <c r="AU53" s="203"/>
      <c r="AV53" s="204"/>
      <c r="AW53" s="205"/>
    </row>
    <row r="54" spans="2:49" s="96" customFormat="1" x14ac:dyDescent="0.2">
      <c r="B54" s="113" t="s">
        <v>275</v>
      </c>
      <c r="C54" s="95" t="s">
        <v>63</v>
      </c>
      <c r="D54" s="249">
        <f>D23+D26-D28+D30-D32+D34-D36+D38+D41-D43+D45+D46-D47-D49+D50+D51+D52+D53</f>
        <v>0</v>
      </c>
      <c r="E54" s="250">
        <f>E24+E27+E31+E35-E36+E39+E42+E45+E46-E49+E51+E52+E53</f>
        <v>0</v>
      </c>
      <c r="F54" s="250">
        <f>F24+F27+F31+F35-F36+F39+F42+F45+F46-F49+F51+F52+F53</f>
        <v>0</v>
      </c>
      <c r="G54" s="250">
        <f>G24+G27+G31+G35-G36+G39+G42+G45+G46-G49+G51+G52+G53</f>
        <v>0</v>
      </c>
      <c r="H54" s="250">
        <f>H24+H27+H31+H35-H36+H39+H42+H45+H46-H49+H51+H52+H53</f>
        <v>0</v>
      </c>
      <c r="I54" s="249">
        <f>I24+I27+I31+I35-I36+I39+I42+I45+I46-I49+I51+I52+I53</f>
        <v>0</v>
      </c>
      <c r="J54" s="249">
        <f>J23+J26-J28+J30-J32+J34-J36+J38+J41-J43+J45+J46-J47-J49+J50+J51+J52+J53</f>
        <v>0</v>
      </c>
      <c r="K54" s="250">
        <f>K24+K27+K31+K35-K36+K39+K42+K45+K46-K49+K51+K52+K53</f>
        <v>0</v>
      </c>
      <c r="L54" s="250">
        <f>L24+L27+L31+L35-L36+L39+L42+L45+L46-L49+L51+L52+L53</f>
        <v>0</v>
      </c>
      <c r="M54" s="250">
        <f>M24+M27+M31+M35-M36+M39+M42+M45+M46-M49+M51+M52+M53</f>
        <v>0</v>
      </c>
      <c r="N54" s="250">
        <f>N24+N27+N31+N35-N36+N39+N42+N45+N46-N49+N51+N52+N53</f>
        <v>0</v>
      </c>
      <c r="O54" s="249">
        <f>O24+O27+O31+O35-O36+O39+O42+O45+O46-O49+O51+O52+O53</f>
        <v>0</v>
      </c>
      <c r="P54" s="249">
        <f>P23+P26-P28+P30-P32+P34-P36+P38+P41-P43+P45+P46-P47-P49+P50+P51+P52+P53</f>
        <v>0</v>
      </c>
      <c r="Q54" s="250">
        <f>Q24+Q27+Q31+Q35-Q36+Q39+Q42+Q45+Q46-Q49+Q51+Q52+Q53</f>
        <v>0</v>
      </c>
      <c r="R54" s="250">
        <f>R24+R27+R31+R35-R36+R39+R42+R45+R46-R49+R51+R52+R53</f>
        <v>0</v>
      </c>
      <c r="S54" s="250">
        <f>S24+S27+S31+S35-S36+S39+S42+S45+S46-S49+S51+S52+S53</f>
        <v>0</v>
      </c>
      <c r="T54" s="250">
        <f>T24+T27+T31+T35-T36+T39+T42+T45+T46-T49+T51+T52+T53</f>
        <v>0</v>
      </c>
      <c r="U54" s="249">
        <f>U23+U26-U28+U30-U32+U34-U36+U38+U41-U43+U45+U46-U47-U49+U50+U51+U52+U53</f>
        <v>0</v>
      </c>
      <c r="V54" s="250">
        <f>V24+V27+V31+V35-V36+V39+V42+V45+V46-V49+V51+V52+V53</f>
        <v>0</v>
      </c>
      <c r="W54" s="250">
        <f>W24+W27+W31+W35-W36+W39+W42+W45+W46-W49+W51+W52+W53</f>
        <v>0</v>
      </c>
      <c r="X54" s="249">
        <f>X23+X26-X28+X30-X32+X34-X36+X38+X41-X43+X45+X46-X47-X49+X50+X51+X52+X53</f>
        <v>0</v>
      </c>
      <c r="Y54" s="250">
        <f>Y24+Y27+Y31+Y35-Y36+Y39+Y42+Y45+Y46-Y49+Y51+Y52+Y53</f>
        <v>0</v>
      </c>
      <c r="Z54" s="250">
        <f>Z24+Z27+Z31+Z35-Z36+Z39+Z42+Z45+Z46-Z49+Z51+Z52+Z53</f>
        <v>0</v>
      </c>
      <c r="AA54" s="249">
        <f>AA23+AA26-AA28+AA30-AA32+AA34-AA36+AA38+AA41-AA43+AA45+AA46-AA47-AA49+AA50+AA51+AA52+AA53</f>
        <v>0</v>
      </c>
      <c r="AB54" s="250">
        <f>AB24+AB27+AB31+AB35-AB36+AB39+AB42+AB45+AB46-AB49+AB51+AB52+AB53</f>
        <v>0</v>
      </c>
      <c r="AC54" s="250">
        <f>AC24+AC27+AC31+AC35-AC36+AC39+AC42+AC45+AC46-AC49+AC51+AC52+AC53</f>
        <v>0</v>
      </c>
      <c r="AD54" s="249"/>
      <c r="AE54" s="251"/>
      <c r="AF54" s="251"/>
      <c r="AG54" s="251"/>
      <c r="AH54" s="251"/>
      <c r="AI54" s="249"/>
      <c r="AJ54" s="251"/>
      <c r="AK54" s="251"/>
      <c r="AL54" s="251"/>
      <c r="AM54" s="251"/>
      <c r="AN54" s="249">
        <f>AN23+AN26-AN28+AN30-AN32+AN34-AN36+AN38+AN41-AN43+AN45+AN46-AN47-AN49+AN50+AN51+AN52+AN53</f>
        <v>0</v>
      </c>
      <c r="AO54" s="250">
        <f>AO24+AO27+AO31+AO35-AO36+AO39+AO42+AO45+AO46-AO49+AO51+AO52+AO53</f>
        <v>0</v>
      </c>
      <c r="AP54" s="250">
        <f>AP24+AP27+AP31+AP35-AP36+AP39+AP42+AP45+AP46-AP49+AP51+AP52+AP53</f>
        <v>0</v>
      </c>
      <c r="AQ54" s="250">
        <f>AQ24+AQ27+AQ31+AQ35-AQ36+AQ39+AQ42+AQ45+AQ46-AQ49+AQ51+AQ52+AQ53</f>
        <v>0</v>
      </c>
      <c r="AR54" s="250">
        <f>AR24+AR27+AR31+AR35-AR36+AR39+AR42+AR45+AR46-AR49+AR51+AR52+AR53</f>
        <v>0</v>
      </c>
      <c r="AS54" s="249">
        <f>AS23+AS26-AS28+AS30-AS32+AS34-AS36+AS38+AS41-AS43+AS45+AS46-AS47-AS49+AS50+AS51+AS52+AS53</f>
        <v>0</v>
      </c>
      <c r="AT54" s="252">
        <f>AT23+AT26-AT28+AT30-AT32+AT34-AT36+AT38+AT41-AT43+AT45+AT46-AT47-AT49+AT50+AT51+AT52+AT53</f>
        <v>0</v>
      </c>
      <c r="AU54" s="252">
        <f>AU23+AU26-AU28+AU30-AU32+AU34-AU36+AU38+AU41-AU43+AU45+AU46-AU47-AU49+AU50+AU51+AU52+AU53</f>
        <v>0</v>
      </c>
      <c r="AV54" s="253"/>
      <c r="AW54" s="254"/>
    </row>
    <row r="55" spans="2:49" ht="25.5" x14ac:dyDescent="0.2">
      <c r="B55" s="113" t="s">
        <v>589</v>
      </c>
      <c r="C55" s="68" t="s">
        <v>28</v>
      </c>
      <c r="D55" s="249">
        <f t="shared" ref="D55:O55" si="0">MIN(MAX(0,D56),MAX(0,D57))</f>
        <v>0</v>
      </c>
      <c r="E55" s="250">
        <f t="shared" si="0"/>
        <v>0</v>
      </c>
      <c r="F55" s="250">
        <f t="shared" si="0"/>
        <v>0</v>
      </c>
      <c r="G55" s="250">
        <f t="shared" si="0"/>
        <v>0</v>
      </c>
      <c r="H55" s="250">
        <f t="shared" si="0"/>
        <v>0</v>
      </c>
      <c r="I55" s="249">
        <f t="shared" si="0"/>
        <v>0</v>
      </c>
      <c r="J55" s="249">
        <f t="shared" si="0"/>
        <v>0</v>
      </c>
      <c r="K55" s="250">
        <f t="shared" si="0"/>
        <v>0</v>
      </c>
      <c r="L55" s="250">
        <f t="shared" si="0"/>
        <v>0</v>
      </c>
      <c r="M55" s="250">
        <f t="shared" si="0"/>
        <v>0</v>
      </c>
      <c r="N55" s="250">
        <f t="shared" si="0"/>
        <v>0</v>
      </c>
      <c r="O55" s="249">
        <f t="shared" si="0"/>
        <v>0</v>
      </c>
      <c r="P55" s="249">
        <f t="shared" ref="P55:AU55" si="1">MIN(MAX(0,P56),MAX(0,P57))</f>
        <v>0</v>
      </c>
      <c r="Q55" s="250">
        <f t="shared" si="1"/>
        <v>0</v>
      </c>
      <c r="R55" s="250">
        <f t="shared" si="1"/>
        <v>0</v>
      </c>
      <c r="S55" s="250">
        <f t="shared" si="1"/>
        <v>0</v>
      </c>
      <c r="T55" s="250">
        <f t="shared" si="1"/>
        <v>0</v>
      </c>
      <c r="U55" s="249">
        <f t="shared" si="1"/>
        <v>0</v>
      </c>
      <c r="V55" s="250">
        <f t="shared" si="1"/>
        <v>0</v>
      </c>
      <c r="W55" s="250">
        <f t="shared" si="1"/>
        <v>0</v>
      </c>
      <c r="X55" s="249">
        <f t="shared" si="1"/>
        <v>0</v>
      </c>
      <c r="Y55" s="250">
        <f t="shared" si="1"/>
        <v>0</v>
      </c>
      <c r="Z55" s="250">
        <f t="shared" si="1"/>
        <v>0</v>
      </c>
      <c r="AA55" s="249">
        <f t="shared" si="1"/>
        <v>0</v>
      </c>
      <c r="AB55" s="250">
        <f t="shared" si="1"/>
        <v>0</v>
      </c>
      <c r="AC55" s="250">
        <f t="shared" si="1"/>
        <v>0</v>
      </c>
      <c r="AD55" s="249"/>
      <c r="AE55" s="209"/>
      <c r="AF55" s="209"/>
      <c r="AG55" s="209"/>
      <c r="AH55" s="209"/>
      <c r="AI55" s="249"/>
      <c r="AJ55" s="209"/>
      <c r="AK55" s="209"/>
      <c r="AL55" s="209"/>
      <c r="AM55" s="209"/>
      <c r="AN55" s="249">
        <f t="shared" si="1"/>
        <v>0</v>
      </c>
      <c r="AO55" s="250">
        <f t="shared" si="1"/>
        <v>0</v>
      </c>
      <c r="AP55" s="250">
        <f t="shared" si="1"/>
        <v>0</v>
      </c>
      <c r="AQ55" s="250">
        <f t="shared" si="1"/>
        <v>0</v>
      </c>
      <c r="AR55" s="250">
        <f t="shared" si="1"/>
        <v>0</v>
      </c>
      <c r="AS55" s="249">
        <f t="shared" si="1"/>
        <v>0</v>
      </c>
      <c r="AT55" s="252">
        <f t="shared" si="1"/>
        <v>0</v>
      </c>
      <c r="AU55" s="252">
        <f t="shared" si="1"/>
        <v>0</v>
      </c>
      <c r="AV55" s="204"/>
      <c r="AW55" s="205"/>
    </row>
    <row r="56" spans="2:49" ht="11.85" customHeight="1" x14ac:dyDescent="0.2">
      <c r="B56" s="123" t="s">
        <v>101</v>
      </c>
      <c r="C56" s="68" t="s">
        <v>376</v>
      </c>
      <c r="D56" s="363"/>
      <c r="E56" s="362"/>
      <c r="F56" s="362"/>
      <c r="G56" s="362"/>
      <c r="H56" s="362"/>
      <c r="I56" s="363"/>
      <c r="J56" s="363"/>
      <c r="K56" s="362"/>
      <c r="L56" s="362"/>
      <c r="M56" s="362"/>
      <c r="N56" s="362"/>
      <c r="O56" s="363"/>
      <c r="P56" s="363"/>
      <c r="Q56" s="362"/>
      <c r="R56" s="362"/>
      <c r="S56" s="362"/>
      <c r="T56" s="362"/>
      <c r="U56" s="363"/>
      <c r="V56" s="362"/>
      <c r="W56" s="362"/>
      <c r="X56" s="363"/>
      <c r="Y56" s="362"/>
      <c r="Z56" s="362"/>
      <c r="AA56" s="363"/>
      <c r="AB56" s="362"/>
      <c r="AC56" s="362"/>
      <c r="AD56" s="363"/>
      <c r="AE56" s="364"/>
      <c r="AF56" s="364"/>
      <c r="AG56" s="364"/>
      <c r="AH56" s="364"/>
      <c r="AI56" s="363"/>
      <c r="AJ56" s="364"/>
      <c r="AK56" s="364"/>
      <c r="AL56" s="364"/>
      <c r="AM56" s="364"/>
      <c r="AN56" s="363"/>
      <c r="AO56" s="362"/>
      <c r="AP56" s="362"/>
      <c r="AQ56" s="362"/>
      <c r="AR56" s="362"/>
      <c r="AS56" s="363"/>
      <c r="AT56" s="365"/>
      <c r="AU56" s="365"/>
      <c r="AV56" s="365"/>
      <c r="AW56" s="366"/>
    </row>
    <row r="57" spans="2:49" x14ac:dyDescent="0.2">
      <c r="B57" s="123" t="s">
        <v>102</v>
      </c>
      <c r="C57" s="68" t="s">
        <v>29</v>
      </c>
      <c r="D57" s="363"/>
      <c r="E57" s="362"/>
      <c r="F57" s="362"/>
      <c r="G57" s="362"/>
      <c r="H57" s="362"/>
      <c r="I57" s="363"/>
      <c r="J57" s="363"/>
      <c r="K57" s="362"/>
      <c r="L57" s="362"/>
      <c r="M57" s="362"/>
      <c r="N57" s="362"/>
      <c r="O57" s="363"/>
      <c r="P57" s="363"/>
      <c r="Q57" s="362"/>
      <c r="R57" s="362"/>
      <c r="S57" s="362"/>
      <c r="T57" s="362"/>
      <c r="U57" s="363"/>
      <c r="V57" s="362"/>
      <c r="W57" s="362"/>
      <c r="X57" s="363"/>
      <c r="Y57" s="362"/>
      <c r="Z57" s="362"/>
      <c r="AA57" s="363"/>
      <c r="AB57" s="362"/>
      <c r="AC57" s="362"/>
      <c r="AD57" s="363"/>
      <c r="AE57" s="364"/>
      <c r="AF57" s="364"/>
      <c r="AG57" s="364"/>
      <c r="AH57" s="364"/>
      <c r="AI57" s="363"/>
      <c r="AJ57" s="364"/>
      <c r="AK57" s="364"/>
      <c r="AL57" s="364"/>
      <c r="AM57" s="364"/>
      <c r="AN57" s="363"/>
      <c r="AO57" s="362"/>
      <c r="AP57" s="362"/>
      <c r="AQ57" s="362"/>
      <c r="AR57" s="362"/>
      <c r="AS57" s="363"/>
      <c r="AT57" s="365"/>
      <c r="AU57" s="365"/>
      <c r="AV57" s="365"/>
      <c r="AW57" s="366"/>
    </row>
    <row r="58" spans="2:49" s="5" customFormat="1" ht="13.5" thickBot="1" x14ac:dyDescent="0.25">
      <c r="B58" s="127" t="s">
        <v>591</v>
      </c>
      <c r="C58" s="128"/>
      <c r="D58" s="367"/>
      <c r="E58" s="368"/>
      <c r="F58" s="368"/>
      <c r="G58" s="368"/>
      <c r="H58" s="368"/>
      <c r="I58" s="367"/>
      <c r="J58" s="369"/>
      <c r="K58" s="370"/>
      <c r="L58" s="370"/>
      <c r="M58" s="370"/>
      <c r="N58" s="370"/>
      <c r="O58" s="369"/>
      <c r="P58" s="369"/>
      <c r="Q58" s="370"/>
      <c r="R58" s="370"/>
      <c r="S58" s="370"/>
      <c r="T58" s="370"/>
      <c r="U58" s="371"/>
      <c r="V58" s="372"/>
      <c r="W58" s="372"/>
      <c r="X58" s="371"/>
      <c r="Y58" s="372"/>
      <c r="Z58" s="372"/>
      <c r="AA58" s="371"/>
      <c r="AB58" s="372"/>
      <c r="AC58" s="372"/>
      <c r="AD58" s="371"/>
      <c r="AE58" s="373"/>
      <c r="AF58" s="373"/>
      <c r="AG58" s="373"/>
      <c r="AH58" s="374"/>
      <c r="AI58" s="371"/>
      <c r="AJ58" s="373"/>
      <c r="AK58" s="373"/>
      <c r="AL58" s="373"/>
      <c r="AM58" s="374"/>
      <c r="AN58" s="371"/>
      <c r="AO58" s="372"/>
      <c r="AP58" s="372"/>
      <c r="AQ58" s="372"/>
      <c r="AR58" s="372"/>
      <c r="AS58" s="371"/>
      <c r="AT58" s="375"/>
      <c r="AU58" s="375"/>
      <c r="AV58" s="375"/>
      <c r="AW58" s="376"/>
    </row>
    <row r="59" spans="2:49" x14ac:dyDescent="0.2">
      <c r="C59" s="5"/>
    </row>
    <row r="60" spans="2:49" ht="13.5" customHeight="1" x14ac:dyDescent="0.2">
      <c r="B60" s="46"/>
    </row>
    <row r="61" spans="2:49" x14ac:dyDescent="0.2"/>
    <row r="62" spans="2:49" hidden="1" x14ac:dyDescent="0.2"/>
  </sheetData>
  <dataConsolidate link="1"/>
  <conditionalFormatting sqref="Z18:Z19">
    <cfRule type="cellIs" dxfId="484" priority="389" stopIfTrue="1" operator="lessThan">
      <formula>0</formula>
    </cfRule>
  </conditionalFormatting>
  <conditionalFormatting sqref="AA11:AA14">
    <cfRule type="cellIs" dxfId="483" priority="387" stopIfTrue="1" operator="lessThan">
      <formula>0</formula>
    </cfRule>
  </conditionalFormatting>
  <conditionalFormatting sqref="AN18:AN19">
    <cfRule type="cellIs" dxfId="482" priority="366" stopIfTrue="1" operator="lessThan">
      <formula>0</formula>
    </cfRule>
  </conditionalFormatting>
  <conditionalFormatting sqref="AU47">
    <cfRule type="cellIs" dxfId="481" priority="87" stopIfTrue="1" operator="lessThan">
      <formula>0</formula>
    </cfRule>
  </conditionalFormatting>
  <conditionalFormatting sqref="AS26">
    <cfRule type="cellIs" dxfId="480" priority="119" stopIfTrue="1" operator="lessThan">
      <formula>0</formula>
    </cfRule>
  </conditionalFormatting>
  <conditionalFormatting sqref="AT26">
    <cfRule type="cellIs" dxfId="479" priority="118" stopIfTrue="1" operator="lessThan">
      <formula>0</formula>
    </cfRule>
  </conditionalFormatting>
  <conditionalFormatting sqref="D5:D7">
    <cfRule type="cellIs" dxfId="478" priority="474" stopIfTrue="1" operator="lessThan">
      <formula>0</formula>
    </cfRule>
  </conditionalFormatting>
  <conditionalFormatting sqref="AU51">
    <cfRule type="cellIs" dxfId="477" priority="78" stopIfTrue="1" operator="lessThan">
      <formula>0</formula>
    </cfRule>
  </conditionalFormatting>
  <conditionalFormatting sqref="J5:J7">
    <cfRule type="cellIs" dxfId="476" priority="473" stopIfTrue="1" operator="lessThan">
      <formula>0</formula>
    </cfRule>
  </conditionalFormatting>
  <conditionalFormatting sqref="AT52">
    <cfRule type="cellIs" dxfId="475" priority="76" stopIfTrue="1" operator="lessThan">
      <formula>0</formula>
    </cfRule>
  </conditionalFormatting>
  <conditionalFormatting sqref="P5:P7">
    <cfRule type="cellIs" dxfId="474" priority="472" stopIfTrue="1" operator="lessThan">
      <formula>0</formula>
    </cfRule>
  </conditionalFormatting>
  <conditionalFormatting sqref="U5:U7">
    <cfRule type="cellIs" dxfId="473" priority="471" stopIfTrue="1" operator="lessThan">
      <formula>0</formula>
    </cfRule>
  </conditionalFormatting>
  <conditionalFormatting sqref="X5:X7">
    <cfRule type="cellIs" dxfId="472" priority="470" stopIfTrue="1" operator="lessThan">
      <formula>0</formula>
    </cfRule>
  </conditionalFormatting>
  <conditionalFormatting sqref="AA5:AA7">
    <cfRule type="cellIs" dxfId="471" priority="469" stopIfTrue="1" operator="lessThan">
      <formula>0</formula>
    </cfRule>
  </conditionalFormatting>
  <conditionalFormatting sqref="AD5:AD7">
    <cfRule type="cellIs" dxfId="470" priority="468" stopIfTrue="1" operator="lessThan">
      <formula>0</formula>
    </cfRule>
  </conditionalFormatting>
  <conditionalFormatting sqref="AI5:AI7">
    <cfRule type="cellIs" dxfId="469" priority="467" stopIfTrue="1" operator="lessThan">
      <formula>0</formula>
    </cfRule>
  </conditionalFormatting>
  <conditionalFormatting sqref="AN5:AN7">
    <cfRule type="cellIs" dxfId="468" priority="466" stopIfTrue="1" operator="lessThan">
      <formula>0</formula>
    </cfRule>
  </conditionalFormatting>
  <conditionalFormatting sqref="AS5:AS7">
    <cfRule type="cellIs" dxfId="467" priority="465" stopIfTrue="1" operator="lessThan">
      <formula>0</formula>
    </cfRule>
  </conditionalFormatting>
  <conditionalFormatting sqref="AT5:AT7">
    <cfRule type="cellIs" dxfId="466" priority="464" stopIfTrue="1" operator="lessThan">
      <formula>0</formula>
    </cfRule>
  </conditionalFormatting>
  <conditionalFormatting sqref="AU5:AU7">
    <cfRule type="cellIs" dxfId="465" priority="463" stopIfTrue="1" operator="lessThan">
      <formula>0</formula>
    </cfRule>
  </conditionalFormatting>
  <conditionalFormatting sqref="D9">
    <cfRule type="cellIs" dxfId="464" priority="462" stopIfTrue="1" operator="lessThan">
      <formula>0</formula>
    </cfRule>
  </conditionalFormatting>
  <conditionalFormatting sqref="D11:D20">
    <cfRule type="cellIs" dxfId="463" priority="461" stopIfTrue="1" operator="lessThan">
      <formula>0</formula>
    </cfRule>
  </conditionalFormatting>
  <conditionalFormatting sqref="E10:I10">
    <cfRule type="cellIs" dxfId="462" priority="460" stopIfTrue="1" operator="lessThan">
      <formula>0</formula>
    </cfRule>
  </conditionalFormatting>
  <conditionalFormatting sqref="E11:I11">
    <cfRule type="cellIs" dxfId="461" priority="459" stopIfTrue="1" operator="lessThan">
      <formula>0</formula>
    </cfRule>
  </conditionalFormatting>
  <conditionalFormatting sqref="E13:I16 E17:H17">
    <cfRule type="cellIs" dxfId="460" priority="458" stopIfTrue="1" operator="lessThan">
      <formula>0</formula>
    </cfRule>
  </conditionalFormatting>
  <conditionalFormatting sqref="E18:I20">
    <cfRule type="cellIs" dxfId="459" priority="457" stopIfTrue="1" operator="lessThan">
      <formula>0</formula>
    </cfRule>
  </conditionalFormatting>
  <conditionalFormatting sqref="D23">
    <cfRule type="cellIs" dxfId="458" priority="456" stopIfTrue="1" operator="lessThan">
      <formula>0</formula>
    </cfRule>
  </conditionalFormatting>
  <conditionalFormatting sqref="D26">
    <cfRule type="cellIs" dxfId="457" priority="455" stopIfTrue="1" operator="lessThan">
      <formula>0</formula>
    </cfRule>
  </conditionalFormatting>
  <conditionalFormatting sqref="D28">
    <cfRule type="cellIs" dxfId="456" priority="454" stopIfTrue="1" operator="lessThan">
      <formula>0</formula>
    </cfRule>
  </conditionalFormatting>
  <conditionalFormatting sqref="D30">
    <cfRule type="cellIs" dxfId="455" priority="453" stopIfTrue="1" operator="lessThan">
      <formula>0</formula>
    </cfRule>
  </conditionalFormatting>
  <conditionalFormatting sqref="D32">
    <cfRule type="cellIs" dxfId="454" priority="452" stopIfTrue="1" operator="lessThan">
      <formula>0</formula>
    </cfRule>
  </conditionalFormatting>
  <conditionalFormatting sqref="D34">
    <cfRule type="cellIs" dxfId="453" priority="451" stopIfTrue="1" operator="lessThan">
      <formula>0</formula>
    </cfRule>
  </conditionalFormatting>
  <conditionalFormatting sqref="D38">
    <cfRule type="cellIs" dxfId="452" priority="450" stopIfTrue="1" operator="lessThan">
      <formula>0</formula>
    </cfRule>
  </conditionalFormatting>
  <conditionalFormatting sqref="D41">
    <cfRule type="cellIs" dxfId="451" priority="449" stopIfTrue="1" operator="lessThan">
      <formula>0</formula>
    </cfRule>
  </conditionalFormatting>
  <conditionalFormatting sqref="D43">
    <cfRule type="cellIs" dxfId="450" priority="448" stopIfTrue="1" operator="lessThan">
      <formula>0</formula>
    </cfRule>
  </conditionalFormatting>
  <conditionalFormatting sqref="D47">
    <cfRule type="cellIs" dxfId="449" priority="447" stopIfTrue="1" operator="lessThan">
      <formula>0</formula>
    </cfRule>
  </conditionalFormatting>
  <conditionalFormatting sqref="D50">
    <cfRule type="cellIs" dxfId="448" priority="446" stopIfTrue="1" operator="lessThan">
      <formula>0</formula>
    </cfRule>
  </conditionalFormatting>
  <conditionalFormatting sqref="E24:I24">
    <cfRule type="cellIs" dxfId="447" priority="445" stopIfTrue="1" operator="lessThan">
      <formula>0</formula>
    </cfRule>
  </conditionalFormatting>
  <conditionalFormatting sqref="E27:I27">
    <cfRule type="cellIs" dxfId="446" priority="444" stopIfTrue="1" operator="lessThan">
      <formula>0</formula>
    </cfRule>
  </conditionalFormatting>
  <conditionalFormatting sqref="E31:I31">
    <cfRule type="cellIs" dxfId="445" priority="443" stopIfTrue="1" operator="lessThan">
      <formula>0</formula>
    </cfRule>
  </conditionalFormatting>
  <conditionalFormatting sqref="E35:I35">
    <cfRule type="cellIs" dxfId="444" priority="442" stopIfTrue="1" operator="lessThan">
      <formula>0</formula>
    </cfRule>
  </conditionalFormatting>
  <conditionalFormatting sqref="E39:I39">
    <cfRule type="cellIs" dxfId="443" priority="441" stopIfTrue="1" operator="lessThan">
      <formula>0</formula>
    </cfRule>
  </conditionalFormatting>
  <conditionalFormatting sqref="E42:I42">
    <cfRule type="cellIs" dxfId="442" priority="440" stopIfTrue="1" operator="lessThan">
      <formula>0</formula>
    </cfRule>
  </conditionalFormatting>
  <conditionalFormatting sqref="D36">
    <cfRule type="cellIs" dxfId="441" priority="439" stopIfTrue="1" operator="lessThan">
      <formula>0</formula>
    </cfRule>
  </conditionalFormatting>
  <conditionalFormatting sqref="E36:I36">
    <cfRule type="cellIs" dxfId="440" priority="438" stopIfTrue="1" operator="lessThan">
      <formula>0</formula>
    </cfRule>
  </conditionalFormatting>
  <conditionalFormatting sqref="D45">
    <cfRule type="cellIs" dxfId="439" priority="437" stopIfTrue="1" operator="lessThan">
      <formula>0</formula>
    </cfRule>
  </conditionalFormatting>
  <conditionalFormatting sqref="E45:I45">
    <cfRule type="cellIs" dxfId="438" priority="436" stopIfTrue="1" operator="lessThan">
      <formula>0</formula>
    </cfRule>
  </conditionalFormatting>
  <conditionalFormatting sqref="D46">
    <cfRule type="cellIs" dxfId="437" priority="435" stopIfTrue="1" operator="lessThan">
      <formula>0</formula>
    </cfRule>
  </conditionalFormatting>
  <conditionalFormatting sqref="E46:I46">
    <cfRule type="cellIs" dxfId="436" priority="434" stopIfTrue="1" operator="lessThan">
      <formula>0</formula>
    </cfRule>
  </conditionalFormatting>
  <conditionalFormatting sqref="D49">
    <cfRule type="cellIs" dxfId="435" priority="433" stopIfTrue="1" operator="lessThan">
      <formula>0</formula>
    </cfRule>
  </conditionalFormatting>
  <conditionalFormatting sqref="E49:I49">
    <cfRule type="cellIs" dxfId="434" priority="432" stopIfTrue="1" operator="lessThan">
      <formula>0</formula>
    </cfRule>
  </conditionalFormatting>
  <conditionalFormatting sqref="D51">
    <cfRule type="cellIs" dxfId="433" priority="431" stopIfTrue="1" operator="lessThan">
      <formula>0</formula>
    </cfRule>
  </conditionalFormatting>
  <conditionalFormatting sqref="E51:I51">
    <cfRule type="cellIs" dxfId="432" priority="430" stopIfTrue="1" operator="lessThan">
      <formula>0</formula>
    </cfRule>
  </conditionalFormatting>
  <conditionalFormatting sqref="D52">
    <cfRule type="cellIs" dxfId="431" priority="429" stopIfTrue="1" operator="lessThan">
      <formula>0</formula>
    </cfRule>
  </conditionalFormatting>
  <conditionalFormatting sqref="E52:I52">
    <cfRule type="cellIs" dxfId="430" priority="428" stopIfTrue="1" operator="lessThan">
      <formula>0</formula>
    </cfRule>
  </conditionalFormatting>
  <conditionalFormatting sqref="D53">
    <cfRule type="cellIs" dxfId="429" priority="427" stopIfTrue="1" operator="lessThan">
      <formula>0</formula>
    </cfRule>
  </conditionalFormatting>
  <conditionalFormatting sqref="E53:I53">
    <cfRule type="cellIs" dxfId="428" priority="426" stopIfTrue="1" operator="lessThan">
      <formula>0</formula>
    </cfRule>
  </conditionalFormatting>
  <conditionalFormatting sqref="J9">
    <cfRule type="cellIs" dxfId="427" priority="425" stopIfTrue="1" operator="lessThan">
      <formula>0</formula>
    </cfRule>
  </conditionalFormatting>
  <conditionalFormatting sqref="J11:J14">
    <cfRule type="cellIs" dxfId="426" priority="424" stopIfTrue="1" operator="lessThan">
      <formula>0</formula>
    </cfRule>
  </conditionalFormatting>
  <conditionalFormatting sqref="K10:O10">
    <cfRule type="cellIs" dxfId="425" priority="423" stopIfTrue="1" operator="lessThan">
      <formula>0</formula>
    </cfRule>
  </conditionalFormatting>
  <conditionalFormatting sqref="K11:O11">
    <cfRule type="cellIs" dxfId="424" priority="422" stopIfTrue="1" operator="lessThan">
      <formula>0</formula>
    </cfRule>
  </conditionalFormatting>
  <conditionalFormatting sqref="K13:O14">
    <cfRule type="cellIs" dxfId="423" priority="421" stopIfTrue="1" operator="lessThan">
      <formula>0</formula>
    </cfRule>
  </conditionalFormatting>
  <conditionalFormatting sqref="J16:J19">
    <cfRule type="cellIs" dxfId="422" priority="420" stopIfTrue="1" operator="lessThan">
      <formula>0</formula>
    </cfRule>
  </conditionalFormatting>
  <conditionalFormatting sqref="K16:O16 K17:N17">
    <cfRule type="cellIs" dxfId="421" priority="419" stopIfTrue="1" operator="lessThan">
      <formula>0</formula>
    </cfRule>
  </conditionalFormatting>
  <conditionalFormatting sqref="K18:O19">
    <cfRule type="cellIs" dxfId="420" priority="418" stopIfTrue="1" operator="lessThan">
      <formula>0</formula>
    </cfRule>
  </conditionalFormatting>
  <conditionalFormatting sqref="P9">
    <cfRule type="cellIs" dxfId="419" priority="417" stopIfTrue="1" operator="lessThan">
      <formula>0</formula>
    </cfRule>
  </conditionalFormatting>
  <conditionalFormatting sqref="P11:P14">
    <cfRule type="cellIs" dxfId="418" priority="416" stopIfTrue="1" operator="lessThan">
      <formula>0</formula>
    </cfRule>
  </conditionalFormatting>
  <conditionalFormatting sqref="Q10:T10">
    <cfRule type="cellIs" dxfId="417" priority="415" stopIfTrue="1" operator="lessThan">
      <formula>0</formula>
    </cfRule>
  </conditionalFormatting>
  <conditionalFormatting sqref="Q11:T11">
    <cfRule type="cellIs" dxfId="416" priority="414" stopIfTrue="1" operator="lessThan">
      <formula>0</formula>
    </cfRule>
  </conditionalFormatting>
  <conditionalFormatting sqref="Q13:T14">
    <cfRule type="cellIs" dxfId="415" priority="413" stopIfTrue="1" operator="lessThan">
      <formula>0</formula>
    </cfRule>
  </conditionalFormatting>
  <conditionalFormatting sqref="P18:P19">
    <cfRule type="cellIs" dxfId="414" priority="412" stopIfTrue="1" operator="lessThan">
      <formula>0</formula>
    </cfRule>
  </conditionalFormatting>
  <conditionalFormatting sqref="Q18:T19">
    <cfRule type="cellIs" dxfId="413" priority="411" stopIfTrue="1" operator="lessThan">
      <formula>0</formula>
    </cfRule>
  </conditionalFormatting>
  <conditionalFormatting sqref="U9">
    <cfRule type="cellIs" dxfId="412" priority="410" stopIfTrue="1" operator="lessThan">
      <formula>0</formula>
    </cfRule>
  </conditionalFormatting>
  <conditionalFormatting sqref="U11:U14">
    <cfRule type="cellIs" dxfId="411" priority="409" stopIfTrue="1" operator="lessThan">
      <formula>0</formula>
    </cfRule>
  </conditionalFormatting>
  <conditionalFormatting sqref="V10">
    <cfRule type="cellIs" dxfId="410" priority="408" stopIfTrue="1" operator="lessThan">
      <formula>0</formula>
    </cfRule>
  </conditionalFormatting>
  <conditionalFormatting sqref="V11">
    <cfRule type="cellIs" dxfId="409" priority="407" stopIfTrue="1" operator="lessThan">
      <formula>0</formula>
    </cfRule>
  </conditionalFormatting>
  <conditionalFormatting sqref="V13:V14">
    <cfRule type="cellIs" dxfId="408" priority="406" stopIfTrue="1" operator="lessThan">
      <formula>0</formula>
    </cfRule>
  </conditionalFormatting>
  <conditionalFormatting sqref="U18:U19">
    <cfRule type="cellIs" dxfId="407" priority="405" stopIfTrue="1" operator="lessThan">
      <formula>0</formula>
    </cfRule>
  </conditionalFormatting>
  <conditionalFormatting sqref="V18:V19">
    <cfRule type="cellIs" dxfId="406" priority="404" stopIfTrue="1" operator="lessThan">
      <formula>0</formula>
    </cfRule>
  </conditionalFormatting>
  <conditionalFormatting sqref="W10">
    <cfRule type="cellIs" dxfId="405" priority="403" stopIfTrue="1" operator="lessThan">
      <formula>0</formula>
    </cfRule>
  </conditionalFormatting>
  <conditionalFormatting sqref="W11">
    <cfRule type="cellIs" dxfId="404" priority="402" stopIfTrue="1" operator="lessThan">
      <formula>0</formula>
    </cfRule>
  </conditionalFormatting>
  <conditionalFormatting sqref="W13:W14">
    <cfRule type="cellIs" dxfId="403" priority="401" stopIfTrue="1" operator="lessThan">
      <formula>0</formula>
    </cfRule>
  </conditionalFormatting>
  <conditionalFormatting sqref="W18:W19">
    <cfRule type="cellIs" dxfId="402" priority="400" stopIfTrue="1" operator="lessThan">
      <formula>0</formula>
    </cfRule>
  </conditionalFormatting>
  <conditionalFormatting sqref="X9">
    <cfRule type="cellIs" dxfId="401" priority="399" stopIfTrue="1" operator="lessThan">
      <formula>0</formula>
    </cfRule>
  </conditionalFormatting>
  <conditionalFormatting sqref="X11:X14">
    <cfRule type="cellIs" dxfId="400" priority="398" stopIfTrue="1" operator="lessThan">
      <formula>0</formula>
    </cfRule>
  </conditionalFormatting>
  <conditionalFormatting sqref="Y10">
    <cfRule type="cellIs" dxfId="399" priority="397" stopIfTrue="1" operator="lessThan">
      <formula>0</formula>
    </cfRule>
  </conditionalFormatting>
  <conditionalFormatting sqref="Y11">
    <cfRule type="cellIs" dxfId="398" priority="396" stopIfTrue="1" operator="lessThan">
      <formula>0</formula>
    </cfRule>
  </conditionalFormatting>
  <conditionalFormatting sqref="Y13:Y14">
    <cfRule type="cellIs" dxfId="397" priority="395" stopIfTrue="1" operator="lessThan">
      <formula>0</formula>
    </cfRule>
  </conditionalFormatting>
  <conditionalFormatting sqref="X18:X19">
    <cfRule type="cellIs" dxfId="396" priority="394" stopIfTrue="1" operator="lessThan">
      <formula>0</formula>
    </cfRule>
  </conditionalFormatting>
  <conditionalFormatting sqref="Y18:Y19">
    <cfRule type="cellIs" dxfId="395" priority="393" stopIfTrue="1" operator="lessThan">
      <formula>0</formula>
    </cfRule>
  </conditionalFormatting>
  <conditionalFormatting sqref="Z10">
    <cfRule type="cellIs" dxfId="394" priority="392" stopIfTrue="1" operator="lessThan">
      <formula>0</formula>
    </cfRule>
  </conditionalFormatting>
  <conditionalFormatting sqref="Z11">
    <cfRule type="cellIs" dxfId="393" priority="391" stopIfTrue="1" operator="lessThan">
      <formula>0</formula>
    </cfRule>
  </conditionalFormatting>
  <conditionalFormatting sqref="Z13:Z14">
    <cfRule type="cellIs" dxfId="392" priority="390" stopIfTrue="1" operator="lessThan">
      <formula>0</formula>
    </cfRule>
  </conditionalFormatting>
  <conditionalFormatting sqref="AA9">
    <cfRule type="cellIs" dxfId="391" priority="388" stopIfTrue="1" operator="lessThan">
      <formula>0</formula>
    </cfRule>
  </conditionalFormatting>
  <conditionalFormatting sqref="AB10">
    <cfRule type="cellIs" dxfId="390" priority="386" stopIfTrue="1" operator="lessThan">
      <formula>0</formula>
    </cfRule>
  </conditionalFormatting>
  <conditionalFormatting sqref="AB11">
    <cfRule type="cellIs" dxfId="389" priority="385" stopIfTrue="1" operator="lessThan">
      <formula>0</formula>
    </cfRule>
  </conditionalFormatting>
  <conditionalFormatting sqref="AB13:AB14">
    <cfRule type="cellIs" dxfId="388" priority="384" stopIfTrue="1" operator="lessThan">
      <formula>0</formula>
    </cfRule>
  </conditionalFormatting>
  <conditionalFormatting sqref="AA18:AA19">
    <cfRule type="cellIs" dxfId="387" priority="383" stopIfTrue="1" operator="lessThan">
      <formula>0</formula>
    </cfRule>
  </conditionalFormatting>
  <conditionalFormatting sqref="AB18:AB19">
    <cfRule type="cellIs" dxfId="386" priority="382" stopIfTrue="1" operator="lessThan">
      <formula>0</formula>
    </cfRule>
  </conditionalFormatting>
  <conditionalFormatting sqref="AC10">
    <cfRule type="cellIs" dxfId="385" priority="381" stopIfTrue="1" operator="lessThan">
      <formula>0</formula>
    </cfRule>
  </conditionalFormatting>
  <conditionalFormatting sqref="AC11">
    <cfRule type="cellIs" dxfId="384" priority="380" stopIfTrue="1" operator="lessThan">
      <formula>0</formula>
    </cfRule>
  </conditionalFormatting>
  <conditionalFormatting sqref="AC13:AC14">
    <cfRule type="cellIs" dxfId="383" priority="379" stopIfTrue="1" operator="lessThan">
      <formula>0</formula>
    </cfRule>
  </conditionalFormatting>
  <conditionalFormatting sqref="AC18:AC19">
    <cfRule type="cellIs" dxfId="382" priority="378" stopIfTrue="1" operator="lessThan">
      <formula>0</formula>
    </cfRule>
  </conditionalFormatting>
  <conditionalFormatting sqref="AD9">
    <cfRule type="cellIs" dxfId="381" priority="377" stopIfTrue="1" operator="lessThan">
      <formula>0</formula>
    </cfRule>
  </conditionalFormatting>
  <conditionalFormatting sqref="AD11:AD14">
    <cfRule type="cellIs" dxfId="380" priority="376" stopIfTrue="1" operator="lessThan">
      <formula>0</formula>
    </cfRule>
  </conditionalFormatting>
  <conditionalFormatting sqref="AD18:AD19">
    <cfRule type="cellIs" dxfId="379" priority="375" stopIfTrue="1" operator="lessThan">
      <formula>0</formula>
    </cfRule>
  </conditionalFormatting>
  <conditionalFormatting sqref="AI9">
    <cfRule type="cellIs" dxfId="378" priority="374" stopIfTrue="1" operator="lessThan">
      <formula>0</formula>
    </cfRule>
  </conditionalFormatting>
  <conditionalFormatting sqref="AI11:AI14">
    <cfRule type="cellIs" dxfId="377" priority="373" stopIfTrue="1" operator="lessThan">
      <formula>0</formula>
    </cfRule>
  </conditionalFormatting>
  <conditionalFormatting sqref="AI18:AI19">
    <cfRule type="cellIs" dxfId="376" priority="372" stopIfTrue="1" operator="lessThan">
      <formula>0</formula>
    </cfRule>
  </conditionalFormatting>
  <conditionalFormatting sqref="AN9">
    <cfRule type="cellIs" dxfId="375" priority="371" stopIfTrue="1" operator="lessThan">
      <formula>0</formula>
    </cfRule>
  </conditionalFormatting>
  <conditionalFormatting sqref="AN11:AN14">
    <cfRule type="cellIs" dxfId="374" priority="370" stopIfTrue="1" operator="lessThan">
      <formula>0</formula>
    </cfRule>
  </conditionalFormatting>
  <conditionalFormatting sqref="AO10:AR10">
    <cfRule type="cellIs" dxfId="373" priority="369" stopIfTrue="1" operator="lessThan">
      <formula>0</formula>
    </cfRule>
  </conditionalFormatting>
  <conditionalFormatting sqref="AO11:AR11">
    <cfRule type="cellIs" dxfId="372" priority="368" stopIfTrue="1" operator="lessThan">
      <formula>0</formula>
    </cfRule>
  </conditionalFormatting>
  <conditionalFormatting sqref="AO13:AR14">
    <cfRule type="cellIs" dxfId="371" priority="367" stopIfTrue="1" operator="lessThan">
      <formula>0</formula>
    </cfRule>
  </conditionalFormatting>
  <conditionalFormatting sqref="AO18:AR19">
    <cfRule type="cellIs" dxfId="370" priority="365" stopIfTrue="1" operator="lessThan">
      <formula>0</formula>
    </cfRule>
  </conditionalFormatting>
  <conditionalFormatting sqref="AS9">
    <cfRule type="cellIs" dxfId="369" priority="364" stopIfTrue="1" operator="lessThan">
      <formula>0</formula>
    </cfRule>
  </conditionalFormatting>
  <conditionalFormatting sqref="AT9">
    <cfRule type="cellIs" dxfId="368" priority="363" stopIfTrue="1" operator="lessThan">
      <formula>0</formula>
    </cfRule>
  </conditionalFormatting>
  <conditionalFormatting sqref="AU9">
    <cfRule type="cellIs" dxfId="367" priority="362" stopIfTrue="1" operator="lessThan">
      <formula>0</formula>
    </cfRule>
  </conditionalFormatting>
  <conditionalFormatting sqref="AS11">
    <cfRule type="cellIs" dxfId="366" priority="361" stopIfTrue="1" operator="lessThan">
      <formula>0</formula>
    </cfRule>
  </conditionalFormatting>
  <conditionalFormatting sqref="AT11">
    <cfRule type="cellIs" dxfId="365" priority="360" stopIfTrue="1" operator="lessThan">
      <formula>0</formula>
    </cfRule>
  </conditionalFormatting>
  <conditionalFormatting sqref="AU11">
    <cfRule type="cellIs" dxfId="364" priority="359" stopIfTrue="1" operator="lessThan">
      <formula>0</formula>
    </cfRule>
  </conditionalFormatting>
  <conditionalFormatting sqref="AS12">
    <cfRule type="cellIs" dxfId="363" priority="358" stopIfTrue="1" operator="lessThan">
      <formula>0</formula>
    </cfRule>
  </conditionalFormatting>
  <conditionalFormatting sqref="AT12">
    <cfRule type="cellIs" dxfId="362" priority="357" stopIfTrue="1" operator="lessThan">
      <formula>0</formula>
    </cfRule>
  </conditionalFormatting>
  <conditionalFormatting sqref="AU12">
    <cfRule type="cellIs" dxfId="361" priority="356" stopIfTrue="1" operator="lessThan">
      <formula>0</formula>
    </cfRule>
  </conditionalFormatting>
  <conditionalFormatting sqref="AS13">
    <cfRule type="cellIs" dxfId="360" priority="355" stopIfTrue="1" operator="lessThan">
      <formula>0</formula>
    </cfRule>
  </conditionalFormatting>
  <conditionalFormatting sqref="AT13">
    <cfRule type="cellIs" dxfId="359" priority="354" stopIfTrue="1" operator="lessThan">
      <formula>0</formula>
    </cfRule>
  </conditionalFormatting>
  <conditionalFormatting sqref="AU13">
    <cfRule type="cellIs" dxfId="358" priority="353" stopIfTrue="1" operator="lessThan">
      <formula>0</formula>
    </cfRule>
  </conditionalFormatting>
  <conditionalFormatting sqref="AS14">
    <cfRule type="cellIs" dxfId="357" priority="352" stopIfTrue="1" operator="lessThan">
      <formula>0</formula>
    </cfRule>
  </conditionalFormatting>
  <conditionalFormatting sqref="AT14">
    <cfRule type="cellIs" dxfId="356" priority="351" stopIfTrue="1" operator="lessThan">
      <formula>0</formula>
    </cfRule>
  </conditionalFormatting>
  <conditionalFormatting sqref="AU14">
    <cfRule type="cellIs" dxfId="355" priority="350" stopIfTrue="1" operator="lessThan">
      <formula>0</formula>
    </cfRule>
  </conditionalFormatting>
  <conditionalFormatting sqref="AS18">
    <cfRule type="cellIs" dxfId="354" priority="349" stopIfTrue="1" operator="lessThan">
      <formula>0</formula>
    </cfRule>
  </conditionalFormatting>
  <conditionalFormatting sqref="AT18">
    <cfRule type="cellIs" dxfId="353" priority="348" stopIfTrue="1" operator="lessThan">
      <formula>0</formula>
    </cfRule>
  </conditionalFormatting>
  <conditionalFormatting sqref="AU18">
    <cfRule type="cellIs" dxfId="352" priority="347" stopIfTrue="1" operator="lessThan">
      <formula>0</formula>
    </cfRule>
  </conditionalFormatting>
  <conditionalFormatting sqref="AS19">
    <cfRule type="cellIs" dxfId="351" priority="346" stopIfTrue="1" operator="lessThan">
      <formula>0</formula>
    </cfRule>
  </conditionalFormatting>
  <conditionalFormatting sqref="AT19">
    <cfRule type="cellIs" dxfId="350" priority="345" stopIfTrue="1" operator="lessThan">
      <formula>0</formula>
    </cfRule>
  </conditionalFormatting>
  <conditionalFormatting sqref="AU19">
    <cfRule type="cellIs" dxfId="349" priority="344" stopIfTrue="1" operator="lessThan">
      <formula>0</formula>
    </cfRule>
  </conditionalFormatting>
  <conditionalFormatting sqref="J23">
    <cfRule type="cellIs" dxfId="348" priority="343" stopIfTrue="1" operator="lessThan">
      <formula>0</formula>
    </cfRule>
  </conditionalFormatting>
  <conditionalFormatting sqref="J26">
    <cfRule type="cellIs" dxfId="347" priority="342" stopIfTrue="1" operator="lessThan">
      <formula>0</formula>
    </cfRule>
  </conditionalFormatting>
  <conditionalFormatting sqref="J28">
    <cfRule type="cellIs" dxfId="346" priority="341" stopIfTrue="1" operator="lessThan">
      <formula>0</formula>
    </cfRule>
  </conditionalFormatting>
  <conditionalFormatting sqref="J30">
    <cfRule type="cellIs" dxfId="345" priority="340" stopIfTrue="1" operator="lessThan">
      <formula>0</formula>
    </cfRule>
  </conditionalFormatting>
  <conditionalFormatting sqref="J32">
    <cfRule type="cellIs" dxfId="344" priority="339" stopIfTrue="1" operator="lessThan">
      <formula>0</formula>
    </cfRule>
  </conditionalFormatting>
  <conditionalFormatting sqref="J34">
    <cfRule type="cellIs" dxfId="343" priority="338" stopIfTrue="1" operator="lessThan">
      <formula>0</formula>
    </cfRule>
  </conditionalFormatting>
  <conditionalFormatting sqref="J38">
    <cfRule type="cellIs" dxfId="342" priority="337" stopIfTrue="1" operator="lessThan">
      <formula>0</formula>
    </cfRule>
  </conditionalFormatting>
  <conditionalFormatting sqref="J41">
    <cfRule type="cellIs" dxfId="341" priority="336" stopIfTrue="1" operator="lessThan">
      <formula>0</formula>
    </cfRule>
  </conditionalFormatting>
  <conditionalFormatting sqref="J43">
    <cfRule type="cellIs" dxfId="340" priority="335" stopIfTrue="1" operator="lessThan">
      <formula>0</formula>
    </cfRule>
  </conditionalFormatting>
  <conditionalFormatting sqref="J47">
    <cfRule type="cellIs" dxfId="339" priority="334" stopIfTrue="1" operator="lessThan">
      <formula>0</formula>
    </cfRule>
  </conditionalFormatting>
  <conditionalFormatting sqref="J50">
    <cfRule type="cellIs" dxfId="338" priority="333" stopIfTrue="1" operator="lessThan">
      <formula>0</formula>
    </cfRule>
  </conditionalFormatting>
  <conditionalFormatting sqref="K24:O24">
    <cfRule type="cellIs" dxfId="337" priority="332" stopIfTrue="1" operator="lessThan">
      <formula>0</formula>
    </cfRule>
  </conditionalFormatting>
  <conditionalFormatting sqref="K27:O27">
    <cfRule type="cellIs" dxfId="336" priority="331" stopIfTrue="1" operator="lessThan">
      <formula>0</formula>
    </cfRule>
  </conditionalFormatting>
  <conditionalFormatting sqref="K31:O31">
    <cfRule type="cellIs" dxfId="335" priority="330" stopIfTrue="1" operator="lessThan">
      <formula>0</formula>
    </cfRule>
  </conditionalFormatting>
  <conditionalFormatting sqref="K35:O35">
    <cfRule type="cellIs" dxfId="334" priority="329" stopIfTrue="1" operator="lessThan">
      <formula>0</formula>
    </cfRule>
  </conditionalFormatting>
  <conditionalFormatting sqref="K39:O39">
    <cfRule type="cellIs" dxfId="333" priority="328" stopIfTrue="1" operator="lessThan">
      <formula>0</formula>
    </cfRule>
  </conditionalFormatting>
  <conditionalFormatting sqref="K42:O42">
    <cfRule type="cellIs" dxfId="332" priority="327" stopIfTrue="1" operator="lessThan">
      <formula>0</formula>
    </cfRule>
  </conditionalFormatting>
  <conditionalFormatting sqref="J36">
    <cfRule type="cellIs" dxfId="331" priority="326" stopIfTrue="1" operator="lessThan">
      <formula>0</formula>
    </cfRule>
  </conditionalFormatting>
  <conditionalFormatting sqref="K36:O36">
    <cfRule type="cellIs" dxfId="330" priority="325" stopIfTrue="1" operator="lessThan">
      <formula>0</formula>
    </cfRule>
  </conditionalFormatting>
  <conditionalFormatting sqref="J45">
    <cfRule type="cellIs" dxfId="329" priority="324" stopIfTrue="1" operator="lessThan">
      <formula>0</formula>
    </cfRule>
  </conditionalFormatting>
  <conditionalFormatting sqref="K45:O45">
    <cfRule type="cellIs" dxfId="328" priority="323" stopIfTrue="1" operator="lessThan">
      <formula>0</formula>
    </cfRule>
  </conditionalFormatting>
  <conditionalFormatting sqref="J46">
    <cfRule type="cellIs" dxfId="327" priority="322" stopIfTrue="1" operator="lessThan">
      <formula>0</formula>
    </cfRule>
  </conditionalFormatting>
  <conditionalFormatting sqref="K46:O46">
    <cfRule type="cellIs" dxfId="326" priority="321" stopIfTrue="1" operator="lessThan">
      <formula>0</formula>
    </cfRule>
  </conditionalFormatting>
  <conditionalFormatting sqref="J49">
    <cfRule type="cellIs" dxfId="325" priority="320" stopIfTrue="1" operator="lessThan">
      <formula>0</formula>
    </cfRule>
  </conditionalFormatting>
  <conditionalFormatting sqref="K49:O49">
    <cfRule type="cellIs" dxfId="324" priority="319" stopIfTrue="1" operator="lessThan">
      <formula>0</formula>
    </cfRule>
  </conditionalFormatting>
  <conditionalFormatting sqref="J51">
    <cfRule type="cellIs" dxfId="323" priority="318" stopIfTrue="1" operator="lessThan">
      <formula>0</formula>
    </cfRule>
  </conditionalFormatting>
  <conditionalFormatting sqref="K51:O51">
    <cfRule type="cellIs" dxfId="322" priority="317" stopIfTrue="1" operator="lessThan">
      <formula>0</formula>
    </cfRule>
  </conditionalFormatting>
  <conditionalFormatting sqref="J52">
    <cfRule type="cellIs" dxfId="321" priority="316" stopIfTrue="1" operator="lessThan">
      <formula>0</formula>
    </cfRule>
  </conditionalFormatting>
  <conditionalFormatting sqref="K52:O52">
    <cfRule type="cellIs" dxfId="320" priority="315" stopIfTrue="1" operator="lessThan">
      <formula>0</formula>
    </cfRule>
  </conditionalFormatting>
  <conditionalFormatting sqref="J53">
    <cfRule type="cellIs" dxfId="319" priority="314" stopIfTrue="1" operator="lessThan">
      <formula>0</formula>
    </cfRule>
  </conditionalFormatting>
  <conditionalFormatting sqref="K53:O53">
    <cfRule type="cellIs" dxfId="318" priority="313" stopIfTrue="1" operator="lessThan">
      <formula>0</formula>
    </cfRule>
  </conditionalFormatting>
  <conditionalFormatting sqref="P23">
    <cfRule type="cellIs" dxfId="317" priority="312" stopIfTrue="1" operator="lessThan">
      <formula>0</formula>
    </cfRule>
  </conditionalFormatting>
  <conditionalFormatting sqref="P26">
    <cfRule type="cellIs" dxfId="316" priority="311" stopIfTrue="1" operator="lessThan">
      <formula>0</formula>
    </cfRule>
  </conditionalFormatting>
  <conditionalFormatting sqref="P28">
    <cfRule type="cellIs" dxfId="315" priority="310" stopIfTrue="1" operator="lessThan">
      <formula>0</formula>
    </cfRule>
  </conditionalFormatting>
  <conditionalFormatting sqref="P30">
    <cfRule type="cellIs" dxfId="314" priority="309" stopIfTrue="1" operator="lessThan">
      <formula>0</formula>
    </cfRule>
  </conditionalFormatting>
  <conditionalFormatting sqref="P32">
    <cfRule type="cellIs" dxfId="313" priority="308" stopIfTrue="1" operator="lessThan">
      <formula>0</formula>
    </cfRule>
  </conditionalFormatting>
  <conditionalFormatting sqref="P34">
    <cfRule type="cellIs" dxfId="312" priority="307" stopIfTrue="1" operator="lessThan">
      <formula>0</formula>
    </cfRule>
  </conditionalFormatting>
  <conditionalFormatting sqref="P38">
    <cfRule type="cellIs" dxfId="311" priority="306" stopIfTrue="1" operator="lessThan">
      <formula>0</formula>
    </cfRule>
  </conditionalFormatting>
  <conditionalFormatting sqref="P41">
    <cfRule type="cellIs" dxfId="310" priority="305" stopIfTrue="1" operator="lessThan">
      <formula>0</formula>
    </cfRule>
  </conditionalFormatting>
  <conditionalFormatting sqref="P43">
    <cfRule type="cellIs" dxfId="309" priority="304" stopIfTrue="1" operator="lessThan">
      <formula>0</formula>
    </cfRule>
  </conditionalFormatting>
  <conditionalFormatting sqref="P47">
    <cfRule type="cellIs" dxfId="308" priority="303" stopIfTrue="1" operator="lessThan">
      <formula>0</formula>
    </cfRule>
  </conditionalFormatting>
  <conditionalFormatting sqref="P50">
    <cfRule type="cellIs" dxfId="307" priority="302" stopIfTrue="1" operator="lessThan">
      <formula>0</formula>
    </cfRule>
  </conditionalFormatting>
  <conditionalFormatting sqref="Q24:T24">
    <cfRule type="cellIs" dxfId="306" priority="301" stopIfTrue="1" operator="lessThan">
      <formula>0</formula>
    </cfRule>
  </conditionalFormatting>
  <conditionalFormatting sqref="Q27:T27">
    <cfRule type="cellIs" dxfId="305" priority="300" stopIfTrue="1" operator="lessThan">
      <formula>0</formula>
    </cfRule>
  </conditionalFormatting>
  <conditionalFormatting sqref="Q31:T31">
    <cfRule type="cellIs" dxfId="304" priority="299" stopIfTrue="1" operator="lessThan">
      <formula>0</formula>
    </cfRule>
  </conditionalFormatting>
  <conditionalFormatting sqref="Q35:T35">
    <cfRule type="cellIs" dxfId="303" priority="298" stopIfTrue="1" operator="lessThan">
      <formula>0</formula>
    </cfRule>
  </conditionalFormatting>
  <conditionalFormatting sqref="Q39:T39">
    <cfRule type="cellIs" dxfId="302" priority="297" stopIfTrue="1" operator="lessThan">
      <formula>0</formula>
    </cfRule>
  </conditionalFormatting>
  <conditionalFormatting sqref="Q42:T42">
    <cfRule type="cellIs" dxfId="301" priority="296" stopIfTrue="1" operator="lessThan">
      <formula>0</formula>
    </cfRule>
  </conditionalFormatting>
  <conditionalFormatting sqref="P36">
    <cfRule type="cellIs" dxfId="300" priority="295" stopIfTrue="1" operator="lessThan">
      <formula>0</formula>
    </cfRule>
  </conditionalFormatting>
  <conditionalFormatting sqref="Q36:T36">
    <cfRule type="cellIs" dxfId="299" priority="294" stopIfTrue="1" operator="lessThan">
      <formula>0</formula>
    </cfRule>
  </conditionalFormatting>
  <conditionalFormatting sqref="P45">
    <cfRule type="cellIs" dxfId="298" priority="293" stopIfTrue="1" operator="lessThan">
      <formula>0</formula>
    </cfRule>
  </conditionalFormatting>
  <conditionalFormatting sqref="Q45:T45">
    <cfRule type="cellIs" dxfId="297" priority="292" stopIfTrue="1" operator="lessThan">
      <formula>0</formula>
    </cfRule>
  </conditionalFormatting>
  <conditionalFormatting sqref="P46">
    <cfRule type="cellIs" dxfId="296" priority="291" stopIfTrue="1" operator="lessThan">
      <formula>0</formula>
    </cfRule>
  </conditionalFormatting>
  <conditionalFormatting sqref="Q46:T46">
    <cfRule type="cellIs" dxfId="295" priority="290" stopIfTrue="1" operator="lessThan">
      <formula>0</formula>
    </cfRule>
  </conditionalFormatting>
  <conditionalFormatting sqref="P49">
    <cfRule type="cellIs" dxfId="294" priority="289" stopIfTrue="1" operator="lessThan">
      <formula>0</formula>
    </cfRule>
  </conditionalFormatting>
  <conditionalFormatting sqref="Q49:T49">
    <cfRule type="cellIs" dxfId="293" priority="288" stopIfTrue="1" operator="lessThan">
      <formula>0</formula>
    </cfRule>
  </conditionalFormatting>
  <conditionalFormatting sqref="P51">
    <cfRule type="cellIs" dxfId="292" priority="287" stopIfTrue="1" operator="lessThan">
      <formula>0</formula>
    </cfRule>
  </conditionalFormatting>
  <conditionalFormatting sqref="Q51:T51">
    <cfRule type="cellIs" dxfId="291" priority="286" stopIfTrue="1" operator="lessThan">
      <formula>0</formula>
    </cfRule>
  </conditionalFormatting>
  <conditionalFormatting sqref="P52">
    <cfRule type="cellIs" dxfId="290" priority="285" stopIfTrue="1" operator="lessThan">
      <formula>0</formula>
    </cfRule>
  </conditionalFormatting>
  <conditionalFormatting sqref="Q52:T52">
    <cfRule type="cellIs" dxfId="289" priority="284" stopIfTrue="1" operator="lessThan">
      <formula>0</formula>
    </cfRule>
  </conditionalFormatting>
  <conditionalFormatting sqref="P53">
    <cfRule type="cellIs" dxfId="288" priority="283" stopIfTrue="1" operator="lessThan">
      <formula>0</formula>
    </cfRule>
  </conditionalFormatting>
  <conditionalFormatting sqref="Q53:T53">
    <cfRule type="cellIs" dxfId="287" priority="282" stopIfTrue="1" operator="lessThan">
      <formula>0</formula>
    </cfRule>
  </conditionalFormatting>
  <conditionalFormatting sqref="U23">
    <cfRule type="cellIs" dxfId="286" priority="281" stopIfTrue="1" operator="lessThan">
      <formula>0</formula>
    </cfRule>
  </conditionalFormatting>
  <conditionalFormatting sqref="U26">
    <cfRule type="cellIs" dxfId="285" priority="280" stopIfTrue="1" operator="lessThan">
      <formula>0</formula>
    </cfRule>
  </conditionalFormatting>
  <conditionalFormatting sqref="U28">
    <cfRule type="cellIs" dxfId="284" priority="279" stopIfTrue="1" operator="lessThan">
      <formula>0</formula>
    </cfRule>
  </conditionalFormatting>
  <conditionalFormatting sqref="U30">
    <cfRule type="cellIs" dxfId="283" priority="278" stopIfTrue="1" operator="lessThan">
      <formula>0</formula>
    </cfRule>
  </conditionalFormatting>
  <conditionalFormatting sqref="U32">
    <cfRule type="cellIs" dxfId="282" priority="277" stopIfTrue="1" operator="lessThan">
      <formula>0</formula>
    </cfRule>
  </conditionalFormatting>
  <conditionalFormatting sqref="U34">
    <cfRule type="cellIs" dxfId="281" priority="276" stopIfTrue="1" operator="lessThan">
      <formula>0</formula>
    </cfRule>
  </conditionalFormatting>
  <conditionalFormatting sqref="U38">
    <cfRule type="cellIs" dxfId="280" priority="275" stopIfTrue="1" operator="lessThan">
      <formula>0</formula>
    </cfRule>
  </conditionalFormatting>
  <conditionalFormatting sqref="U41">
    <cfRule type="cellIs" dxfId="279" priority="274" stopIfTrue="1" operator="lessThan">
      <formula>0</formula>
    </cfRule>
  </conditionalFormatting>
  <conditionalFormatting sqref="U43">
    <cfRule type="cellIs" dxfId="278" priority="273" stopIfTrue="1" operator="lessThan">
      <formula>0</formula>
    </cfRule>
  </conditionalFormatting>
  <conditionalFormatting sqref="U47">
    <cfRule type="cellIs" dxfId="277" priority="272" stopIfTrue="1" operator="lessThan">
      <formula>0</formula>
    </cfRule>
  </conditionalFormatting>
  <conditionalFormatting sqref="U50">
    <cfRule type="cellIs" dxfId="276" priority="271" stopIfTrue="1" operator="lessThan">
      <formula>0</formula>
    </cfRule>
  </conditionalFormatting>
  <conditionalFormatting sqref="V24:W24">
    <cfRule type="cellIs" dxfId="275" priority="270" stopIfTrue="1" operator="lessThan">
      <formula>0</formula>
    </cfRule>
  </conditionalFormatting>
  <conditionalFormatting sqref="V27:W27">
    <cfRule type="cellIs" dxfId="274" priority="269" stopIfTrue="1" operator="lessThan">
      <formula>0</formula>
    </cfRule>
  </conditionalFormatting>
  <conditionalFormatting sqref="V31:W31">
    <cfRule type="cellIs" dxfId="273" priority="268" stopIfTrue="1" operator="lessThan">
      <formula>0</formula>
    </cfRule>
  </conditionalFormatting>
  <conditionalFormatting sqref="V35:W35">
    <cfRule type="cellIs" dxfId="272" priority="267" stopIfTrue="1" operator="lessThan">
      <formula>0</formula>
    </cfRule>
  </conditionalFormatting>
  <conditionalFormatting sqref="V39:W39">
    <cfRule type="cellIs" dxfId="271" priority="266" stopIfTrue="1" operator="lessThan">
      <formula>0</formula>
    </cfRule>
  </conditionalFormatting>
  <conditionalFormatting sqref="V42:W42">
    <cfRule type="cellIs" dxfId="270" priority="265" stopIfTrue="1" operator="lessThan">
      <formula>0</formula>
    </cfRule>
  </conditionalFormatting>
  <conditionalFormatting sqref="U36">
    <cfRule type="cellIs" dxfId="269" priority="264" stopIfTrue="1" operator="lessThan">
      <formula>0</formula>
    </cfRule>
  </conditionalFormatting>
  <conditionalFormatting sqref="V36:W36">
    <cfRule type="cellIs" dxfId="268" priority="263" stopIfTrue="1" operator="lessThan">
      <formula>0</formula>
    </cfRule>
  </conditionalFormatting>
  <conditionalFormatting sqref="U45">
    <cfRule type="cellIs" dxfId="267" priority="262" stopIfTrue="1" operator="lessThan">
      <formula>0</formula>
    </cfRule>
  </conditionalFormatting>
  <conditionalFormatting sqref="V45:W45">
    <cfRule type="cellIs" dxfId="266" priority="261" stopIfTrue="1" operator="lessThan">
      <formula>0</formula>
    </cfRule>
  </conditionalFormatting>
  <conditionalFormatting sqref="U46">
    <cfRule type="cellIs" dxfId="265" priority="260" stopIfTrue="1" operator="lessThan">
      <formula>0</formula>
    </cfRule>
  </conditionalFormatting>
  <conditionalFormatting sqref="V46:W46">
    <cfRule type="cellIs" dxfId="264" priority="259" stopIfTrue="1" operator="lessThan">
      <formula>0</formula>
    </cfRule>
  </conditionalFormatting>
  <conditionalFormatting sqref="U49">
    <cfRule type="cellIs" dxfId="263" priority="258" stopIfTrue="1" operator="lessThan">
      <formula>0</formula>
    </cfRule>
  </conditionalFormatting>
  <conditionalFormatting sqref="V49:W49">
    <cfRule type="cellIs" dxfId="262" priority="257" stopIfTrue="1" operator="lessThan">
      <formula>0</formula>
    </cfRule>
  </conditionalFormatting>
  <conditionalFormatting sqref="U51">
    <cfRule type="cellIs" dxfId="261" priority="256" stopIfTrue="1" operator="lessThan">
      <formula>0</formula>
    </cfRule>
  </conditionalFormatting>
  <conditionalFormatting sqref="V51:W51">
    <cfRule type="cellIs" dxfId="260" priority="255" stopIfTrue="1" operator="lessThan">
      <formula>0</formula>
    </cfRule>
  </conditionalFormatting>
  <conditionalFormatting sqref="U52">
    <cfRule type="cellIs" dxfId="259" priority="254" stopIfTrue="1" operator="lessThan">
      <formula>0</formula>
    </cfRule>
  </conditionalFormatting>
  <conditionalFormatting sqref="V52:W52">
    <cfRule type="cellIs" dxfId="258" priority="253" stopIfTrue="1" operator="lessThan">
      <formula>0</formula>
    </cfRule>
  </conditionalFormatting>
  <conditionalFormatting sqref="U53">
    <cfRule type="cellIs" dxfId="257" priority="252" stopIfTrue="1" operator="lessThan">
      <formula>0</formula>
    </cfRule>
  </conditionalFormatting>
  <conditionalFormatting sqref="V53:W53">
    <cfRule type="cellIs" dxfId="256" priority="251" stopIfTrue="1" operator="lessThan">
      <formula>0</formula>
    </cfRule>
  </conditionalFormatting>
  <conditionalFormatting sqref="X23">
    <cfRule type="cellIs" dxfId="255" priority="250" stopIfTrue="1" operator="lessThan">
      <formula>0</formula>
    </cfRule>
  </conditionalFormatting>
  <conditionalFormatting sqref="X26">
    <cfRule type="cellIs" dxfId="254" priority="249" stopIfTrue="1" operator="lessThan">
      <formula>0</formula>
    </cfRule>
  </conditionalFormatting>
  <conditionalFormatting sqref="X28">
    <cfRule type="cellIs" dxfId="253" priority="248" stopIfTrue="1" operator="lessThan">
      <formula>0</formula>
    </cfRule>
  </conditionalFormatting>
  <conditionalFormatting sqref="X30">
    <cfRule type="cellIs" dxfId="252" priority="247" stopIfTrue="1" operator="lessThan">
      <formula>0</formula>
    </cfRule>
  </conditionalFormatting>
  <conditionalFormatting sqref="X32">
    <cfRule type="cellIs" dxfId="251" priority="246" stopIfTrue="1" operator="lessThan">
      <formula>0</formula>
    </cfRule>
  </conditionalFormatting>
  <conditionalFormatting sqref="X34">
    <cfRule type="cellIs" dxfId="250" priority="245" stopIfTrue="1" operator="lessThan">
      <formula>0</formula>
    </cfRule>
  </conditionalFormatting>
  <conditionalFormatting sqref="X38">
    <cfRule type="cellIs" dxfId="249" priority="244" stopIfTrue="1" operator="lessThan">
      <formula>0</formula>
    </cfRule>
  </conditionalFormatting>
  <conditionalFormatting sqref="X41">
    <cfRule type="cellIs" dxfId="248" priority="243" stopIfTrue="1" operator="lessThan">
      <formula>0</formula>
    </cfRule>
  </conditionalFormatting>
  <conditionalFormatting sqref="X43">
    <cfRule type="cellIs" dxfId="247" priority="242" stopIfTrue="1" operator="lessThan">
      <formula>0</formula>
    </cfRule>
  </conditionalFormatting>
  <conditionalFormatting sqref="X47">
    <cfRule type="cellIs" dxfId="246" priority="241" stopIfTrue="1" operator="lessThan">
      <formula>0</formula>
    </cfRule>
  </conditionalFormatting>
  <conditionalFormatting sqref="X50">
    <cfRule type="cellIs" dxfId="245" priority="240" stopIfTrue="1" operator="lessThan">
      <formula>0</formula>
    </cfRule>
  </conditionalFormatting>
  <conditionalFormatting sqref="Y24:Z24">
    <cfRule type="cellIs" dxfId="244" priority="239" stopIfTrue="1" operator="lessThan">
      <formula>0</formula>
    </cfRule>
  </conditionalFormatting>
  <conditionalFormatting sqref="Y27:Z27">
    <cfRule type="cellIs" dxfId="243" priority="238" stopIfTrue="1" operator="lessThan">
      <formula>0</formula>
    </cfRule>
  </conditionalFormatting>
  <conditionalFormatting sqref="Y31:Z31">
    <cfRule type="cellIs" dxfId="242" priority="237" stopIfTrue="1" operator="lessThan">
      <formula>0</formula>
    </cfRule>
  </conditionalFormatting>
  <conditionalFormatting sqref="Y35:Z35">
    <cfRule type="cellIs" dxfId="241" priority="236" stopIfTrue="1" operator="lessThan">
      <formula>0</formula>
    </cfRule>
  </conditionalFormatting>
  <conditionalFormatting sqref="Y39:Z39">
    <cfRule type="cellIs" dxfId="240" priority="235" stopIfTrue="1" operator="lessThan">
      <formula>0</formula>
    </cfRule>
  </conditionalFormatting>
  <conditionalFormatting sqref="Y42:Z42">
    <cfRule type="cellIs" dxfId="239" priority="234" stopIfTrue="1" operator="lessThan">
      <formula>0</formula>
    </cfRule>
  </conditionalFormatting>
  <conditionalFormatting sqref="X36">
    <cfRule type="cellIs" dxfId="238" priority="233" stopIfTrue="1" operator="lessThan">
      <formula>0</formula>
    </cfRule>
  </conditionalFormatting>
  <conditionalFormatting sqref="Y36:Z36">
    <cfRule type="cellIs" dxfId="237" priority="232" stopIfTrue="1" operator="lessThan">
      <formula>0</formula>
    </cfRule>
  </conditionalFormatting>
  <conditionalFormatting sqref="X45">
    <cfRule type="cellIs" dxfId="236" priority="231" stopIfTrue="1" operator="lessThan">
      <formula>0</formula>
    </cfRule>
  </conditionalFormatting>
  <conditionalFormatting sqref="Y45:Z45">
    <cfRule type="cellIs" dxfId="235" priority="230" stopIfTrue="1" operator="lessThan">
      <formula>0</formula>
    </cfRule>
  </conditionalFormatting>
  <conditionalFormatting sqref="X46">
    <cfRule type="cellIs" dxfId="234" priority="229" stopIfTrue="1" operator="lessThan">
      <formula>0</formula>
    </cfRule>
  </conditionalFormatting>
  <conditionalFormatting sqref="Y46:Z46">
    <cfRule type="cellIs" dxfId="233" priority="228" stopIfTrue="1" operator="lessThan">
      <formula>0</formula>
    </cfRule>
  </conditionalFormatting>
  <conditionalFormatting sqref="X49">
    <cfRule type="cellIs" dxfId="232" priority="227" stopIfTrue="1" operator="lessThan">
      <formula>0</formula>
    </cfRule>
  </conditionalFormatting>
  <conditionalFormatting sqref="Y49:Z49">
    <cfRule type="cellIs" dxfId="231" priority="226" stopIfTrue="1" operator="lessThan">
      <formula>0</formula>
    </cfRule>
  </conditionalFormatting>
  <conditionalFormatting sqref="X51">
    <cfRule type="cellIs" dxfId="230" priority="225" stopIfTrue="1" operator="lessThan">
      <formula>0</formula>
    </cfRule>
  </conditionalFormatting>
  <conditionalFormatting sqref="Y51:Z51">
    <cfRule type="cellIs" dxfId="229" priority="224" stopIfTrue="1" operator="lessThan">
      <formula>0</formula>
    </cfRule>
  </conditionalFormatting>
  <conditionalFormatting sqref="X52">
    <cfRule type="cellIs" dxfId="228" priority="223" stopIfTrue="1" operator="lessThan">
      <formula>0</formula>
    </cfRule>
  </conditionalFormatting>
  <conditionalFormatting sqref="Y52:Z52">
    <cfRule type="cellIs" dxfId="227" priority="222" stopIfTrue="1" operator="lessThan">
      <formula>0</formula>
    </cfRule>
  </conditionalFormatting>
  <conditionalFormatting sqref="X53">
    <cfRule type="cellIs" dxfId="226" priority="221" stopIfTrue="1" operator="lessThan">
      <formula>0</formula>
    </cfRule>
  </conditionalFormatting>
  <conditionalFormatting sqref="Y53:Z53">
    <cfRule type="cellIs" dxfId="225" priority="220" stopIfTrue="1" operator="lessThan">
      <formula>0</formula>
    </cfRule>
  </conditionalFormatting>
  <conditionalFormatting sqref="AA23">
    <cfRule type="cellIs" dxfId="224" priority="219" stopIfTrue="1" operator="lessThan">
      <formula>0</formula>
    </cfRule>
  </conditionalFormatting>
  <conditionalFormatting sqref="AA26">
    <cfRule type="cellIs" dxfId="223" priority="218" stopIfTrue="1" operator="lessThan">
      <formula>0</formula>
    </cfRule>
  </conditionalFormatting>
  <conditionalFormatting sqref="AA28">
    <cfRule type="cellIs" dxfId="222" priority="217" stopIfTrue="1" operator="lessThan">
      <formula>0</formula>
    </cfRule>
  </conditionalFormatting>
  <conditionalFormatting sqref="AA30">
    <cfRule type="cellIs" dxfId="221" priority="216" stopIfTrue="1" operator="lessThan">
      <formula>0</formula>
    </cfRule>
  </conditionalFormatting>
  <conditionalFormatting sqref="AA32">
    <cfRule type="cellIs" dxfId="220" priority="215" stopIfTrue="1" operator="lessThan">
      <formula>0</formula>
    </cfRule>
  </conditionalFormatting>
  <conditionalFormatting sqref="AA34">
    <cfRule type="cellIs" dxfId="219" priority="214" stopIfTrue="1" operator="lessThan">
      <formula>0</formula>
    </cfRule>
  </conditionalFormatting>
  <conditionalFormatting sqref="AA38">
    <cfRule type="cellIs" dxfId="218" priority="213" stopIfTrue="1" operator="lessThan">
      <formula>0</formula>
    </cfRule>
  </conditionalFormatting>
  <conditionalFormatting sqref="AA41">
    <cfRule type="cellIs" dxfId="217" priority="212" stopIfTrue="1" operator="lessThan">
      <formula>0</formula>
    </cfRule>
  </conditionalFormatting>
  <conditionalFormatting sqref="AA43">
    <cfRule type="cellIs" dxfId="216" priority="211" stopIfTrue="1" operator="lessThan">
      <formula>0</formula>
    </cfRule>
  </conditionalFormatting>
  <conditionalFormatting sqref="AA47">
    <cfRule type="cellIs" dxfId="215" priority="210" stopIfTrue="1" operator="lessThan">
      <formula>0</formula>
    </cfRule>
  </conditionalFormatting>
  <conditionalFormatting sqref="AA50">
    <cfRule type="cellIs" dxfId="214" priority="209" stopIfTrue="1" operator="lessThan">
      <formula>0</formula>
    </cfRule>
  </conditionalFormatting>
  <conditionalFormatting sqref="AB24:AC24">
    <cfRule type="cellIs" dxfId="213" priority="208" stopIfTrue="1" operator="lessThan">
      <formula>0</formula>
    </cfRule>
  </conditionalFormatting>
  <conditionalFormatting sqref="AB27:AC27">
    <cfRule type="cellIs" dxfId="212" priority="207" stopIfTrue="1" operator="lessThan">
      <formula>0</formula>
    </cfRule>
  </conditionalFormatting>
  <conditionalFormatting sqref="AB31:AC31">
    <cfRule type="cellIs" dxfId="211" priority="206" stopIfTrue="1" operator="lessThan">
      <formula>0</formula>
    </cfRule>
  </conditionalFormatting>
  <conditionalFormatting sqref="AB35:AC35">
    <cfRule type="cellIs" dxfId="210" priority="205" stopIfTrue="1" operator="lessThan">
      <formula>0</formula>
    </cfRule>
  </conditionalFormatting>
  <conditionalFormatting sqref="AB39:AC39">
    <cfRule type="cellIs" dxfId="209" priority="204" stopIfTrue="1" operator="lessThan">
      <formula>0</formula>
    </cfRule>
  </conditionalFormatting>
  <conditionalFormatting sqref="AB42:AC42">
    <cfRule type="cellIs" dxfId="208" priority="203" stopIfTrue="1" operator="lessThan">
      <formula>0</formula>
    </cfRule>
  </conditionalFormatting>
  <conditionalFormatting sqref="AA36">
    <cfRule type="cellIs" dxfId="207" priority="202" stopIfTrue="1" operator="lessThan">
      <formula>0</formula>
    </cfRule>
  </conditionalFormatting>
  <conditionalFormatting sqref="AB36:AC36">
    <cfRule type="cellIs" dxfId="206" priority="201" stopIfTrue="1" operator="lessThan">
      <formula>0</formula>
    </cfRule>
  </conditionalFormatting>
  <conditionalFormatting sqref="AA45">
    <cfRule type="cellIs" dxfId="205" priority="200" stopIfTrue="1" operator="lessThan">
      <formula>0</formula>
    </cfRule>
  </conditionalFormatting>
  <conditionalFormatting sqref="AB45:AC45">
    <cfRule type="cellIs" dxfId="204" priority="199" stopIfTrue="1" operator="lessThan">
      <formula>0</formula>
    </cfRule>
  </conditionalFormatting>
  <conditionalFormatting sqref="AA46">
    <cfRule type="cellIs" dxfId="203" priority="198" stopIfTrue="1" operator="lessThan">
      <formula>0</formula>
    </cfRule>
  </conditionalFormatting>
  <conditionalFormatting sqref="AB46:AC46">
    <cfRule type="cellIs" dxfId="202" priority="197" stopIfTrue="1" operator="lessThan">
      <formula>0</formula>
    </cfRule>
  </conditionalFormatting>
  <conditionalFormatting sqref="AA49">
    <cfRule type="cellIs" dxfId="201" priority="196" stopIfTrue="1" operator="lessThan">
      <formula>0</formula>
    </cfRule>
  </conditionalFormatting>
  <conditionalFormatting sqref="AB49:AC49">
    <cfRule type="cellIs" dxfId="200" priority="195" stopIfTrue="1" operator="lessThan">
      <formula>0</formula>
    </cfRule>
  </conditionalFormatting>
  <conditionalFormatting sqref="AA51">
    <cfRule type="cellIs" dxfId="199" priority="194" stopIfTrue="1" operator="lessThan">
      <formula>0</formula>
    </cfRule>
  </conditionalFormatting>
  <conditionalFormatting sqref="AB51:AC51">
    <cfRule type="cellIs" dxfId="198" priority="193" stopIfTrue="1" operator="lessThan">
      <formula>0</formula>
    </cfRule>
  </conditionalFormatting>
  <conditionalFormatting sqref="AA52">
    <cfRule type="cellIs" dxfId="197" priority="192" stopIfTrue="1" operator="lessThan">
      <formula>0</formula>
    </cfRule>
  </conditionalFormatting>
  <conditionalFormatting sqref="AB52:AC52">
    <cfRule type="cellIs" dxfId="196" priority="191" stopIfTrue="1" operator="lessThan">
      <formula>0</formula>
    </cfRule>
  </conditionalFormatting>
  <conditionalFormatting sqref="AA53">
    <cfRule type="cellIs" dxfId="195" priority="190" stopIfTrue="1" operator="lessThan">
      <formula>0</formula>
    </cfRule>
  </conditionalFormatting>
  <conditionalFormatting sqref="AB53:AC53">
    <cfRule type="cellIs" dxfId="194" priority="189" stopIfTrue="1" operator="lessThan">
      <formula>0</formula>
    </cfRule>
  </conditionalFormatting>
  <conditionalFormatting sqref="AN23">
    <cfRule type="cellIs" dxfId="193" priority="188" stopIfTrue="1" operator="lessThan">
      <formula>0</formula>
    </cfRule>
  </conditionalFormatting>
  <conditionalFormatting sqref="AN26">
    <cfRule type="cellIs" dxfId="192" priority="187" stopIfTrue="1" operator="lessThan">
      <formula>0</formula>
    </cfRule>
  </conditionalFormatting>
  <conditionalFormatting sqref="AN28">
    <cfRule type="cellIs" dxfId="191" priority="186" stopIfTrue="1" operator="lessThan">
      <formula>0</formula>
    </cfRule>
  </conditionalFormatting>
  <conditionalFormatting sqref="AN30">
    <cfRule type="cellIs" dxfId="190" priority="185" stopIfTrue="1" operator="lessThan">
      <formula>0</formula>
    </cfRule>
  </conditionalFormatting>
  <conditionalFormatting sqref="AN32">
    <cfRule type="cellIs" dxfId="189" priority="184" stopIfTrue="1" operator="lessThan">
      <formula>0</formula>
    </cfRule>
  </conditionalFormatting>
  <conditionalFormatting sqref="AN34">
    <cfRule type="cellIs" dxfId="188" priority="183" stopIfTrue="1" operator="lessThan">
      <formula>0</formula>
    </cfRule>
  </conditionalFormatting>
  <conditionalFormatting sqref="AN38">
    <cfRule type="cellIs" dxfId="187" priority="182" stopIfTrue="1" operator="lessThan">
      <formula>0</formula>
    </cfRule>
  </conditionalFormatting>
  <conditionalFormatting sqref="AN41">
    <cfRule type="cellIs" dxfId="186" priority="181" stopIfTrue="1" operator="lessThan">
      <formula>0</formula>
    </cfRule>
  </conditionalFormatting>
  <conditionalFormatting sqref="AN43">
    <cfRule type="cellIs" dxfId="185" priority="180" stopIfTrue="1" operator="lessThan">
      <formula>0</formula>
    </cfRule>
  </conditionalFormatting>
  <conditionalFormatting sqref="AN47">
    <cfRule type="cellIs" dxfId="184" priority="179" stopIfTrue="1" operator="lessThan">
      <formula>0</formula>
    </cfRule>
  </conditionalFormatting>
  <conditionalFormatting sqref="AN50">
    <cfRule type="cellIs" dxfId="183" priority="178" stopIfTrue="1" operator="lessThan">
      <formula>0</formula>
    </cfRule>
  </conditionalFormatting>
  <conditionalFormatting sqref="AO24:AR24">
    <cfRule type="cellIs" dxfId="182" priority="177" stopIfTrue="1" operator="lessThan">
      <formula>0</formula>
    </cfRule>
  </conditionalFormatting>
  <conditionalFormatting sqref="AO27:AR27">
    <cfRule type="cellIs" dxfId="181" priority="176" stopIfTrue="1" operator="lessThan">
      <formula>0</formula>
    </cfRule>
  </conditionalFormatting>
  <conditionalFormatting sqref="AO31:AR31">
    <cfRule type="cellIs" dxfId="180" priority="175" stopIfTrue="1" operator="lessThan">
      <formula>0</formula>
    </cfRule>
  </conditionalFormatting>
  <conditionalFormatting sqref="AO35:AR35">
    <cfRule type="cellIs" dxfId="179" priority="174" stopIfTrue="1" operator="lessThan">
      <formula>0</formula>
    </cfRule>
  </conditionalFormatting>
  <conditionalFormatting sqref="AO39:AR39">
    <cfRule type="cellIs" dxfId="178" priority="173" stopIfTrue="1" operator="lessThan">
      <formula>0</formula>
    </cfRule>
  </conditionalFormatting>
  <conditionalFormatting sqref="AO42:AR42">
    <cfRule type="cellIs" dxfId="177" priority="172" stopIfTrue="1" operator="lessThan">
      <formula>0</formula>
    </cfRule>
  </conditionalFormatting>
  <conditionalFormatting sqref="AN36">
    <cfRule type="cellIs" dxfId="176" priority="171" stopIfTrue="1" operator="lessThan">
      <formula>0</formula>
    </cfRule>
  </conditionalFormatting>
  <conditionalFormatting sqref="AO36:AR36">
    <cfRule type="cellIs" dxfId="175" priority="170" stopIfTrue="1" operator="lessThan">
      <formula>0</formula>
    </cfRule>
  </conditionalFormatting>
  <conditionalFormatting sqref="AN45">
    <cfRule type="cellIs" dxfId="174" priority="169" stopIfTrue="1" operator="lessThan">
      <formula>0</formula>
    </cfRule>
  </conditionalFormatting>
  <conditionalFormatting sqref="AO45:AR45">
    <cfRule type="cellIs" dxfId="173" priority="168" stopIfTrue="1" operator="lessThan">
      <formula>0</formula>
    </cfRule>
  </conditionalFormatting>
  <conditionalFormatting sqref="AN46">
    <cfRule type="cellIs" dxfId="172" priority="167" stopIfTrue="1" operator="lessThan">
      <formula>0</formula>
    </cfRule>
  </conditionalFormatting>
  <conditionalFormatting sqref="AO46:AR46">
    <cfRule type="cellIs" dxfId="171" priority="166" stopIfTrue="1" operator="lessThan">
      <formula>0</formula>
    </cfRule>
  </conditionalFormatting>
  <conditionalFormatting sqref="AN49">
    <cfRule type="cellIs" dxfId="170" priority="165" stopIfTrue="1" operator="lessThan">
      <formula>0</formula>
    </cfRule>
  </conditionalFormatting>
  <conditionalFormatting sqref="AO49:AR49">
    <cfRule type="cellIs" dxfId="169" priority="164" stopIfTrue="1" operator="lessThan">
      <formula>0</formula>
    </cfRule>
  </conditionalFormatting>
  <conditionalFormatting sqref="AN51">
    <cfRule type="cellIs" dxfId="168" priority="163" stopIfTrue="1" operator="lessThan">
      <formula>0</formula>
    </cfRule>
  </conditionalFormatting>
  <conditionalFormatting sqref="AO51:AR51">
    <cfRule type="cellIs" dxfId="167" priority="162" stopIfTrue="1" operator="lessThan">
      <formula>0</formula>
    </cfRule>
  </conditionalFormatting>
  <conditionalFormatting sqref="AN52">
    <cfRule type="cellIs" dxfId="166" priority="161" stopIfTrue="1" operator="lessThan">
      <formula>0</formula>
    </cfRule>
  </conditionalFormatting>
  <conditionalFormatting sqref="AO52:AR52">
    <cfRule type="cellIs" dxfId="165" priority="160" stopIfTrue="1" operator="lessThan">
      <formula>0</formula>
    </cfRule>
  </conditionalFormatting>
  <conditionalFormatting sqref="AN53">
    <cfRule type="cellIs" dxfId="164" priority="159" stopIfTrue="1" operator="lessThan">
      <formula>0</formula>
    </cfRule>
  </conditionalFormatting>
  <conditionalFormatting sqref="AO53:AR53">
    <cfRule type="cellIs" dxfId="163" priority="158" stopIfTrue="1" operator="lessThan">
      <formula>0</formula>
    </cfRule>
  </conditionalFormatting>
  <conditionalFormatting sqref="AD23">
    <cfRule type="cellIs" dxfId="162" priority="157" stopIfTrue="1" operator="lessThan">
      <formula>0</formula>
    </cfRule>
  </conditionalFormatting>
  <conditionalFormatting sqref="AD26">
    <cfRule type="cellIs" dxfId="161" priority="156" stopIfTrue="1" operator="lessThan">
      <formula>0</formula>
    </cfRule>
  </conditionalFormatting>
  <conditionalFormatting sqref="AD28">
    <cfRule type="cellIs" dxfId="160" priority="155" stopIfTrue="1" operator="lessThan">
      <formula>0</formula>
    </cfRule>
  </conditionalFormatting>
  <conditionalFormatting sqref="AD30">
    <cfRule type="cellIs" dxfId="159" priority="154" stopIfTrue="1" operator="lessThan">
      <formula>0</formula>
    </cfRule>
  </conditionalFormatting>
  <conditionalFormatting sqref="AD32">
    <cfRule type="cellIs" dxfId="158" priority="153" stopIfTrue="1" operator="lessThan">
      <formula>0</formula>
    </cfRule>
  </conditionalFormatting>
  <conditionalFormatting sqref="AD34">
    <cfRule type="cellIs" dxfId="157" priority="152" stopIfTrue="1" operator="lessThan">
      <formula>0</formula>
    </cfRule>
  </conditionalFormatting>
  <conditionalFormatting sqref="AD38">
    <cfRule type="cellIs" dxfId="156" priority="151" stopIfTrue="1" operator="lessThan">
      <formula>0</formula>
    </cfRule>
  </conditionalFormatting>
  <conditionalFormatting sqref="AD41">
    <cfRule type="cellIs" dxfId="155" priority="150" stopIfTrue="1" operator="lessThan">
      <formula>0</formula>
    </cfRule>
  </conditionalFormatting>
  <conditionalFormatting sqref="AD47">
    <cfRule type="cellIs" dxfId="154" priority="149" stopIfTrue="1" operator="lessThan">
      <formula>0</formula>
    </cfRule>
  </conditionalFormatting>
  <conditionalFormatting sqref="AD50">
    <cfRule type="cellIs" dxfId="153" priority="148" stopIfTrue="1" operator="lessThan">
      <formula>0</formula>
    </cfRule>
  </conditionalFormatting>
  <conditionalFormatting sqref="AD36">
    <cfRule type="cellIs" dxfId="152" priority="147" stopIfTrue="1" operator="lessThan">
      <formula>0</formula>
    </cfRule>
  </conditionalFormatting>
  <conditionalFormatting sqref="AD45">
    <cfRule type="cellIs" dxfId="151" priority="146" stopIfTrue="1" operator="lessThan">
      <formula>0</formula>
    </cfRule>
  </conditionalFormatting>
  <conditionalFormatting sqref="AD46">
    <cfRule type="cellIs" dxfId="150" priority="145" stopIfTrue="1" operator="lessThan">
      <formula>0</formula>
    </cfRule>
  </conditionalFormatting>
  <conditionalFormatting sqref="AD49">
    <cfRule type="cellIs" dxfId="149" priority="144" stopIfTrue="1" operator="lessThan">
      <formula>0</formula>
    </cfRule>
  </conditionalFormatting>
  <conditionalFormatting sqref="AD51">
    <cfRule type="cellIs" dxfId="148" priority="143" stopIfTrue="1" operator="lessThan">
      <formula>0</formula>
    </cfRule>
  </conditionalFormatting>
  <conditionalFormatting sqref="AD52">
    <cfRule type="cellIs" dxfId="147" priority="142" stopIfTrue="1" operator="lessThan">
      <formula>0</formula>
    </cfRule>
  </conditionalFormatting>
  <conditionalFormatting sqref="AD53">
    <cfRule type="cellIs" dxfId="146" priority="141" stopIfTrue="1" operator="lessThan">
      <formula>0</formula>
    </cfRule>
  </conditionalFormatting>
  <conditionalFormatting sqref="AI23">
    <cfRule type="cellIs" dxfId="145" priority="140" stopIfTrue="1" operator="lessThan">
      <formula>0</formula>
    </cfRule>
  </conditionalFormatting>
  <conditionalFormatting sqref="AI26">
    <cfRule type="cellIs" dxfId="144" priority="139" stopIfTrue="1" operator="lessThan">
      <formula>0</formula>
    </cfRule>
  </conditionalFormatting>
  <conditionalFormatting sqref="AI28">
    <cfRule type="cellIs" dxfId="143" priority="138" stopIfTrue="1" operator="lessThan">
      <formula>0</formula>
    </cfRule>
  </conditionalFormatting>
  <conditionalFormatting sqref="AI30">
    <cfRule type="cellIs" dxfId="142" priority="137" stopIfTrue="1" operator="lessThan">
      <formula>0</formula>
    </cfRule>
  </conditionalFormatting>
  <conditionalFormatting sqref="AI32">
    <cfRule type="cellIs" dxfId="141" priority="136" stopIfTrue="1" operator="lessThan">
      <formula>0</formula>
    </cfRule>
  </conditionalFormatting>
  <conditionalFormatting sqref="AI34">
    <cfRule type="cellIs" dxfId="140" priority="135" stopIfTrue="1" operator="lessThan">
      <formula>0</formula>
    </cfRule>
  </conditionalFormatting>
  <conditionalFormatting sqref="AI38">
    <cfRule type="cellIs" dxfId="139" priority="134" stopIfTrue="1" operator="lessThan">
      <formula>0</formula>
    </cfRule>
  </conditionalFormatting>
  <conditionalFormatting sqref="AI41">
    <cfRule type="cellIs" dxfId="138" priority="133" stopIfTrue="1" operator="lessThan">
      <formula>0</formula>
    </cfRule>
  </conditionalFormatting>
  <conditionalFormatting sqref="AI43">
    <cfRule type="cellIs" dxfId="137" priority="132" stopIfTrue="1" operator="lessThan">
      <formula>0</formula>
    </cfRule>
  </conditionalFormatting>
  <conditionalFormatting sqref="AI47">
    <cfRule type="cellIs" dxfId="136" priority="131" stopIfTrue="1" operator="lessThan">
      <formula>0</formula>
    </cfRule>
  </conditionalFormatting>
  <conditionalFormatting sqref="AI50">
    <cfRule type="cellIs" dxfId="135" priority="130" stopIfTrue="1" operator="lessThan">
      <formula>0</formula>
    </cfRule>
  </conditionalFormatting>
  <conditionalFormatting sqref="AI36">
    <cfRule type="cellIs" dxfId="134" priority="129" stopIfTrue="1" operator="lessThan">
      <formula>0</formula>
    </cfRule>
  </conditionalFormatting>
  <conditionalFormatting sqref="AI45">
    <cfRule type="cellIs" dxfId="133" priority="128" stopIfTrue="1" operator="lessThan">
      <formula>0</formula>
    </cfRule>
  </conditionalFormatting>
  <conditionalFormatting sqref="AI46">
    <cfRule type="cellIs" dxfId="132" priority="127" stopIfTrue="1" operator="lessThan">
      <formula>0</formula>
    </cfRule>
  </conditionalFormatting>
  <conditionalFormatting sqref="AI49">
    <cfRule type="cellIs" dxfId="131" priority="126" stopIfTrue="1" operator="lessThan">
      <formula>0</formula>
    </cfRule>
  </conditionalFormatting>
  <conditionalFormatting sqref="AI51">
    <cfRule type="cellIs" dxfId="130" priority="125" stopIfTrue="1" operator="lessThan">
      <formula>0</formula>
    </cfRule>
  </conditionalFormatting>
  <conditionalFormatting sqref="AI52">
    <cfRule type="cellIs" dxfId="129" priority="124" stopIfTrue="1" operator="lessThan">
      <formula>0</formula>
    </cfRule>
  </conditionalFormatting>
  <conditionalFormatting sqref="AI53">
    <cfRule type="cellIs" dxfId="128" priority="123" stopIfTrue="1" operator="lessThan">
      <formula>0</formula>
    </cfRule>
  </conditionalFormatting>
  <conditionalFormatting sqref="AU23">
    <cfRule type="cellIs" dxfId="127" priority="120" stopIfTrue="1" operator="lessThan">
      <formula>0</formula>
    </cfRule>
  </conditionalFormatting>
  <conditionalFormatting sqref="AT32">
    <cfRule type="cellIs" dxfId="126" priority="109" stopIfTrue="1" operator="lessThan">
      <formula>0</formula>
    </cfRule>
  </conditionalFormatting>
  <conditionalFormatting sqref="AU32">
    <cfRule type="cellIs" dxfId="125" priority="108" stopIfTrue="1" operator="lessThan">
      <formula>0</formula>
    </cfRule>
  </conditionalFormatting>
  <conditionalFormatting sqref="AS36">
    <cfRule type="cellIs" dxfId="124" priority="104" stopIfTrue="1" operator="lessThan">
      <formula>0</formula>
    </cfRule>
  </conditionalFormatting>
  <conditionalFormatting sqref="AT36">
    <cfRule type="cellIs" dxfId="123" priority="103" stopIfTrue="1" operator="lessThan">
      <formula>0</formula>
    </cfRule>
  </conditionalFormatting>
  <conditionalFormatting sqref="AU38">
    <cfRule type="cellIs" dxfId="122" priority="99" stopIfTrue="1" operator="lessThan">
      <formula>0</formula>
    </cfRule>
  </conditionalFormatting>
  <conditionalFormatting sqref="AS41">
    <cfRule type="cellIs" dxfId="121" priority="98" stopIfTrue="1" operator="lessThan">
      <formula>0</formula>
    </cfRule>
  </conditionalFormatting>
  <conditionalFormatting sqref="AT43">
    <cfRule type="cellIs" dxfId="120" priority="94" stopIfTrue="1" operator="lessThan">
      <formula>0</formula>
    </cfRule>
  </conditionalFormatting>
  <conditionalFormatting sqref="AU43">
    <cfRule type="cellIs" dxfId="119" priority="93" stopIfTrue="1" operator="lessThan">
      <formula>0</formula>
    </cfRule>
  </conditionalFormatting>
  <conditionalFormatting sqref="AS46">
    <cfRule type="cellIs" dxfId="118" priority="92" stopIfTrue="1" operator="lessThan">
      <formula>0</formula>
    </cfRule>
  </conditionalFormatting>
  <conditionalFormatting sqref="AT46">
    <cfRule type="cellIs" dxfId="117" priority="91" stopIfTrue="1" operator="lessThan">
      <formula>0</formula>
    </cfRule>
  </conditionalFormatting>
  <conditionalFormatting sqref="AS49">
    <cfRule type="cellIs" dxfId="116" priority="86" stopIfTrue="1" operator="lessThan">
      <formula>0</formula>
    </cfRule>
  </conditionalFormatting>
  <conditionalFormatting sqref="AT50">
    <cfRule type="cellIs" dxfId="115" priority="82" stopIfTrue="1" operator="lessThan">
      <formula>0</formula>
    </cfRule>
  </conditionalFormatting>
  <conditionalFormatting sqref="AU50">
    <cfRule type="cellIs" dxfId="114" priority="81" stopIfTrue="1" operator="lessThan">
      <formula>0</formula>
    </cfRule>
  </conditionalFormatting>
  <conditionalFormatting sqref="AS52">
    <cfRule type="cellIs" dxfId="113" priority="77" stopIfTrue="1" operator="lessThan">
      <formula>0</formula>
    </cfRule>
  </conditionalFormatting>
  <conditionalFormatting sqref="AU53">
    <cfRule type="cellIs" dxfId="112" priority="72" stopIfTrue="1" operator="lessThan">
      <formula>0</formula>
    </cfRule>
  </conditionalFormatting>
  <conditionalFormatting sqref="AS23">
    <cfRule type="cellIs" dxfId="111" priority="122" stopIfTrue="1" operator="lessThan">
      <formula>0</formula>
    </cfRule>
  </conditionalFormatting>
  <conditionalFormatting sqref="AT23">
    <cfRule type="cellIs" dxfId="110" priority="121" stopIfTrue="1" operator="lessThan">
      <formula>0</formula>
    </cfRule>
  </conditionalFormatting>
  <conditionalFormatting sqref="AU26">
    <cfRule type="cellIs" dxfId="109" priority="117" stopIfTrue="1" operator="lessThan">
      <formula>0</formula>
    </cfRule>
  </conditionalFormatting>
  <conditionalFormatting sqref="AS28">
    <cfRule type="cellIs" dxfId="108" priority="116" stopIfTrue="1" operator="lessThan">
      <formula>0</formula>
    </cfRule>
  </conditionalFormatting>
  <conditionalFormatting sqref="AT28">
    <cfRule type="cellIs" dxfId="107" priority="115" stopIfTrue="1" operator="lessThan">
      <formula>0</formula>
    </cfRule>
  </conditionalFormatting>
  <conditionalFormatting sqref="AU28">
    <cfRule type="cellIs" dxfId="106" priority="114" stopIfTrue="1" operator="lessThan">
      <formula>0</formula>
    </cfRule>
  </conditionalFormatting>
  <conditionalFormatting sqref="AS30">
    <cfRule type="cellIs" dxfId="105" priority="113" stopIfTrue="1" operator="lessThan">
      <formula>0</formula>
    </cfRule>
  </conditionalFormatting>
  <conditionalFormatting sqref="AT30">
    <cfRule type="cellIs" dxfId="104" priority="112" stopIfTrue="1" operator="lessThan">
      <formula>0</formula>
    </cfRule>
  </conditionalFormatting>
  <conditionalFormatting sqref="AU30">
    <cfRule type="cellIs" dxfId="103" priority="111" stopIfTrue="1" operator="lessThan">
      <formula>0</formula>
    </cfRule>
  </conditionalFormatting>
  <conditionalFormatting sqref="AS32">
    <cfRule type="cellIs" dxfId="102" priority="110" stopIfTrue="1" operator="lessThan">
      <formula>0</formula>
    </cfRule>
  </conditionalFormatting>
  <conditionalFormatting sqref="AS34">
    <cfRule type="cellIs" dxfId="101" priority="107" stopIfTrue="1" operator="lessThan">
      <formula>0</formula>
    </cfRule>
  </conditionalFormatting>
  <conditionalFormatting sqref="AT34">
    <cfRule type="cellIs" dxfId="100" priority="106" stopIfTrue="1" operator="lessThan">
      <formula>0</formula>
    </cfRule>
  </conditionalFormatting>
  <conditionalFormatting sqref="AU34">
    <cfRule type="cellIs" dxfId="99" priority="105" stopIfTrue="1" operator="lessThan">
      <formula>0</formula>
    </cfRule>
  </conditionalFormatting>
  <conditionalFormatting sqref="AU36">
    <cfRule type="cellIs" dxfId="98" priority="102" stopIfTrue="1" operator="lessThan">
      <formula>0</formula>
    </cfRule>
  </conditionalFormatting>
  <conditionalFormatting sqref="AS38">
    <cfRule type="cellIs" dxfId="97" priority="101" stopIfTrue="1" operator="lessThan">
      <formula>0</formula>
    </cfRule>
  </conditionalFormatting>
  <conditionalFormatting sqref="AT38">
    <cfRule type="cellIs" dxfId="96" priority="100" stopIfTrue="1" operator="lessThan">
      <formula>0</formula>
    </cfRule>
  </conditionalFormatting>
  <conditionalFormatting sqref="AT41">
    <cfRule type="cellIs" dxfId="95" priority="97" stopIfTrue="1" operator="lessThan">
      <formula>0</formula>
    </cfRule>
  </conditionalFormatting>
  <conditionalFormatting sqref="AU41">
    <cfRule type="cellIs" dxfId="94" priority="96" stopIfTrue="1" operator="lessThan">
      <formula>0</formula>
    </cfRule>
  </conditionalFormatting>
  <conditionalFormatting sqref="AS43">
    <cfRule type="cellIs" dxfId="93" priority="95" stopIfTrue="1" operator="lessThan">
      <formula>0</formula>
    </cfRule>
  </conditionalFormatting>
  <conditionalFormatting sqref="AU46">
    <cfRule type="cellIs" dxfId="92" priority="90" stopIfTrue="1" operator="lessThan">
      <formula>0</formula>
    </cfRule>
  </conditionalFormatting>
  <conditionalFormatting sqref="AS47">
    <cfRule type="cellIs" dxfId="91" priority="89" stopIfTrue="1" operator="lessThan">
      <formula>0</formula>
    </cfRule>
  </conditionalFormatting>
  <conditionalFormatting sqref="AT47">
    <cfRule type="cellIs" dxfId="90" priority="88" stopIfTrue="1" operator="lessThan">
      <formula>0</formula>
    </cfRule>
  </conditionalFormatting>
  <conditionalFormatting sqref="AT49">
    <cfRule type="cellIs" dxfId="89" priority="85" stopIfTrue="1" operator="lessThan">
      <formula>0</formula>
    </cfRule>
  </conditionalFormatting>
  <conditionalFormatting sqref="AU49">
    <cfRule type="cellIs" dxfId="88" priority="84" stopIfTrue="1" operator="lessThan">
      <formula>0</formula>
    </cfRule>
  </conditionalFormatting>
  <conditionalFormatting sqref="AS50">
    <cfRule type="cellIs" dxfId="87" priority="83" stopIfTrue="1" operator="lessThan">
      <formula>0</formula>
    </cfRule>
  </conditionalFormatting>
  <conditionalFormatting sqref="AS51">
    <cfRule type="cellIs" dxfId="86" priority="80" stopIfTrue="1" operator="lessThan">
      <formula>0</formula>
    </cfRule>
  </conditionalFormatting>
  <conditionalFormatting sqref="AT51">
    <cfRule type="cellIs" dxfId="85" priority="79" stopIfTrue="1" operator="lessThan">
      <formula>0</formula>
    </cfRule>
  </conditionalFormatting>
  <conditionalFormatting sqref="AU52">
    <cfRule type="cellIs" dxfId="84" priority="75" stopIfTrue="1" operator="lessThan">
      <formula>0</formula>
    </cfRule>
  </conditionalFormatting>
  <conditionalFormatting sqref="AS53">
    <cfRule type="cellIs" dxfId="83" priority="74" stopIfTrue="1" operator="lessThan">
      <formula>0</formula>
    </cfRule>
  </conditionalFormatting>
  <conditionalFormatting sqref="AT53">
    <cfRule type="cellIs" dxfId="82" priority="73" stopIfTrue="1" operator="lessThan">
      <formula>0</formula>
    </cfRule>
  </conditionalFormatting>
  <conditionalFormatting sqref="AS45">
    <cfRule type="cellIs" dxfId="81" priority="71" stopIfTrue="1" operator="lessThan">
      <formula>0</formula>
    </cfRule>
  </conditionalFormatting>
  <conditionalFormatting sqref="AT45">
    <cfRule type="cellIs" dxfId="80" priority="70" stopIfTrue="1" operator="lessThan">
      <formula>0</formula>
    </cfRule>
  </conditionalFormatting>
  <conditionalFormatting sqref="AU45">
    <cfRule type="cellIs" dxfId="79" priority="69" stopIfTrue="1" operator="lessThan">
      <formula>0</formula>
    </cfRule>
  </conditionalFormatting>
  <conditionalFormatting sqref="AU57">
    <cfRule type="cellIs" dxfId="78" priority="1" stopIfTrue="1" operator="lessThan">
      <formula>0</formula>
    </cfRule>
  </conditionalFormatting>
  <conditionalFormatting sqref="D56">
    <cfRule type="cellIs" dxfId="77" priority="34" stopIfTrue="1" operator="lessThan">
      <formula>0</formula>
    </cfRule>
  </conditionalFormatting>
  <conditionalFormatting sqref="E56:I56">
    <cfRule type="cellIs" dxfId="76" priority="33" stopIfTrue="1" operator="lessThan">
      <formula>0</formula>
    </cfRule>
  </conditionalFormatting>
  <conditionalFormatting sqref="D57">
    <cfRule type="cellIs" dxfId="75" priority="32" stopIfTrue="1" operator="lessThan">
      <formula>0</formula>
    </cfRule>
  </conditionalFormatting>
  <conditionalFormatting sqref="E57:I57">
    <cfRule type="cellIs" dxfId="74" priority="31" stopIfTrue="1" operator="lessThan">
      <formula>0</formula>
    </cfRule>
  </conditionalFormatting>
  <conditionalFormatting sqref="D58">
    <cfRule type="cellIs" dxfId="73" priority="30" stopIfTrue="1" operator="lessThan">
      <formula>0</formula>
    </cfRule>
  </conditionalFormatting>
  <conditionalFormatting sqref="E58:I58">
    <cfRule type="cellIs" dxfId="72" priority="29" stopIfTrue="1" operator="lessThan">
      <formula>0</formula>
    </cfRule>
  </conditionalFormatting>
  <conditionalFormatting sqref="AS57">
    <cfRule type="cellIs" dxfId="71" priority="3" stopIfTrue="1" operator="lessThan">
      <formula>0</formula>
    </cfRule>
  </conditionalFormatting>
  <conditionalFormatting sqref="AT57">
    <cfRule type="cellIs" dxfId="70" priority="2" stopIfTrue="1" operator="lessThan">
      <formula>0</formula>
    </cfRule>
  </conditionalFormatting>
  <conditionalFormatting sqref="AD56">
    <cfRule type="cellIs" dxfId="69" priority="28" stopIfTrue="1" operator="lessThan">
      <formula>0</formula>
    </cfRule>
  </conditionalFormatting>
  <conditionalFormatting sqref="AD57">
    <cfRule type="cellIs" dxfId="68" priority="27" stopIfTrue="1" operator="lessThan">
      <formula>0</formula>
    </cfRule>
  </conditionalFormatting>
  <conditionalFormatting sqref="AI56">
    <cfRule type="cellIs" dxfId="67" priority="26" stopIfTrue="1" operator="lessThan">
      <formula>0</formula>
    </cfRule>
  </conditionalFormatting>
  <conditionalFormatting sqref="AI57">
    <cfRule type="cellIs" dxfId="66" priority="25" stopIfTrue="1" operator="lessThan">
      <formula>0</formula>
    </cfRule>
  </conditionalFormatting>
  <conditionalFormatting sqref="AN56">
    <cfRule type="cellIs" dxfId="65" priority="24" stopIfTrue="1" operator="lessThan">
      <formula>0</formula>
    </cfRule>
  </conditionalFormatting>
  <conditionalFormatting sqref="AO56:AR56">
    <cfRule type="cellIs" dxfId="64" priority="23" stopIfTrue="1" operator="lessThan">
      <formula>0</formula>
    </cfRule>
  </conditionalFormatting>
  <conditionalFormatting sqref="AN57">
    <cfRule type="cellIs" dxfId="63" priority="22" stopIfTrue="1" operator="lessThan">
      <formula>0</formula>
    </cfRule>
  </conditionalFormatting>
  <conditionalFormatting sqref="AO57:AR57">
    <cfRule type="cellIs" dxfId="62" priority="21" stopIfTrue="1" operator="lessThan">
      <formula>0</formula>
    </cfRule>
  </conditionalFormatting>
  <conditionalFormatting sqref="J56">
    <cfRule type="cellIs" dxfId="61" priority="20" stopIfTrue="1" operator="lessThan">
      <formula>0</formula>
    </cfRule>
  </conditionalFormatting>
  <conditionalFormatting sqref="K56:O56">
    <cfRule type="cellIs" dxfId="60" priority="19" stopIfTrue="1" operator="lessThan">
      <formula>0</formula>
    </cfRule>
  </conditionalFormatting>
  <conditionalFormatting sqref="J57">
    <cfRule type="cellIs" dxfId="59" priority="18" stopIfTrue="1" operator="lessThan">
      <formula>0</formula>
    </cfRule>
  </conditionalFormatting>
  <conditionalFormatting sqref="K57:O57">
    <cfRule type="cellIs" dxfId="58" priority="17" stopIfTrue="1" operator="lessThan">
      <formula>0</formula>
    </cfRule>
  </conditionalFormatting>
  <conditionalFormatting sqref="P56">
    <cfRule type="cellIs" dxfId="57" priority="16" stopIfTrue="1" operator="lessThan">
      <formula>0</formula>
    </cfRule>
  </conditionalFormatting>
  <conditionalFormatting sqref="Q56:W56">
    <cfRule type="cellIs" dxfId="56" priority="15" stopIfTrue="1" operator="lessThan">
      <formula>0</formula>
    </cfRule>
  </conditionalFormatting>
  <conditionalFormatting sqref="P57">
    <cfRule type="cellIs" dxfId="55" priority="14" stopIfTrue="1" operator="lessThan">
      <formula>0</formula>
    </cfRule>
  </conditionalFormatting>
  <conditionalFormatting sqref="Q57:W57">
    <cfRule type="cellIs" dxfId="54" priority="13" stopIfTrue="1" operator="lessThan">
      <formula>0</formula>
    </cfRule>
  </conditionalFormatting>
  <conditionalFormatting sqref="X56:Z56">
    <cfRule type="cellIs" dxfId="53" priority="12" stopIfTrue="1" operator="lessThan">
      <formula>0</formula>
    </cfRule>
  </conditionalFormatting>
  <conditionalFormatting sqref="X57:Z57">
    <cfRule type="cellIs" dxfId="52" priority="11" stopIfTrue="1" operator="lessThan">
      <formula>0</formula>
    </cfRule>
  </conditionalFormatting>
  <conditionalFormatting sqref="AA56:AC56">
    <cfRule type="cellIs" dxfId="51" priority="10" stopIfTrue="1" operator="lessThan">
      <formula>0</formula>
    </cfRule>
  </conditionalFormatting>
  <conditionalFormatting sqref="AA57:AC57">
    <cfRule type="cellIs" dxfId="50" priority="9" stopIfTrue="1" operator="lessThan">
      <formula>0</formula>
    </cfRule>
  </conditionalFormatting>
  <conditionalFormatting sqref="AV56">
    <cfRule type="cellIs" dxfId="49" priority="8" stopIfTrue="1" operator="lessThan">
      <formula>0</formula>
    </cfRule>
  </conditionalFormatting>
  <conditionalFormatting sqref="AV57">
    <cfRule type="cellIs" dxfId="48" priority="7" stopIfTrue="1" operator="lessThan">
      <formula>0</formula>
    </cfRule>
  </conditionalFormatting>
  <conditionalFormatting sqref="AS56">
    <cfRule type="cellIs" dxfId="47" priority="6" stopIfTrue="1" operator="lessThan">
      <formula>0</formula>
    </cfRule>
  </conditionalFormatting>
  <conditionalFormatting sqref="AT56">
    <cfRule type="cellIs" dxfId="46" priority="5" stopIfTrue="1" operator="lessThan">
      <formula>0</formula>
    </cfRule>
  </conditionalFormatting>
  <conditionalFormatting sqref="AU56">
    <cfRule type="cellIs" dxfId="45" priority="4" stopIfTrue="1" operator="lessThan">
      <formula>0</formula>
    </cfRule>
  </conditionalFormatting>
  <dataValidations count="6">
    <dataValidation allowBlank="1" showErrorMessage="1" prompt="Non input cell – does not accept input from user" sqref="AV11:AW12"/>
    <dataValidation allowBlank="1" showInputMessage="1" showErrorMessage="1" prompt="Contains a formula" sqref="AN54:AU55"/>
    <dataValidation allowBlank="1" showInputMessage="1" showErrorMessage="1" prompt="Does not accept input from user" sqref="AV4:AW10 AV13:AW55 AN4:AU4 AE5:AH58 AI37 AN37 AS37:AU37 D8:AD8 AS44:AU44 D4:AI4 E9:I9 D10 E12:I12 D29 E25:I26 E28:I30 E32:I34 E37:I38 E40:I41 E43:I44 E47:I48 E50:I50 D48 D44 D42 D39:D40 D35 D33 D31 D27 E21:I23 K9:O9 J10 K12:O12 J29 K21:O23 K25:O26 K28:O30 K32:O34 K37:O38 K40:O41 J15 K47:O48 K50:O50 J48 J44 J42 J39:J40 J35 J33 J31 J27 P29 Q21:T23 Q25:T26 Q28:T30 Q32:T34 Q37:T38 Q40:T41 Q43:T44 Q47:T48 Q50:T50 P48 P44 P42 P39:P40 P35 P33 P31 P27 Q9:T9 P10 Q12:T12 U29 V21:W23 V25:W26 V28:W30 V32:W34 V37:W38 V40:W41 V43:W44 V47:W48 V50:W50 U48 U44 U42 U39:U40 U35 U33 U31 U27 V9:W9 U10 V12:W12 X29 Y21:Z23 Y25:Z26 Y28:Z30 Y32:Z34 Y37:Z38 Y40:Z41 Y43:Z44 Y47:Z48 Y50:Z50 X48 X44 X42 X39:X40 X35 X33 X31 X27 Y9:Z9 X10 Y12:Z12 AA29 AB21:AC23 AB25:AC26 AB28:AC30 AB32:AC34 AB37:AC38 AB40:AC41 AB43:AC44 AB47:AC48 AB50:AC50 AA48 AA44 AA42 AA39:AA40 AA35 AA33 AA31 AA27 AB9:AC9 AA10 AB12:AC12 AD29 AD48 AD39:AD40 AD35 AD33 AD31 AD27 AD10 AI8 AI29 AI48 AI44 AI42 AI39:AI40 AI35 AI33 AI31 AI27 AI10 AN8:AU8 AN29 AO21:AR23 AO25:AR26 AO28:AR30 AO32:AR34 AO37:AR38 AO40:AR41 AO43:AR44 AO47:AR48 AO50:AR50 AN48 AN44 AN42 AN39:AN40 AN35 AN33 AN31 AN27 AO9:AR9 AN10 AO12:AR12 AS29:AU29 AS48:AU48 AS42:AU42 AS39:AU40 AS35:AU35 AS33:AU33 AS31:AU31 AS27:AU27 AS10:AU10 K43:O44 AD42:AD44 P15:AD17 AI15:AI17 AN15:AU17 O17 I17 D24:D25 J24:J25 P24:P25 U24:U25 X24:X25 AA24:AA25 AD24:AD25 AI24:AI25 AN24:AN25 AS24:AU25 D21:D22 J21:J22 P21:P22 U21:U22 X21:X22 AA21:AA22 AD21:AD22 AI21:AI22 AN21:AN22 AS21:AU22 D37 J37 P37 U37 X37 AA37 AD37 AJ4:AM58 J58:AD58 AW56:AW58 AI58 AN58:AV58"/>
    <dataValidation showInputMessage="1" showErrorMessage="1" prompt="Accepts input from user" sqref="E17:H17 J11:J14 K13:O14 K16:O16 D9 D11:D20 E18:I20 E13:I16 E10:I11 E24:I24 E27:I27 E31:I31 E35:I36 E39:I39 E42:I42 E45:I46 E49:I49 E51:I53 D49:D53 D45:D47 D43 D41 D38 D36 D34 D32 D30 D28 D26 D23 J9 K17:N17 K18:AD19 K10:O11 K24:O24 K27:O27 K31:O31 K35:O36 K39:O39 K42:O42 K45:O46 K49:O49 K51:O53 J23 J49:J53 J45:J47 J43 J41 J38 J36 J34 J32 J30 J28 J26 Q24:T24 Q27:T27 Q31:T31 Q35:T36 Q39:T39 Q42:T42 Q45:T46 Q49:T49 Q51:T53 P23 P49:P53 P45:P47 P43 P41 P38 P36 P34 P32 P30 P28 P26 P9 Q13:T14 Q10:T11 P11:P14 V24:W24 V27:W27 V31:W31 V35:W36 V39:W39 V42:W42 V45:W46 V49:W49 V51:W53 U23 U49:U53 U45:U47 U43 U41 U38 U36 U34 U32 U30 U28 U26 U9 V13:W14 V10:W11 U11:U14 Y24:Z24 Y27:Z27 Y31:Z31 Y35:Z36 Y39:Z39 Y42:Z42 Y45:Z46 Y49:Z49 Y51:Z53 X23 X49:X53 X45:X47 X43 X41 X38 X36 X34 X32 X30 X28 X26 X9 Y13:Z14 Y10:Z11 X11:X14 AB24:AC24 AB27:AC27 AB31:AC31 AB35:AC36 AB39:AC39 AB42:AC42 AB45:AC46 AB49:AC49 AB51:AC53 AA23 AA49:AA53 AA45:AA47 AA43 AA41 AA38 AA36 AA34 AA32 AA30 AA28 AA26 AA9 AB13:AC14 AB10:AC11 AA11:AA14 AD23 AD49:AD53 AD45:AD47 AD11:AD14 AD41 AD38 AD36 AD34 AD32 AD30 AD28 AD26 AD9 AI5:AI7 AI18:AI20 AI23 AI49:AI53 AI45:AI47 AI43 AI41 AI38 AI36 AI34 AI32 AI30 AI28 AI26 AI9 AI11:AI14 AN5:AU7 AO24:AR24 AO27:AR27 AO31:AR31 AO35:AR36 AO39:AR39 AO42:AR42 AO45:AR46 AO49:AR49 AO51:AR53 AN23 AN49:AN53 AN45:AN47 AN43 AN41 AN38 AN36 AN34 AN32 AN30 AN28 AN26 AN9 AO13:AR14 AO10:AR11 AN11:AN14 AN18:AU20 AS23:AU23 AS49:AU53 AS11:AU14 AS43:AU43 AS41:AU41 AS38:AU38 AS36:AU36 AS34:AU34 AS32:AU32 AS30:AU30 AS28:AU28 AS26:AU26 AS9:AU9 AS45:AU47 D5:AD7 J16:J19 AN56:AV57 AI56:AI57 J56:AD57 D56:I58"/>
    <dataValidation allowBlank="1" showInputMessage="1" showErrorMessage="1" prompt="Contains a formula" sqref="D54:AD55 AI54:AI55"/>
    <dataValidation showInputMessage="1" showErrorMessage="1" prompt="Does not accept input from user" sqref="J20:AD20 K15:O15"/>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Q74"/>
  <sheetViews>
    <sheetView zoomScale="80" zoomScaleNormal="80" workbookViewId="0">
      <pane xSplit="2" ySplit="3" topLeftCell="C19" activePane="bottomRight" state="frozen"/>
      <selection activeCell="B1" sqref="B1"/>
      <selection pane="topRight" activeCell="B1" sqref="B1"/>
      <selection pane="bottomLeft" activeCell="B1" sqref="B1"/>
      <selection pane="bottomRight" activeCell="C50" sqref="C50"/>
    </sheetView>
  </sheetViews>
  <sheetFormatPr defaultColWidth="0" defaultRowHeight="12.75" x14ac:dyDescent="0.2"/>
  <cols>
    <col min="1" max="1" width="5.85546875" style="8" customWidth="1"/>
    <col min="2" max="2" width="72.140625" style="4" customWidth="1"/>
    <col min="3" max="13" width="19.42578125" style="4" customWidth="1"/>
    <col min="14" max="14" width="19.42578125" style="3" customWidth="1"/>
    <col min="15" max="40" width="19.42578125" style="4" customWidth="1"/>
    <col min="41" max="43" width="9.42578125" style="4" customWidth="1"/>
    <col min="44" max="16384" width="9.42578125" style="4" hidden="1"/>
  </cols>
  <sheetData>
    <row r="1" spans="1:40" ht="19.5" x14ac:dyDescent="0.2">
      <c r="B1" s="91" t="s">
        <v>378</v>
      </c>
      <c r="E1" s="100"/>
    </row>
    <row r="2" spans="1:40" ht="13.5" thickBot="1" x14ac:dyDescent="0.25"/>
    <row r="3" spans="1:40" s="8" customFormat="1" ht="75" x14ac:dyDescent="0.2">
      <c r="B3" s="114" t="s">
        <v>314</v>
      </c>
      <c r="C3" s="116" t="s">
        <v>317</v>
      </c>
      <c r="D3" s="117" t="s">
        <v>318</v>
      </c>
      <c r="E3" s="117" t="s">
        <v>319</v>
      </c>
      <c r="F3" s="117" t="s">
        <v>320</v>
      </c>
      <c r="G3" s="118" t="s">
        <v>321</v>
      </c>
      <c r="H3" s="116" t="s">
        <v>322</v>
      </c>
      <c r="I3" s="117" t="s">
        <v>323</v>
      </c>
      <c r="J3" s="117" t="s">
        <v>324</v>
      </c>
      <c r="K3" s="117" t="s">
        <v>325</v>
      </c>
      <c r="L3" s="118" t="s">
        <v>326</v>
      </c>
      <c r="M3" s="116" t="s">
        <v>327</v>
      </c>
      <c r="N3" s="117" t="s">
        <v>328</v>
      </c>
      <c r="O3" s="117" t="s">
        <v>329</v>
      </c>
      <c r="P3" s="117" t="s">
        <v>330</v>
      </c>
      <c r="Q3" s="116" t="s">
        <v>331</v>
      </c>
      <c r="R3" s="117" t="s">
        <v>332</v>
      </c>
      <c r="S3" s="117" t="s">
        <v>333</v>
      </c>
      <c r="T3" s="117" t="s">
        <v>334</v>
      </c>
      <c r="U3" s="116" t="s">
        <v>335</v>
      </c>
      <c r="V3" s="117" t="s">
        <v>336</v>
      </c>
      <c r="W3" s="117" t="s">
        <v>337</v>
      </c>
      <c r="X3" s="117" t="s">
        <v>377</v>
      </c>
      <c r="Y3" s="116" t="s">
        <v>338</v>
      </c>
      <c r="Z3" s="117" t="s">
        <v>339</v>
      </c>
      <c r="AA3" s="117" t="s">
        <v>340</v>
      </c>
      <c r="AB3" s="117" t="s">
        <v>341</v>
      </c>
      <c r="AC3" s="116" t="s">
        <v>342</v>
      </c>
      <c r="AD3" s="117" t="s">
        <v>343</v>
      </c>
      <c r="AE3" s="117" t="s">
        <v>344</v>
      </c>
      <c r="AF3" s="117" t="s">
        <v>345</v>
      </c>
      <c r="AG3" s="116" t="s">
        <v>346</v>
      </c>
      <c r="AH3" s="117" t="s">
        <v>347</v>
      </c>
      <c r="AI3" s="117" t="s">
        <v>348</v>
      </c>
      <c r="AJ3" s="117" t="s">
        <v>349</v>
      </c>
      <c r="AK3" s="116" t="s">
        <v>350</v>
      </c>
      <c r="AL3" s="117" t="s">
        <v>351</v>
      </c>
      <c r="AM3" s="117" t="s">
        <v>352</v>
      </c>
      <c r="AN3" s="137" t="s">
        <v>353</v>
      </c>
    </row>
    <row r="4" spans="1:40" ht="17.25" thickBot="1" x14ac:dyDescent="0.3">
      <c r="B4" s="125" t="s">
        <v>283</v>
      </c>
      <c r="C4" s="245"/>
      <c r="D4" s="246"/>
      <c r="E4" s="246"/>
      <c r="F4" s="246"/>
      <c r="G4" s="247"/>
      <c r="H4" s="245"/>
      <c r="I4" s="246"/>
      <c r="J4" s="246"/>
      <c r="K4" s="246"/>
      <c r="L4" s="247"/>
      <c r="M4" s="245"/>
      <c r="N4" s="246"/>
      <c r="O4" s="246"/>
      <c r="P4" s="246"/>
      <c r="Q4" s="245"/>
      <c r="R4" s="246"/>
      <c r="S4" s="246"/>
      <c r="T4" s="246"/>
      <c r="U4" s="245"/>
      <c r="V4" s="246"/>
      <c r="W4" s="246"/>
      <c r="X4" s="246"/>
      <c r="Y4" s="245"/>
      <c r="Z4" s="246"/>
      <c r="AA4" s="246"/>
      <c r="AB4" s="246"/>
      <c r="AC4" s="245"/>
      <c r="AD4" s="246"/>
      <c r="AE4" s="246"/>
      <c r="AF4" s="246"/>
      <c r="AG4" s="245"/>
      <c r="AH4" s="246"/>
      <c r="AI4" s="246"/>
      <c r="AJ4" s="246"/>
      <c r="AK4" s="245"/>
      <c r="AL4" s="246"/>
      <c r="AM4" s="246"/>
      <c r="AN4" s="257"/>
    </row>
    <row r="5" spans="1:40" s="8" customFormat="1" ht="13.5" thickTop="1" x14ac:dyDescent="0.2">
      <c r="B5" s="129" t="s">
        <v>280</v>
      </c>
      <c r="C5" s="400"/>
      <c r="D5" s="401"/>
      <c r="E5" s="219"/>
      <c r="F5" s="219"/>
      <c r="G5" s="196"/>
      <c r="H5" s="400"/>
      <c r="I5" s="401"/>
      <c r="J5" s="219"/>
      <c r="K5" s="219"/>
      <c r="L5" s="196"/>
      <c r="M5" s="400"/>
      <c r="N5" s="401"/>
      <c r="O5" s="219"/>
      <c r="P5" s="219"/>
      <c r="Q5" s="222"/>
      <c r="R5" s="223"/>
      <c r="S5" s="219"/>
      <c r="T5" s="219"/>
      <c r="U5" s="222"/>
      <c r="V5" s="223"/>
      <c r="W5" s="219"/>
      <c r="X5" s="219"/>
      <c r="Y5" s="222"/>
      <c r="Z5" s="223"/>
      <c r="AA5" s="219"/>
      <c r="AB5" s="219"/>
      <c r="AC5" s="218"/>
      <c r="AD5" s="219"/>
      <c r="AE5" s="219"/>
      <c r="AF5" s="219"/>
      <c r="AG5" s="218"/>
      <c r="AH5" s="219"/>
      <c r="AI5" s="219"/>
      <c r="AJ5" s="219"/>
      <c r="AK5" s="401"/>
      <c r="AL5" s="223"/>
      <c r="AM5" s="219"/>
      <c r="AN5" s="220"/>
    </row>
    <row r="6" spans="1:40" s="8" customFormat="1" ht="27.75" customHeight="1" x14ac:dyDescent="0.2">
      <c r="B6" s="130" t="s">
        <v>475</v>
      </c>
      <c r="C6" s="363"/>
      <c r="D6" s="362"/>
      <c r="E6" s="216">
        <f>SUM('Pt 1 Summary of Data'!E$12,'Pt 1 Summary of Data'!E$22)+SUM('Pt 1 Summary of Data'!G$12,'Pt 1 Summary of Data'!G$22)-SUM('Pt 1 Summary of Data'!H$12,'Pt 1 Summary of Data'!H$22)</f>
        <v>0</v>
      </c>
      <c r="F6" s="216">
        <f t="shared" ref="F6:F11" si="0">SUM(C6:E6)</f>
        <v>0</v>
      </c>
      <c r="G6" s="217">
        <f>SUM('Pt 1 Summary of Data'!I$12,'Pt 1 Summary of Data'!I$22)</f>
        <v>0</v>
      </c>
      <c r="H6" s="363"/>
      <c r="I6" s="362"/>
      <c r="J6" s="216">
        <f>SUM('Pt 1 Summary of Data'!K$12,'Pt 1 Summary of Data'!K$22)+SUM('Pt 1 Summary of Data'!M$12,'Pt 1 Summary of Data'!M$22)-SUM('Pt 1 Summary of Data'!N$12,'Pt 1 Summary of Data'!N$22)</f>
        <v>0</v>
      </c>
      <c r="K6" s="216">
        <f>SUM(H6:J6)</f>
        <v>0</v>
      </c>
      <c r="L6" s="217">
        <f>SUM('Pt 1 Summary of Data'!O$12,'Pt 1 Summary of Data'!O$22)</f>
        <v>0</v>
      </c>
      <c r="M6" s="363"/>
      <c r="N6" s="362"/>
      <c r="O6" s="216">
        <f>SUM('Pt 1 Summary of Data'!Q$12,'Pt 1 Summary of Data'!Q$22)+SUM('Pt 1 Summary of Data'!S$12,'Pt 1 Summary of Data'!S$22)-SUM('Pt 1 Summary of Data'!T$12,'Pt 1 Summary of Data'!T$22)</f>
        <v>0</v>
      </c>
      <c r="P6" s="216">
        <f>SUM(M6:O6)</f>
        <v>0</v>
      </c>
      <c r="Q6" s="198"/>
      <c r="R6" s="199"/>
      <c r="S6" s="216">
        <f>SUM('Pt 1 Summary of Data'!V$12,'Pt 1 Summary of Data'!V$22)</f>
        <v>0</v>
      </c>
      <c r="T6" s="216">
        <f>SUM(Q6:S6)</f>
        <v>0</v>
      </c>
      <c r="U6" s="198"/>
      <c r="V6" s="199"/>
      <c r="W6" s="216">
        <f>SUM('Pt 1 Summary of Data'!Y$12,'Pt 1 Summary of Data'!Y$22)</f>
        <v>0</v>
      </c>
      <c r="X6" s="216">
        <f>SUM(U6:W6)</f>
        <v>0</v>
      </c>
      <c r="Y6" s="198"/>
      <c r="Z6" s="199"/>
      <c r="AA6" s="216">
        <f>SUM('Pt 1 Summary of Data'!AB$12,'Pt 1 Summary of Data'!AB$22)</f>
        <v>0</v>
      </c>
      <c r="AB6" s="216">
        <f>SUM(Y6:AA6)</f>
        <v>0</v>
      </c>
      <c r="AC6" s="210"/>
      <c r="AD6" s="209"/>
      <c r="AE6" s="209"/>
      <c r="AF6" s="209"/>
      <c r="AG6" s="210"/>
      <c r="AH6" s="209"/>
      <c r="AI6" s="209"/>
      <c r="AJ6" s="209"/>
      <c r="AK6" s="362"/>
      <c r="AL6" s="199"/>
      <c r="AM6" s="216">
        <f>SUM('Pt 1 Summary of Data'!AO$12,'Pt 1 Summary of Data'!AO$22)+SUM('Pt 1 Summary of Data'!AQ$12,'Pt 1 Summary of Data'!AQ$22)-SUM('Pt 1 Summary of Data'!AR$12,'Pt 1 Summary of Data'!AR$22)</f>
        <v>0</v>
      </c>
      <c r="AN6" s="258">
        <f>SUM(AK6:AM6)</f>
        <v>0</v>
      </c>
    </row>
    <row r="7" spans="1:40" x14ac:dyDescent="0.2">
      <c r="B7" s="130" t="s">
        <v>281</v>
      </c>
      <c r="C7" s="363"/>
      <c r="D7" s="362"/>
      <c r="E7" s="216">
        <f>SUM('Pt 1 Summary of Data'!E$37:E$41)+SUM('Pt 1 Summary of Data'!G$37:G$41)-SUM('Pt 1 Summary of Data'!H$37:H$41)+MAX(0,MIN('Pt 1 Summary of Data'!E$42+'Pt 1 Summary of Data'!G$42-'Pt 1 Summary of Data'!H$42,0.3%*('Pt 1 Summary of Data'!E$5+'Pt 1 Summary of Data'!G$5-'Pt 1 Summary of Data'!H$5-SUM(E$9:E$11))))</f>
        <v>0</v>
      </c>
      <c r="F7" s="216">
        <f t="shared" si="0"/>
        <v>0</v>
      </c>
      <c r="G7" s="217">
        <f>SUM('Pt 1 Summary of Data'!I$37:I$41)+MAX(0,MIN(VALUE('Pt 1 Summary of Data'!I$42),0.3%*('Pt 1 Summary of Data'!I$5-SUM(G$9:G$10))))</f>
        <v>0</v>
      </c>
      <c r="H7" s="363"/>
      <c r="I7" s="362"/>
      <c r="J7" s="216">
        <f>SUM('Pt 1 Summary of Data'!K$37:K$41)+SUM('Pt 1 Summary of Data'!M$37:M$41)-SUM('Pt 1 Summary of Data'!N$37:N$41)+MAX(0,MIN('Pt 1 Summary of Data'!K$42+'Pt 1 Summary of Data'!M$42-'Pt 1 Summary of Data'!N$42,0.3%*('Pt 1 Summary of Data'!K$5+'Pt 1 Summary of Data'!M$5-'Pt 1 Summary of Data'!N$5-SUM(J$10:J$11))))</f>
        <v>0</v>
      </c>
      <c r="K7" s="216">
        <f>SUM(H7:J7)</f>
        <v>0</v>
      </c>
      <c r="L7" s="217">
        <f>SUM('Pt 1 Summary of Data'!O$37:O$41)+MAX(0,MIN(VALUE('Pt 1 Summary of Data'!O$42),0.3%*('Pt 1 Summary of Data'!O$5-L$10)))</f>
        <v>0</v>
      </c>
      <c r="M7" s="363"/>
      <c r="N7" s="362"/>
      <c r="O7" s="216">
        <f>SUM('Pt 1 Summary of Data'!Q$37:Q$41)+SUM('Pt 1 Summary of Data'!S$37:S$41)-SUM('Pt 1 Summary of Data'!T$37:T$41)+MAX(0,MIN('Pt 1 Summary of Data'!Q$42+'Pt 1 Summary of Data'!S$42-'Pt 1 Summary of Data'!T$42,0.3%*('Pt 1 Summary of Data'!Q$5+'Pt 1 Summary of Data'!S$5-'Pt 1 Summary of Data'!T$5)))</f>
        <v>0</v>
      </c>
      <c r="P7" s="216">
        <f>SUM(M7:O7)</f>
        <v>0</v>
      </c>
      <c r="Q7" s="198"/>
      <c r="R7" s="199"/>
      <c r="S7" s="216">
        <f>SUM('Pt 1 Summary of Data'!V$37:V$41)+MAX(0,MIN('Pt 1 Summary of Data'!V$42,0.3%*'Pt 1 Summary of Data'!V$5))</f>
        <v>0</v>
      </c>
      <c r="T7" s="216">
        <f>SUM(Q7:S7)</f>
        <v>0</v>
      </c>
      <c r="U7" s="198"/>
      <c r="V7" s="199"/>
      <c r="W7" s="216">
        <f>SUM('Pt 1 Summary of Data'!Y$37:Y$41)+MAX(0,MIN('Pt 1 Summary of Data'!Y$42,0.3%*'Pt 1 Summary of Data'!Y$5))</f>
        <v>0</v>
      </c>
      <c r="X7" s="216">
        <f>SUM(U7:W7)</f>
        <v>0</v>
      </c>
      <c r="Y7" s="198"/>
      <c r="Z7" s="199"/>
      <c r="AA7" s="216">
        <f>SUM('Pt 1 Summary of Data'!AB$37:AB$41)+MAX(0,MIN('Pt 1 Summary of Data'!AB$42,0.3%*'Pt 1 Summary of Data'!AB$5))</f>
        <v>0</v>
      </c>
      <c r="AB7" s="216">
        <f>SUM(Y7:AA7)</f>
        <v>0</v>
      </c>
      <c r="AC7" s="210"/>
      <c r="AD7" s="209"/>
      <c r="AE7" s="209"/>
      <c r="AF7" s="209"/>
      <c r="AG7" s="210"/>
      <c r="AH7" s="209"/>
      <c r="AI7" s="209"/>
      <c r="AJ7" s="209"/>
      <c r="AK7" s="362"/>
      <c r="AL7" s="199"/>
      <c r="AM7" s="216">
        <f>SUM('Pt 1 Summary of Data'!AO$37:AO$41)+SUM('Pt 1 Summary of Data'!AQ$37:AQ$41)-SUM('Pt 1 Summary of Data'!AR$37:AR$41)+MAX(0,MIN('Pt 1 Summary of Data'!AO$42+'Pt 1 Summary of Data'!AQ$42-'Pt 1 Summary of Data'!AR$42,0.3%*('Pt 1 Summary of Data'!AO$5+'Pt 1 Summary of Data'!AQ$5-'Pt 1 Summary of Data'!AR$5)))</f>
        <v>0</v>
      </c>
      <c r="AN7" s="258">
        <f>SUM(AK7:AM7)</f>
        <v>0</v>
      </c>
    </row>
    <row r="8" spans="1:40" x14ac:dyDescent="0.2">
      <c r="B8" s="130" t="s">
        <v>590</v>
      </c>
      <c r="C8" s="208"/>
      <c r="D8" s="362"/>
      <c r="E8" s="216">
        <f>'Pt 2 Premium and Claims'!E58+'Pt 2 Premium and Claims'!G58-'Pt 2 Premium and Claims'!H58</f>
        <v>0</v>
      </c>
      <c r="F8" s="216">
        <f t="shared" si="0"/>
        <v>0</v>
      </c>
      <c r="G8" s="217">
        <f>'Pt 2 Premium and Claims'!I58</f>
        <v>0</v>
      </c>
      <c r="H8" s="208"/>
      <c r="I8" s="209"/>
      <c r="J8" s="209"/>
      <c r="K8" s="209"/>
      <c r="L8" s="204"/>
      <c r="M8" s="208"/>
      <c r="N8" s="206"/>
      <c r="O8" s="206"/>
      <c r="P8" s="206"/>
      <c r="Q8" s="208"/>
      <c r="R8" s="206"/>
      <c r="S8" s="206"/>
      <c r="T8" s="206"/>
      <c r="U8" s="208"/>
      <c r="V8" s="206"/>
      <c r="W8" s="206"/>
      <c r="X8" s="206"/>
      <c r="Y8" s="208"/>
      <c r="Z8" s="206"/>
      <c r="AA8" s="206"/>
      <c r="AB8" s="206"/>
      <c r="AC8" s="210"/>
      <c r="AD8" s="209"/>
      <c r="AE8" s="209"/>
      <c r="AF8" s="209"/>
      <c r="AG8" s="210"/>
      <c r="AH8" s="209"/>
      <c r="AI8" s="209"/>
      <c r="AJ8" s="209"/>
      <c r="AK8" s="210"/>
      <c r="AL8" s="206"/>
      <c r="AM8" s="206"/>
      <c r="AN8" s="260"/>
    </row>
    <row r="9" spans="1:40" ht="25.5" x14ac:dyDescent="0.2">
      <c r="B9" s="130" t="s">
        <v>572</v>
      </c>
      <c r="C9" s="210"/>
      <c r="D9" s="199"/>
      <c r="E9" s="216">
        <f>'Pt 2 Premium and Claims'!E$15+'Pt 2 Premium and Claims'!G$15-'Pt 2 Premium and Claims'!H$15</f>
        <v>0</v>
      </c>
      <c r="F9" s="216">
        <f t="shared" si="0"/>
        <v>0</v>
      </c>
      <c r="G9" s="217">
        <f>'Pt 2 Premium and Claims'!I$15</f>
        <v>0</v>
      </c>
      <c r="H9" s="210"/>
      <c r="I9" s="209"/>
      <c r="J9" s="209"/>
      <c r="K9" s="209"/>
      <c r="L9" s="204"/>
      <c r="M9" s="210"/>
      <c r="N9" s="209"/>
      <c r="O9" s="209"/>
      <c r="P9" s="209"/>
      <c r="Q9" s="210"/>
      <c r="R9" s="209"/>
      <c r="S9" s="209"/>
      <c r="T9" s="209"/>
      <c r="U9" s="210"/>
      <c r="V9" s="209"/>
      <c r="W9" s="209"/>
      <c r="X9" s="209"/>
      <c r="Y9" s="210"/>
      <c r="Z9" s="209"/>
      <c r="AA9" s="209"/>
      <c r="AB9" s="209"/>
      <c r="AC9" s="210"/>
      <c r="AD9" s="209"/>
      <c r="AE9" s="209"/>
      <c r="AF9" s="209"/>
      <c r="AG9" s="210"/>
      <c r="AH9" s="209"/>
      <c r="AI9" s="209"/>
      <c r="AJ9" s="209"/>
      <c r="AK9" s="210"/>
      <c r="AL9" s="209"/>
      <c r="AM9" s="209"/>
      <c r="AN9" s="261"/>
    </row>
    <row r="10" spans="1:40" ht="25.5" x14ac:dyDescent="0.2">
      <c r="B10" s="130" t="s">
        <v>573</v>
      </c>
      <c r="C10" s="210"/>
      <c r="D10" s="199"/>
      <c r="E10" s="216">
        <f>'Pt 2 Premium and Claims'!E$16+'Pt 2 Premium and Claims'!G$16-'Pt 2 Premium and Claims'!H$16</f>
        <v>0</v>
      </c>
      <c r="F10" s="216">
        <f t="shared" si="0"/>
        <v>0</v>
      </c>
      <c r="G10" s="217">
        <f>'Pt 2 Premium and Claims'!I$16</f>
        <v>0</v>
      </c>
      <c r="H10" s="210"/>
      <c r="I10" s="199"/>
      <c r="J10" s="216">
        <f>'Pt 2 Premium and Claims'!K$16+'Pt 2 Premium and Claims'!M$16-'Pt 2 Premium and Claims'!N$16</f>
        <v>0</v>
      </c>
      <c r="K10" s="216">
        <f>SUM(H10:J10)</f>
        <v>0</v>
      </c>
      <c r="L10" s="217">
        <f>'Pt 2 Premium and Claims'!O$16</f>
        <v>0</v>
      </c>
      <c r="M10" s="210"/>
      <c r="N10" s="209"/>
      <c r="O10" s="209"/>
      <c r="P10" s="209"/>
      <c r="Q10" s="210"/>
      <c r="R10" s="209"/>
      <c r="S10" s="209"/>
      <c r="T10" s="209"/>
      <c r="U10" s="210"/>
      <c r="V10" s="209"/>
      <c r="W10" s="209"/>
      <c r="X10" s="209"/>
      <c r="Y10" s="210"/>
      <c r="Z10" s="209"/>
      <c r="AA10" s="209"/>
      <c r="AB10" s="209"/>
      <c r="AC10" s="210"/>
      <c r="AD10" s="209"/>
      <c r="AE10" s="209"/>
      <c r="AF10" s="209"/>
      <c r="AG10" s="210"/>
      <c r="AH10" s="209"/>
      <c r="AI10" s="209"/>
      <c r="AJ10" s="209"/>
      <c r="AK10" s="210"/>
      <c r="AL10" s="209"/>
      <c r="AM10" s="209"/>
      <c r="AN10" s="261"/>
    </row>
    <row r="11" spans="1:40" x14ac:dyDescent="0.2">
      <c r="B11" s="130" t="s">
        <v>387</v>
      </c>
      <c r="C11" s="210"/>
      <c r="D11" s="199"/>
      <c r="E11" s="216">
        <f>'Pt 2 Premium and Claims'!E$17+'Pt 2 Premium and Claims'!G$17-'Pt 2 Premium and Claims'!H$17</f>
        <v>0</v>
      </c>
      <c r="F11" s="216">
        <f t="shared" si="0"/>
        <v>0</v>
      </c>
      <c r="G11" s="221"/>
      <c r="H11" s="210"/>
      <c r="I11" s="199"/>
      <c r="J11" s="216">
        <f>'Pt 2 Premium and Claims'!K$17+'Pt 2 Premium and Claims'!M$17-'Pt 2 Premium and Claims'!N$17</f>
        <v>0</v>
      </c>
      <c r="K11" s="216">
        <f>SUM(H11:J11)</f>
        <v>0</v>
      </c>
      <c r="L11" s="204"/>
      <c r="M11" s="210"/>
      <c r="N11" s="209"/>
      <c r="O11" s="209"/>
      <c r="P11" s="209"/>
      <c r="Q11" s="210"/>
      <c r="R11" s="209"/>
      <c r="S11" s="209"/>
      <c r="T11" s="209"/>
      <c r="U11" s="210"/>
      <c r="V11" s="209"/>
      <c r="W11" s="209"/>
      <c r="X11" s="209"/>
      <c r="Y11" s="210"/>
      <c r="Z11" s="209"/>
      <c r="AA11" s="209"/>
      <c r="AB11" s="209"/>
      <c r="AC11" s="210"/>
      <c r="AD11" s="209"/>
      <c r="AE11" s="209"/>
      <c r="AF11" s="209"/>
      <c r="AG11" s="210"/>
      <c r="AH11" s="209"/>
      <c r="AI11" s="209"/>
      <c r="AJ11" s="209"/>
      <c r="AK11" s="210"/>
      <c r="AL11" s="209"/>
      <c r="AM11" s="209"/>
      <c r="AN11" s="261"/>
    </row>
    <row r="12" spans="1:40" s="73" customFormat="1" x14ac:dyDescent="0.2">
      <c r="A12" s="72"/>
      <c r="B12" s="131" t="s">
        <v>284</v>
      </c>
      <c r="C12" s="249">
        <f>SUM(C$6:C$7)+IF(AND(OR('Company Information'!$C$12="District of Columbia",'Company Information'!$C$12="Massachusetts",'Company Information'!$C$12="Vermont"),SUM($C$6:$F$11,$C$15:$F$16,$C$38:$D$38)&lt;&gt;0),SUM(H$6:H$7),0)</f>
        <v>0</v>
      </c>
      <c r="D12" s="250">
        <f>SUM(D$6:D$7) - SUM(D$8:D$11)+IF(AND(OR('Company Information'!$C$12="District of Columbia",'Company Information'!$C$12="Massachusetts",'Company Information'!$C$12="Vermont"),SUM($C$6:$F$11,$C$15:$F$16,$C$38:$D$38)&lt;&gt;0),SUM(I$6:I$7) - SUM(I$10:I$11),0)</f>
        <v>0</v>
      </c>
      <c r="E12" s="250">
        <f>SUM(E$6:E$7)-SUM(E$8:E$11)+IF(AND(OR('Company Information'!$C$12="District of Columbia",'Company Information'!$C$12="Massachusetts",'Company Information'!$C$12="Vermont"),SUM($C$6:$F$11,$C$15:$F$16,$C$38:$D$38)&lt;&gt;0),SUM(J$6:J$7)-SUM(J$10:J$11),0)</f>
        <v>0</v>
      </c>
      <c r="F12" s="250">
        <f>IFERROR(SUM(C$12:E$12)+C$17*MAX(0,E$50-C$50)+D$17*MAX(0,E$50-D$50),0)</f>
        <v>0</v>
      </c>
      <c r="G12" s="253"/>
      <c r="H12" s="249">
        <f>SUM(H$6:H$7)+IF(AND(OR('Company Information'!$C$12="District of Columbia",'Company Information'!$C$12="Massachusetts",'Company Information'!$C$12="Vermont"),SUM($H$6:$K$11,$H$15:$K$16,$H$38:$I$38)&lt;&gt;0),SUM(C$6:C$7),0)</f>
        <v>0</v>
      </c>
      <c r="I12" s="250">
        <f>SUM(I$6:I$7) - SUM(I$10:I$11)+IF(AND(OR('Company Information'!$C$12="District of Columbia",'Company Information'!$C$12="Massachusetts",'Company Information'!$C$12="Vermont"),SUM($H$6:$K$11,$H$15:$K$16,$H$38:$I$38)&lt;&gt;0),SUM(D$6:D$7) - SUM(D$8:D$11),0)</f>
        <v>0</v>
      </c>
      <c r="J12" s="250">
        <f>SUM(J$6:J$7)-SUM(J$10:J$11)+IF(AND(OR('Company Information'!$C$12="District of Columbia",'Company Information'!$C$12="Massachusetts",'Company Information'!$C$12="Vermont"),SUM($H$6:$K$11,$H$15:$K$16,$H$38:$I$38)&lt;&gt;0),SUM(E$6:E$7)-SUM(E$8:E$11),0)</f>
        <v>0</v>
      </c>
      <c r="K12" s="250">
        <f>IFERROR(SUM(H$12:J$12)+H$17*MAX(0,J$50-H$50)+I$17*MAX(0,J$50-I$50),0)</f>
        <v>0</v>
      </c>
      <c r="L12" s="253"/>
      <c r="M12" s="249">
        <f>SUM(M$6:M$7)</f>
        <v>0</v>
      </c>
      <c r="N12" s="250">
        <f>SUM(N$6:N$7)</f>
        <v>0</v>
      </c>
      <c r="O12" s="250">
        <f>SUM(O$6:O$7)</f>
        <v>0</v>
      </c>
      <c r="P12" s="250">
        <f>SUM(M$12:O$12)+M$17*MAX(0,O$50-M$50)+N$17*MAX(0,O$50-N$50)</f>
        <v>0</v>
      </c>
      <c r="Q12" s="262"/>
      <c r="R12" s="251"/>
      <c r="S12" s="251"/>
      <c r="T12" s="251"/>
      <c r="U12" s="262"/>
      <c r="V12" s="251"/>
      <c r="W12" s="251"/>
      <c r="X12" s="251"/>
      <c r="Y12" s="262"/>
      <c r="Z12" s="251"/>
      <c r="AA12" s="251"/>
      <c r="AB12" s="251"/>
      <c r="AC12" s="262"/>
      <c r="AD12" s="251"/>
      <c r="AE12" s="251"/>
      <c r="AF12" s="251"/>
      <c r="AG12" s="262"/>
      <c r="AH12" s="251"/>
      <c r="AI12" s="251"/>
      <c r="AJ12" s="251"/>
      <c r="AK12" s="262"/>
      <c r="AL12" s="251"/>
      <c r="AM12" s="251"/>
      <c r="AN12" s="263"/>
    </row>
    <row r="13" spans="1:40" s="73" customFormat="1" ht="28.5" customHeight="1" x14ac:dyDescent="0.2">
      <c r="A13" s="72"/>
      <c r="B13" s="131" t="s">
        <v>285</v>
      </c>
      <c r="C13" s="264"/>
      <c r="D13" s="265"/>
      <c r="E13" s="265"/>
      <c r="F13" s="265"/>
      <c r="G13" s="253"/>
      <c r="H13" s="264"/>
      <c r="I13" s="265"/>
      <c r="J13" s="265"/>
      <c r="K13" s="265"/>
      <c r="L13" s="253"/>
      <c r="M13" s="264"/>
      <c r="N13" s="265"/>
      <c r="O13" s="265"/>
      <c r="P13" s="265"/>
      <c r="Q13" s="249">
        <f>1.5*(SUM(Q$6:Q$7)+IF(AND(OR('Company Information'!$C$12="District of Columbia",'Company Information'!$C$12="Massachusetts",'Company Information'!$C$12="Vermont"),SUM($Q$6:$T$7,$Q$15:$T$16,$Q$38:$R$38)&lt;&gt;0),SUM(U$6:U$7),0))</f>
        <v>0</v>
      </c>
      <c r="R13" s="250">
        <f>1.25*(SUM(R$6:R$7)+IF(AND(OR('Company Information'!$C$12="District of Columbia",'Company Information'!$C$12="Massachusetts",'Company Information'!$C$12="Vermont"),SUM($Q$6:$T$7,$Q$15:$T$16,$Q$38:$R$38)&lt;&gt;0),SUM(V$6:V$7),0))</f>
        <v>0</v>
      </c>
      <c r="S13" s="250">
        <f>SUM(S$6:S$7)+IF(AND(OR('Company Information'!$C$12="District of Columbia",'Company Information'!$C$12="Massachusetts",'Company Information'!$C$12="Vermont"),SUM($Q$6:$T$7,$Q$15:$T$16,$Q$38:$R$38)&lt;&gt;0),SUM(W$6:W$7),0)</f>
        <v>0</v>
      </c>
      <c r="T13" s="250">
        <f>IFERROR(SUM(T$6:T$7)+Q$17*MAX(0,S$50-Q$50)+R$17*MAX(0,S$50-R$50)+IF(AND(OR('Company Information'!$C$12="District of Columbia",'Company Information'!$C$12="Massachusetts",'Company Information'!$C$12="Vermont"),SUM($Q$6:$T$7,$Q$15:$T$16,$Q$38:$R$38)&lt;&gt;0),SUM(X$6:X$7),0),0)</f>
        <v>0</v>
      </c>
      <c r="U13" s="249">
        <f>1.5*(SUM(U$6:U$7)+IF(AND(OR('Company Information'!$C$12="District of Columbia",'Company Information'!$C$12="Massachusetts",'Company Information'!$C$12="Vermont"),SUM($U$6:$X$7,$U$15:$X$16,$U$38:$V$38)&lt;&gt;0),SUM(Q$6:Q$7),0))</f>
        <v>0</v>
      </c>
      <c r="V13" s="250">
        <f>1.25*(SUM(V$6:V$7)+IF(AND(OR('Company Information'!$C$12="District of Columbia",'Company Information'!$C$12="Massachusetts",'Company Information'!$C$12="Vermont"),SUM($U$6:$X$7,$U$15:$X$16,$U$38:$V$38)&lt;&gt;0),SUM(R$6:R$7),0))</f>
        <v>0</v>
      </c>
      <c r="W13" s="250">
        <f>SUM(W$6:W$7)+IF(AND(OR('Company Information'!$C$12="District of Columbia",'Company Information'!$C$12="Massachusetts",'Company Information'!$C$12="Vermont"),SUM($U$6:$X$7,$U$15:$X$16,$U$38:$V$38)&lt;&gt;0),SUM(S$6:S$7),0)</f>
        <v>0</v>
      </c>
      <c r="X13" s="250">
        <f>IFERROR(SUM(X$6:X$7)+U$17*MAX(0,W$50-U$50)+V$17*MAX(0,W$50-V$50)+IF(AND(OR('Company Information'!$C$12="District of Columbia",'Company Information'!$C$12="Massachusetts",'Company Information'!$C$12="Vermont"),SUM($U$6:$X$7,$U$15:$X$16,$U$38:$V$38)&lt;&gt;0),SUM(T$6:T$7),0),0)</f>
        <v>0</v>
      </c>
      <c r="Y13" s="249">
        <f>1.5*SUM(Y$6:Y$7)</f>
        <v>0</v>
      </c>
      <c r="Z13" s="250">
        <f>1.25*SUM(Z$6:Z$7)</f>
        <v>0</v>
      </c>
      <c r="AA13" s="250">
        <f>SUM(AA$6:AA$7)</f>
        <v>0</v>
      </c>
      <c r="AB13" s="250">
        <f>SUM(AB$6:AB$7)+Y$17*MAX(0,AA$50-Y$50)+Z$17*MAX(0,AA$50-Z$50)</f>
        <v>0</v>
      </c>
      <c r="AC13" s="262"/>
      <c r="AD13" s="251"/>
      <c r="AE13" s="251"/>
      <c r="AF13" s="251"/>
      <c r="AG13" s="262"/>
      <c r="AH13" s="251"/>
      <c r="AI13" s="251"/>
      <c r="AJ13" s="251"/>
      <c r="AK13" s="250">
        <f>1.15*SUM(AK$6:AK$7)</f>
        <v>0</v>
      </c>
      <c r="AL13" s="250">
        <f>SUM(AL$6:AL$7)</f>
        <v>0</v>
      </c>
      <c r="AM13" s="250">
        <f>SUM(AM$6:AM$7)</f>
        <v>0</v>
      </c>
      <c r="AN13" s="266">
        <f>SUM(AN$6:AN$7)</f>
        <v>0</v>
      </c>
    </row>
    <row r="14" spans="1:40" ht="17.25" thickBot="1" x14ac:dyDescent="0.3">
      <c r="B14" s="125" t="s">
        <v>286</v>
      </c>
      <c r="C14" s="245"/>
      <c r="D14" s="246"/>
      <c r="E14" s="246"/>
      <c r="F14" s="246"/>
      <c r="G14" s="247"/>
      <c r="H14" s="245"/>
      <c r="I14" s="246"/>
      <c r="J14" s="246"/>
      <c r="K14" s="246"/>
      <c r="L14" s="247"/>
      <c r="M14" s="245"/>
      <c r="N14" s="246"/>
      <c r="O14" s="246"/>
      <c r="P14" s="246"/>
      <c r="Q14" s="245"/>
      <c r="R14" s="246"/>
      <c r="S14" s="246"/>
      <c r="T14" s="246"/>
      <c r="U14" s="245"/>
      <c r="V14" s="246"/>
      <c r="W14" s="246"/>
      <c r="X14" s="246"/>
      <c r="Y14" s="245"/>
      <c r="Z14" s="246"/>
      <c r="AA14" s="246"/>
      <c r="AB14" s="246"/>
      <c r="AC14" s="245"/>
      <c r="AD14" s="246"/>
      <c r="AE14" s="246"/>
      <c r="AF14" s="246"/>
      <c r="AG14" s="245"/>
      <c r="AH14" s="246"/>
      <c r="AI14" s="246"/>
      <c r="AJ14" s="246"/>
      <c r="AK14" s="245"/>
      <c r="AL14" s="246"/>
      <c r="AM14" s="246"/>
      <c r="AN14" s="257"/>
    </row>
    <row r="15" spans="1:40" ht="26.25" thickTop="1" x14ac:dyDescent="0.2">
      <c r="B15" s="132" t="s">
        <v>388</v>
      </c>
      <c r="C15" s="400"/>
      <c r="D15" s="401"/>
      <c r="E15" s="192">
        <f>SUM('Pt 1 Summary of Data'!E$5:E$7)+SUM('Pt 1 Summary of Data'!G$5:G$7)-SUM('Pt 1 Summary of Data'!H$5:H$7)-SUM(E$9:E$11)</f>
        <v>0</v>
      </c>
      <c r="F15" s="192">
        <f>SUM(C15:E15)</f>
        <v>0</v>
      </c>
      <c r="G15" s="195">
        <f>SUM('Pt 1 Summary of Data'!I$5:I$7)-SUM(G$9:G$10)</f>
        <v>0</v>
      </c>
      <c r="H15" s="400"/>
      <c r="I15" s="401"/>
      <c r="J15" s="192">
        <f>SUM('Pt 1 Summary of Data'!K$5:K$7)+SUM('Pt 1 Summary of Data'!M$5:M$7)-SUM('Pt 1 Summary of Data'!N$5:N$7)-SUM(J$10:J$11)</f>
        <v>0</v>
      </c>
      <c r="K15" s="192">
        <f>SUM(H15:J15)</f>
        <v>0</v>
      </c>
      <c r="L15" s="195">
        <f>SUM('Pt 1 Summary of Data'!O$5:O$7)-L$10</f>
        <v>0</v>
      </c>
      <c r="M15" s="400"/>
      <c r="N15" s="401"/>
      <c r="O15" s="192">
        <f>SUM('Pt 1 Summary of Data'!Q$5:Q$7)+SUM('Pt 1 Summary of Data'!S$5:S$7)-SUM('Pt 1 Summary of Data'!T$5:T$7)+N$56</f>
        <v>0</v>
      </c>
      <c r="P15" s="192">
        <f>SUM(M15:O15)</f>
        <v>0</v>
      </c>
      <c r="Q15" s="222"/>
      <c r="R15" s="223"/>
      <c r="S15" s="192">
        <f>SUM('Pt 1 Summary of Data'!V$5:V$7)+R$56</f>
        <v>0</v>
      </c>
      <c r="T15" s="192">
        <f>SUM(Q15:S15)</f>
        <v>0</v>
      </c>
      <c r="U15" s="222"/>
      <c r="V15" s="223"/>
      <c r="W15" s="192">
        <f>SUM('Pt 1 Summary of Data'!Y$5:Y$7)+V$56</f>
        <v>0</v>
      </c>
      <c r="X15" s="192">
        <f>SUM(U15:W15)</f>
        <v>0</v>
      </c>
      <c r="Y15" s="222"/>
      <c r="Z15" s="223"/>
      <c r="AA15" s="192">
        <f>SUM('Pt 1 Summary of Data'!AB$5:AB$7)+Z$56</f>
        <v>0</v>
      </c>
      <c r="AB15" s="192">
        <f>SUM(Y15:AA15)</f>
        <v>0</v>
      </c>
      <c r="AC15" s="218"/>
      <c r="AD15" s="219"/>
      <c r="AE15" s="219"/>
      <c r="AF15" s="219"/>
      <c r="AG15" s="218"/>
      <c r="AH15" s="219"/>
      <c r="AI15" s="219"/>
      <c r="AJ15" s="219"/>
      <c r="AK15" s="401"/>
      <c r="AL15" s="223"/>
      <c r="AM15" s="192">
        <f>SUM('Pt 1 Summary of Data'!AO$5:AO$7)+SUM('Pt 1 Summary of Data'!AQ$5:AQ$7)-SUM('Pt 1 Summary of Data'!AR$5:AR$7)+AL$56</f>
        <v>0</v>
      </c>
      <c r="AN15" s="267">
        <f>SUM(AK15:AM15)</f>
        <v>0</v>
      </c>
    </row>
    <row r="16" spans="1:40" x14ac:dyDescent="0.2">
      <c r="B16" s="130" t="s">
        <v>282</v>
      </c>
      <c r="C16" s="363"/>
      <c r="D16" s="362"/>
      <c r="E16" s="216">
        <f>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f>
        <v>0</v>
      </c>
      <c r="F16" s="216">
        <f>SUM(C16:E16)</f>
        <v>0</v>
      </c>
      <c r="G16" s="217">
        <f>SUM('Pt 1 Summary of Data'!I$25:I$28,'Pt 1 Summary of Data'!I$30,'Pt 1 Summary of Data'!I$34:I$35)+IF('Company Information'!$C$15="No",IF(MAX('Pt 1 Summary of Data'!I$31:I$32)=0,MIN('Pt 1 Summary of Data'!I$31:I$32),MAX('Pt 1 Summary of Data'!I$31:I$32)),SUM('Pt 1 Summary of Data'!I$31:I$32))</f>
        <v>0</v>
      </c>
      <c r="H16" s="363"/>
      <c r="I16" s="362"/>
      <c r="J16" s="216">
        <f>SUM('Pt 1 Summary of Data'!K$25:K$28,'Pt 1 Summary of Data'!K$30,'Pt 1 Summary of Data'!K$34:K$35)+SUM('Pt 1 Summary of Data'!M$25:M$28,'Pt 1 Summary of Data'!M$30,'Pt 1 Summary of Data'!M$34:M$35)-SUM('Pt 1 Summary of Data'!N$25:N$28,'Pt 1 Summary of Data'!N$30,'Pt 1 Summary of Data'!N$34:N$35)+IF('Company Information'!$C$15="No",IF(MAX('Pt 1 Summary of Data'!K$31:K$32)=0,MIN('Pt 1 Summary of Data'!K$31:K$32),MAX('Pt 1 Summary of Data'!K$31:K$32))+IF(MAX('Pt 1 Summary of Data'!M$31:M$32)=0,MIN('Pt 1 Summary of Data'!M$31:M$32),MAX('Pt 1 Summary of Data'!M$31:M$32))-IF(MAX('Pt 1 Summary of Data'!N$31:N$32)=0,MIN('Pt 1 Summary of Data'!N$31:N$32),MAX('Pt 1 Summary of Data'!N$31:N$32)),SUM('Pt 1 Summary of Data'!K$31:K$32)+SUM('Pt 1 Summary of Data'!M$31:M$32)-SUM('Pt 1 Summary of Data'!N$31:N$32))</f>
        <v>0</v>
      </c>
      <c r="K16" s="216">
        <f>SUM(H16:J16)</f>
        <v>0</v>
      </c>
      <c r="L16" s="217">
        <f>SUM('Pt 1 Summary of Data'!O$25:O$28,'Pt 1 Summary of Data'!O$30,'Pt 1 Summary of Data'!O$34:O$35)+IF('Company Information'!$C$15="No",IF(MAX('Pt 1 Summary of Data'!O$31:O$32)=0,MIN('Pt 1 Summary of Data'!O$31:O$32),MAX('Pt 1 Summary of Data'!O$31:O$32)),SUM('Pt 1 Summary of Data'!O$31:O$32))</f>
        <v>0</v>
      </c>
      <c r="M16" s="363"/>
      <c r="N16" s="362"/>
      <c r="O16" s="216">
        <f>SUM('Pt 1 Summary of Data'!Q$25:Q$28,'Pt 1 Summary of Data'!Q$30,'Pt 1 Summary of Data'!Q$34:Q$35)+SUM('Pt 1 Summary of Data'!S$25:S$28,'Pt 1 Summary of Data'!S$30,'Pt 1 Summary of Data'!S$34:S$35)-SUM('Pt 1 Summary of Data'!T$25:T$28,'Pt 1 Summary of Data'!T$30,'Pt 1 Summary of Data'!T$34:T$35)+IF('Company Information'!$C$15="No",IF(MAX('Pt 1 Summary of Data'!Q$31:Q$32)=0,MIN('Pt 1 Summary of Data'!Q$31:Q$32),MAX('Pt 1 Summary of Data'!Q$31:Q$32))+IF(MAX('Pt 1 Summary of Data'!S$31:S$32)=0,MIN('Pt 1 Summary of Data'!S$31:S$32),MAX('Pt 1 Summary of Data'!S$31:S$32))-IF(MAX('Pt 1 Summary of Data'!T$31:T$32)=0,MIN('Pt 1 Summary of Data'!T$31:T$32),MAX('Pt 1 Summary of Data'!T$31:T$32)),SUM('Pt 1 Summary of Data'!Q$31:Q$32)+SUM('Pt 1 Summary of Data'!S$31:S$32)-SUM('Pt 1 Summary of Data'!T$31:T$32))+N$57</f>
        <v>0</v>
      </c>
      <c r="P16" s="216">
        <f>SUM(M16:O16)</f>
        <v>0</v>
      </c>
      <c r="Q16" s="198"/>
      <c r="R16" s="199"/>
      <c r="S16" s="216">
        <f>SUM('Pt 1 Summary of Data'!V$25:V$28,'Pt 1 Summary of Data'!V$30,'Pt 1 Summary of Data'!V$34:V$35)+IF('Company Information'!$C$15="No",IF(MAX('Pt 1 Summary of Data'!V$31:V$32)=0,MIN('Pt 1 Summary of Data'!V$31:V$32),MAX('Pt 1 Summary of Data'!V$31:V$32)),SUM('Pt 1 Summary of Data'!V$31:V$32))+R$57</f>
        <v>0</v>
      </c>
      <c r="T16" s="216">
        <f>SUM(Q16:S16)</f>
        <v>0</v>
      </c>
      <c r="U16" s="198"/>
      <c r="V16" s="199"/>
      <c r="W16" s="216">
        <f>SUM('Pt 1 Summary of Data'!Y$25:Y$28,'Pt 1 Summary of Data'!Y$30,'Pt 1 Summary of Data'!Y$34:Y$35)+IF('Company Information'!$C$15="No",IF(MAX('Pt 1 Summary of Data'!Y$31:Y$32)=0,MIN('Pt 1 Summary of Data'!Y$31:Y$32),MAX('Pt 1 Summary of Data'!Y$31:Y$32)),SUM('Pt 1 Summary of Data'!Y$31:Y$32))+V$57</f>
        <v>0</v>
      </c>
      <c r="X16" s="216">
        <f>SUM(U16:W16)</f>
        <v>0</v>
      </c>
      <c r="Y16" s="198"/>
      <c r="Z16" s="199"/>
      <c r="AA16" s="216">
        <f>SUM('Pt 1 Summary of Data'!AB$25:AB$28,'Pt 1 Summary of Data'!AB$30,'Pt 1 Summary of Data'!AB$34:AB$35)+IF('Company Information'!$C$15="No",IF(MAX('Pt 1 Summary of Data'!AB$31:AB$32)=0,MIN('Pt 1 Summary of Data'!AB$31:AB$32),MAX('Pt 1 Summary of Data'!AB$31:AB$32)),SUM('Pt 1 Summary of Data'!AB$31:AB$32))+Z$57</f>
        <v>0</v>
      </c>
      <c r="AB16" s="216">
        <f>SUM(Y16:AA16)</f>
        <v>0</v>
      </c>
      <c r="AC16" s="210"/>
      <c r="AD16" s="209"/>
      <c r="AE16" s="209"/>
      <c r="AF16" s="209"/>
      <c r="AG16" s="210"/>
      <c r="AH16" s="209"/>
      <c r="AI16" s="209"/>
      <c r="AJ16" s="209"/>
      <c r="AK16" s="362"/>
      <c r="AL16" s="199"/>
      <c r="AM16" s="216">
        <f>SUM('Pt 1 Summary of Data'!AO$25:AO$28,'Pt 1 Summary of Data'!AO$30,'Pt 1 Summary of Data'!AO$34:AO$35)+SUM('Pt 1 Summary of Data'!AQ$25:AQ$28,'Pt 1 Summary of Data'!AQ$30,'Pt 1 Summary of Data'!AQ$34:AQ$35)-SUM('Pt 1 Summary of Data'!AR$25:AR$28,'Pt 1 Summary of Data'!AR$30,'Pt 1 Summary of Data'!AR$34:AR$35)+IF('Company Information'!$C$15="No",IF(MAX('Pt 1 Summary of Data'!AO$31:AO$32)=0,MIN('Pt 1 Summary of Data'!AO$31:AO$32),MAX('Pt 1 Summary of Data'!AO$31:AO$32))+IF(MAX('Pt 1 Summary of Data'!AQ$31:AQ$32)=0,MIN('Pt 1 Summary of Data'!AQ$31:AQ$32),MAX('Pt 1 Summary of Data'!AQ$31:AQ$32))-IF(MAX('Pt 1 Summary of Data'!AR$31:AR$32)=0,MIN('Pt 1 Summary of Data'!AR$31:AR$32),MAX('Pt 1 Summary of Data'!AR$31:AR$32)),SUM('Pt 1 Summary of Data'!AO$31:AO$32)+SUM('Pt 1 Summary of Data'!AQ$31:AQ$32)-SUM('Pt 1 Summary of Data'!AR$31:AR$32))+AL$57</f>
        <v>0</v>
      </c>
      <c r="AN16" s="258">
        <f>SUM(AK16:AM16)</f>
        <v>0</v>
      </c>
    </row>
    <row r="17" spans="1:40" s="73" customFormat="1" x14ac:dyDescent="0.2">
      <c r="A17" s="72"/>
      <c r="B17" s="131" t="s">
        <v>287</v>
      </c>
      <c r="C17" s="249">
        <f>C$15-C$16+IF(AND(OR('Company Information'!$C$12="District of Columbia",'Company Information'!$C$12="Massachusetts",'Company Information'!$C$12="Vermont"),SUM($C$6:$F$11,$C$15:$F$16,$C$38:$D$38)&lt;&gt;0),H$15-H$16,0)</f>
        <v>0</v>
      </c>
      <c r="D17" s="250">
        <f>D$15-D$16+IF(AND(OR('Company Information'!$C$12="District of Columbia",'Company Information'!$C$12="Massachusetts",'Company Information'!$C$12="Vermont"),SUM($C$6:$F$11,$C$15:$F$16,$C$38:$D$38)&lt;&gt;0),I$15-I$16,0)</f>
        <v>0</v>
      </c>
      <c r="E17" s="250">
        <f>E$15-E$16+IF(AND(OR('Company Information'!$C$12="District of Columbia",'Company Information'!$C$12="Massachusetts",'Company Information'!$C$12="Vermont"),SUM($C$6:$F$11,$C$15:$F$16,$C$38:$D$38)&lt;&gt;0),J$15-J$16,0)</f>
        <v>0</v>
      </c>
      <c r="F17" s="250">
        <f>F$15-F$16+IF(AND(OR('Company Information'!$C$12="District of Columbia",'Company Information'!$C$12="Massachusetts",'Company Information'!$C$12="Vermont"),SUM($C$6:$F$11,$C$15:$F$16,$C$38:$D$38)&lt;&gt;0),K$15-K$16,0)</f>
        <v>0</v>
      </c>
      <c r="G17" s="268"/>
      <c r="H17" s="249">
        <f>H$15-H$16+IF(AND(OR('Company Information'!$C$12="District of Columbia",'Company Information'!$C$12="Massachusetts",'Company Information'!$C$12="Vermont"),SUM($H$6:$K$11,$H$15:$K$16,$H$38:$I$38)&lt;&gt;0),C$15-C$16,0)</f>
        <v>0</v>
      </c>
      <c r="I17" s="250">
        <f>I$15-I$16+IF(AND(OR('Company Information'!$C$12="District of Columbia",'Company Information'!$C$12="Massachusetts",'Company Information'!$C$12="Vermont"),SUM($H$6:$K$11,$H$15:$K$16,$H$38:$I$38)&lt;&gt;0),D$15-D$16,0)</f>
        <v>0</v>
      </c>
      <c r="J17" s="250">
        <f>J$15-J$16+IF(AND(OR('Company Information'!$C$12="District of Columbia",'Company Information'!$C$12="Massachusetts",'Company Information'!$C$12="Vermont"),SUM($H$6:$K$11,$H$15:$K$16,$H$38:$I$38)&lt;&gt;0),E$15-E$16,0)</f>
        <v>0</v>
      </c>
      <c r="K17" s="250">
        <f>K$15-K$16+IF(AND(OR('Company Information'!$C$12="District of Columbia",'Company Information'!$C$12="Massachusetts",'Company Information'!$C$12="Vermont"),SUM($H$6:$K$11,$H$15:$K$16,$H$38:$I$38)&lt;&gt;0),F$15-F$16,0)</f>
        <v>0</v>
      </c>
      <c r="L17" s="268"/>
      <c r="M17" s="249">
        <f>M$15-M$16</f>
        <v>0</v>
      </c>
      <c r="N17" s="250">
        <f>N$15-N$16</f>
        <v>0</v>
      </c>
      <c r="O17" s="250">
        <f>O$15-O$16</f>
        <v>0</v>
      </c>
      <c r="P17" s="250">
        <f>P$15-P$16</f>
        <v>0</v>
      </c>
      <c r="Q17" s="249">
        <f>Q$15-Q$16+IF(AND(OR('Company Information'!$C$12="District of Columbia",'Company Information'!$C$12="Massachusetts",'Company Information'!$C$12="Vermont"),SUM($Q$6:$T$7,$Q$15:$T$16,$Q$38:$R$38)&lt;&gt;0),U$15-U$16,0)</f>
        <v>0</v>
      </c>
      <c r="R17" s="250">
        <f>R$15-R$16+IF(AND(OR('Company Information'!$C$12="District of Columbia",'Company Information'!$C$12="Massachusetts",'Company Information'!$C$12="Vermont"),SUM($Q$6:$T$7,$Q$15:$T$16,$Q$38:$R$38)&lt;&gt;0),V$15-V$16,0)</f>
        <v>0</v>
      </c>
      <c r="S17" s="250">
        <f>S$15-S$16+IF(AND(OR('Company Information'!$C$12="District of Columbia",'Company Information'!$C$12="Massachusetts",'Company Information'!$C$12="Vermont"),SUM($Q$6:$T$7,$Q$15:$T$16,$Q$38:$R$38)&lt;&gt;0),W$15-W$16,0)</f>
        <v>0</v>
      </c>
      <c r="T17" s="250">
        <f>T$15-T$16+IF(AND(OR('Company Information'!$C$12="District of Columbia",'Company Information'!$C$12="Massachusetts",'Company Information'!$C$12="Vermont"),SUM($Q$6:$T$7,$Q$15:$T$16,$Q$38:$R$38)&lt;&gt;0),X$15-X$16,0)</f>
        <v>0</v>
      </c>
      <c r="U17" s="249">
        <f>U$15-U$16+IF(AND(OR('Company Information'!$C$12="District of Columbia",'Company Information'!$C$12="Massachusetts",'Company Information'!$C$12="Vermont"),SUM($U$6:$X$7,$U$15:$X$16,$U$38:$V$38)&lt;&gt;0),Q$15-Q$16,0)</f>
        <v>0</v>
      </c>
      <c r="V17" s="250">
        <f>V$15-V$16+IF(AND(OR('Company Information'!$C$12="District of Columbia",'Company Information'!$C$12="Massachusetts",'Company Information'!$C$12="Vermont"),SUM($U$6:$X$7,$U$15:$X$16,$U$38:$V$38)&lt;&gt;0),R$15-R$16,0)</f>
        <v>0</v>
      </c>
      <c r="W17" s="250">
        <f>W$15-W$16+IF(AND(OR('Company Information'!$C$12="District of Columbia",'Company Information'!$C$12="Massachusetts",'Company Information'!$C$12="Vermont"),SUM($U$6:$X$7,$U$15:$X$16,$U$38:$V$38)&lt;&gt;0),S$15-S$16,0)</f>
        <v>0</v>
      </c>
      <c r="X17" s="250">
        <f>X$15-X$16+IF(AND(OR('Company Information'!$C$12="District of Columbia",'Company Information'!$C$12="Massachusetts",'Company Information'!$C$12="Vermont"),SUM($U$6:$X$7,$U$15:$X$16,$U$38:$V$38)&lt;&gt;0),T$15-T$16,0)</f>
        <v>0</v>
      </c>
      <c r="Y17" s="249">
        <f>Y$15-Y$16</f>
        <v>0</v>
      </c>
      <c r="Z17" s="250">
        <f>Z$15-Z$16</f>
        <v>0</v>
      </c>
      <c r="AA17" s="250">
        <f>AA$15-AA$16</f>
        <v>0</v>
      </c>
      <c r="AB17" s="250">
        <f>AB$15-AB$16</f>
        <v>0</v>
      </c>
      <c r="AC17" s="262"/>
      <c r="AD17" s="251"/>
      <c r="AE17" s="251"/>
      <c r="AF17" s="251"/>
      <c r="AG17" s="262"/>
      <c r="AH17" s="251"/>
      <c r="AI17" s="251"/>
      <c r="AJ17" s="251"/>
      <c r="AK17" s="250">
        <f>AK$15-AK$16</f>
        <v>0</v>
      </c>
      <c r="AL17" s="250">
        <f>AL$15-AL$16</f>
        <v>0</v>
      </c>
      <c r="AM17" s="250">
        <f>AM$15-AM$16</f>
        <v>0</v>
      </c>
      <c r="AN17" s="266">
        <f>AN$15-AN$16</f>
        <v>0</v>
      </c>
    </row>
    <row r="18" spans="1:40" ht="17.25" thickBot="1" x14ac:dyDescent="0.3">
      <c r="B18" s="125" t="s">
        <v>293</v>
      </c>
      <c r="C18" s="245"/>
      <c r="D18" s="246"/>
      <c r="E18" s="246"/>
      <c r="F18" s="246"/>
      <c r="G18" s="247"/>
      <c r="H18" s="245"/>
      <c r="I18" s="246"/>
      <c r="J18" s="246"/>
      <c r="K18" s="246"/>
      <c r="L18" s="247"/>
      <c r="M18" s="245"/>
      <c r="N18" s="246"/>
      <c r="O18" s="246"/>
      <c r="P18" s="246"/>
      <c r="Q18" s="245"/>
      <c r="R18" s="246"/>
      <c r="S18" s="246"/>
      <c r="T18" s="246"/>
      <c r="U18" s="245"/>
      <c r="V18" s="246"/>
      <c r="W18" s="246"/>
      <c r="X18" s="246"/>
      <c r="Y18" s="245"/>
      <c r="Z18" s="246"/>
      <c r="AA18" s="246"/>
      <c r="AB18" s="246"/>
      <c r="AC18" s="245"/>
      <c r="AD18" s="246"/>
      <c r="AE18" s="246"/>
      <c r="AF18" s="246"/>
      <c r="AG18" s="245"/>
      <c r="AH18" s="246"/>
      <c r="AI18" s="246"/>
      <c r="AJ18" s="246"/>
      <c r="AK18" s="245"/>
      <c r="AL18" s="246"/>
      <c r="AM18" s="246"/>
      <c r="AN18" s="257"/>
    </row>
    <row r="19" spans="1:40" ht="13.5" thickTop="1" x14ac:dyDescent="0.2">
      <c r="B19" s="133" t="s">
        <v>566</v>
      </c>
      <c r="C19" s="269"/>
      <c r="D19" s="270"/>
      <c r="E19" s="270"/>
      <c r="F19" s="270"/>
      <c r="G19" s="271">
        <f>SUM(G$6:G$7)-SUM(G$8:G$10)+IF(AND(OR('Company Information'!$C$12="District of Columbia",'Company Information'!$C$12="Massachusetts",'Company Information'!$C$12="Vermont"),SUM($G$6:$G$10,$G$15:$G$16)&lt;&gt;0),SUM(L$6:L$7)-L$10,0)+G$58</f>
        <v>0</v>
      </c>
      <c r="H19" s="269"/>
      <c r="I19" s="270"/>
      <c r="J19" s="270"/>
      <c r="K19" s="270"/>
      <c r="L19" s="271">
        <f>SUM(L$6:L$7)-L$10+IF(AND(OR('Company Information'!$C$12="District of Columbia",'Company Information'!$C$12="Massachusetts",'Company Information'!$C$12="Vermont"),SUM($L$6:$L$10,$L$15:$L$16)&lt;&gt;0),SUM(G$6:G$7)-SUM(G$8:G$10),0)+L$58</f>
        <v>0</v>
      </c>
      <c r="M19" s="269"/>
      <c r="N19" s="270"/>
      <c r="O19" s="270"/>
      <c r="P19" s="270"/>
      <c r="Q19" s="269"/>
      <c r="R19" s="270"/>
      <c r="S19" s="270"/>
      <c r="T19" s="270"/>
      <c r="U19" s="269"/>
      <c r="V19" s="270"/>
      <c r="W19" s="270"/>
      <c r="X19" s="270"/>
      <c r="Y19" s="269"/>
      <c r="Z19" s="270"/>
      <c r="AA19" s="270"/>
      <c r="AB19" s="270"/>
      <c r="AC19" s="269"/>
      <c r="AD19" s="270"/>
      <c r="AE19" s="270"/>
      <c r="AF19" s="270"/>
      <c r="AG19" s="269"/>
      <c r="AH19" s="270"/>
      <c r="AI19" s="270"/>
      <c r="AJ19" s="270"/>
      <c r="AK19" s="269"/>
      <c r="AL19" s="270"/>
      <c r="AM19" s="270"/>
      <c r="AN19" s="272"/>
    </row>
    <row r="20" spans="1:40" ht="25.5" x14ac:dyDescent="0.2">
      <c r="B20" s="130" t="s">
        <v>567</v>
      </c>
      <c r="C20" s="210"/>
      <c r="D20" s="209"/>
      <c r="E20" s="209"/>
      <c r="F20" s="209"/>
      <c r="G20" s="217">
        <f>SUM('Pt 1 Summary of Data'!I$44:I$47,'Pt 1 Summary of Data'!I$49:I$51)+IF(AND(OR('Company Information'!$C$12="District of Columbia",'Company Information'!$C$12="Massachusetts",'Company Information'!$C$12="Vermont"),SUM($G$6:$G$10,$G$15:$G$16)&lt;&gt;0),SUM('Pt 1 Summary of Data'!O$44:O$47,'Pt 1 Summary of Data'!O$49:O$51),0)</f>
        <v>0</v>
      </c>
      <c r="H20" s="210"/>
      <c r="I20" s="209"/>
      <c r="J20" s="209"/>
      <c r="K20" s="209"/>
      <c r="L20" s="217">
        <f>SUM('Pt 1 Summary of Data'!O$44:O$47,'Pt 1 Summary of Data'!O$49:O$51)+IF(AND(OR('Company Information'!$C$12="District of Columbia",'Company Information'!$C$12="Massachusetts",'Company Information'!$C$12="Vermont"),SUM($L$6:$L$10,$L$15:$L$16)&lt;&gt;0),SUM('Pt 1 Summary of Data'!I$44:I$47,'Pt 1 Summary of Data'!I$49:I$51),0)</f>
        <v>0</v>
      </c>
      <c r="M20" s="210"/>
      <c r="N20" s="209"/>
      <c r="O20" s="209"/>
      <c r="P20" s="209"/>
      <c r="Q20" s="210"/>
      <c r="R20" s="209"/>
      <c r="S20" s="209"/>
      <c r="T20" s="209"/>
      <c r="U20" s="210"/>
      <c r="V20" s="209"/>
      <c r="W20" s="209"/>
      <c r="X20" s="209"/>
      <c r="Y20" s="210"/>
      <c r="Z20" s="209"/>
      <c r="AA20" s="209"/>
      <c r="AB20" s="209"/>
      <c r="AC20" s="210"/>
      <c r="AD20" s="209"/>
      <c r="AE20" s="209"/>
      <c r="AF20" s="209"/>
      <c r="AG20" s="210"/>
      <c r="AH20" s="209"/>
      <c r="AI20" s="209"/>
      <c r="AJ20" s="209"/>
      <c r="AK20" s="210"/>
      <c r="AL20" s="209"/>
      <c r="AM20" s="209"/>
      <c r="AN20" s="261"/>
    </row>
    <row r="21" spans="1:40" ht="28.5" customHeight="1" x14ac:dyDescent="0.2">
      <c r="B21" s="131" t="s">
        <v>500</v>
      </c>
      <c r="C21" s="262"/>
      <c r="D21" s="251"/>
      <c r="E21" s="251"/>
      <c r="F21" s="251"/>
      <c r="G21" s="252">
        <f>MAX(G$22,G$23)</f>
        <v>0</v>
      </c>
      <c r="H21" s="262"/>
      <c r="I21" s="251"/>
      <c r="J21" s="251"/>
      <c r="K21" s="251"/>
      <c r="L21" s="252">
        <f>MAX(L$22,L$23)</f>
        <v>0</v>
      </c>
      <c r="M21" s="262"/>
      <c r="N21" s="251"/>
      <c r="O21" s="251"/>
      <c r="P21" s="251"/>
      <c r="Q21" s="262"/>
      <c r="R21" s="251"/>
      <c r="S21" s="251"/>
      <c r="T21" s="251"/>
      <c r="U21" s="262"/>
      <c r="V21" s="251"/>
      <c r="W21" s="251"/>
      <c r="X21" s="251"/>
      <c r="Y21" s="262"/>
      <c r="Z21" s="251"/>
      <c r="AA21" s="251"/>
      <c r="AB21" s="251"/>
      <c r="AC21" s="262"/>
      <c r="AD21" s="251"/>
      <c r="AE21" s="251"/>
      <c r="AF21" s="251"/>
      <c r="AG21" s="262"/>
      <c r="AH21" s="251"/>
      <c r="AI21" s="251"/>
      <c r="AJ21" s="251"/>
      <c r="AK21" s="262"/>
      <c r="AL21" s="251"/>
      <c r="AM21" s="251"/>
      <c r="AN21" s="263"/>
    </row>
    <row r="22" spans="1:40" x14ac:dyDescent="0.2">
      <c r="B22" s="130" t="s">
        <v>592</v>
      </c>
      <c r="C22" s="210"/>
      <c r="D22" s="209"/>
      <c r="E22" s="209"/>
      <c r="F22" s="209"/>
      <c r="G22" s="217">
        <f>G$15-G$19-G$16-G$20+IF(AND(OR('Company Information'!$C$12="District of Columbia",'Company Information'!$C$12="Massachusetts",'Company Information'!$C$12="Vermont"),SUM($G$6:$G$10,$G$15:$G$16)&lt;&gt;0),L$15-L$16,0)</f>
        <v>0</v>
      </c>
      <c r="H22" s="210"/>
      <c r="I22" s="209"/>
      <c r="J22" s="209"/>
      <c r="K22" s="209"/>
      <c r="L22" s="217">
        <f>L$15-L$19-L$16-L$20+IF(AND(OR('Company Information'!$C$12="District of Columbia",'Company Information'!$C$12="Massachusetts",'Company Information'!$C$12="Vermont"),SUM($L$6:$L$10,$L$15:$L$16)&lt;&gt;0),G$15-G$16,0)</f>
        <v>0</v>
      </c>
      <c r="M22" s="210"/>
      <c r="N22" s="209"/>
      <c r="O22" s="209"/>
      <c r="P22" s="209"/>
      <c r="Q22" s="210"/>
      <c r="R22" s="209"/>
      <c r="S22" s="209"/>
      <c r="T22" s="209"/>
      <c r="U22" s="210"/>
      <c r="V22" s="209"/>
      <c r="W22" s="209"/>
      <c r="X22" s="209"/>
      <c r="Y22" s="210"/>
      <c r="Z22" s="209"/>
      <c r="AA22" s="209"/>
      <c r="AB22" s="209"/>
      <c r="AC22" s="210"/>
      <c r="AD22" s="209"/>
      <c r="AE22" s="209"/>
      <c r="AF22" s="209"/>
      <c r="AG22" s="210"/>
      <c r="AH22" s="209"/>
      <c r="AI22" s="209"/>
      <c r="AJ22" s="209"/>
      <c r="AK22" s="210"/>
      <c r="AL22" s="209"/>
      <c r="AM22" s="209"/>
      <c r="AN22" s="261"/>
    </row>
    <row r="23" spans="1:40" x14ac:dyDescent="0.2">
      <c r="B23" s="130" t="s">
        <v>568</v>
      </c>
      <c r="C23" s="210"/>
      <c r="D23" s="209"/>
      <c r="E23" s="209"/>
      <c r="F23" s="209"/>
      <c r="G23" s="217">
        <f>(3%+2%)*(G$15-G$16+IF(AND(OR('Company Information'!$C$12="District of Columbia",'Company Information'!$C$12="Massachusetts",'Company Information'!$C$12="Vermont"),SUM($G$6:$G$10,$G$15:$G$16)&lt;&gt;0),L$15-L$16,0))</f>
        <v>0</v>
      </c>
      <c r="H23" s="210"/>
      <c r="I23" s="209"/>
      <c r="J23" s="209"/>
      <c r="K23" s="209"/>
      <c r="L23" s="217">
        <f>(3%+2%)*(L$15-L$16+IF(AND(OR('Company Information'!$C$12="District of Columbia",'Company Information'!$C$12="Massachusetts",'Company Information'!$C$12="Vermont"),SUM($L$6:$L$10,$L$15:$L$16)&lt;&gt;0),G$15-G$16,0))</f>
        <v>0</v>
      </c>
      <c r="M23" s="210"/>
      <c r="N23" s="209"/>
      <c r="O23" s="209"/>
      <c r="P23" s="209"/>
      <c r="Q23" s="210"/>
      <c r="R23" s="209"/>
      <c r="S23" s="209"/>
      <c r="T23" s="209"/>
      <c r="U23" s="210"/>
      <c r="V23" s="209"/>
      <c r="W23" s="209"/>
      <c r="X23" s="209"/>
      <c r="Y23" s="210"/>
      <c r="Z23" s="209"/>
      <c r="AA23" s="209"/>
      <c r="AB23" s="209"/>
      <c r="AC23" s="210"/>
      <c r="AD23" s="209"/>
      <c r="AE23" s="209"/>
      <c r="AF23" s="209"/>
      <c r="AG23" s="210"/>
      <c r="AH23" s="209"/>
      <c r="AI23" s="209"/>
      <c r="AJ23" s="209"/>
      <c r="AK23" s="210"/>
      <c r="AL23" s="209"/>
      <c r="AM23" s="209"/>
      <c r="AN23" s="261"/>
    </row>
    <row r="24" spans="1:40" x14ac:dyDescent="0.2">
      <c r="B24" s="130" t="s">
        <v>501</v>
      </c>
      <c r="C24" s="210"/>
      <c r="D24" s="209"/>
      <c r="E24" s="209"/>
      <c r="F24" s="209"/>
      <c r="G24" s="217">
        <f>3%*(G$15-G$16+IF(AND(OR('Company Information'!$C$12="District of Columbia",'Company Information'!$C$12="Massachusetts",'Company Information'!$C$12="Vermont"),SUM($G$6:$G$10,$G$15:$G$16)&lt;&gt;0),L$15-L$16,0))</f>
        <v>0</v>
      </c>
      <c r="H24" s="210"/>
      <c r="I24" s="209"/>
      <c r="J24" s="209"/>
      <c r="K24" s="209"/>
      <c r="L24" s="217">
        <f>3%*(L$15-L$16+IF(AND(OR('Company Information'!$C$12="District of Columbia",'Company Information'!$C$12="Massachusetts",'Company Information'!$C$12="Vermont"),SUM($L$6:$L$10,$L$15:$L$16)&lt;&gt;0),G$15-G$16,0))</f>
        <v>0</v>
      </c>
      <c r="M24" s="210"/>
      <c r="N24" s="209"/>
      <c r="O24" s="209"/>
      <c r="P24" s="209"/>
      <c r="Q24" s="210"/>
      <c r="R24" s="209"/>
      <c r="S24" s="209"/>
      <c r="T24" s="209"/>
      <c r="U24" s="210"/>
      <c r="V24" s="209"/>
      <c r="W24" s="209"/>
      <c r="X24" s="209"/>
      <c r="Y24" s="210"/>
      <c r="Z24" s="209"/>
      <c r="AA24" s="209"/>
      <c r="AB24" s="209"/>
      <c r="AC24" s="210"/>
      <c r="AD24" s="209"/>
      <c r="AE24" s="209"/>
      <c r="AF24" s="209"/>
      <c r="AG24" s="210"/>
      <c r="AH24" s="209"/>
      <c r="AI24" s="209"/>
      <c r="AJ24" s="209"/>
      <c r="AK24" s="210"/>
      <c r="AL24" s="209"/>
      <c r="AM24" s="209"/>
      <c r="AN24" s="261"/>
    </row>
    <row r="25" spans="1:40" x14ac:dyDescent="0.2">
      <c r="B25" s="131" t="s">
        <v>502</v>
      </c>
      <c r="C25" s="210"/>
      <c r="D25" s="209"/>
      <c r="E25" s="209"/>
      <c r="F25" s="209"/>
      <c r="G25" s="252">
        <f>MIN(G$26,G$27)</f>
        <v>0</v>
      </c>
      <c r="H25" s="210"/>
      <c r="I25" s="209"/>
      <c r="J25" s="209"/>
      <c r="K25" s="209"/>
      <c r="L25" s="252">
        <f>MIN(L$26,L$27)</f>
        <v>0</v>
      </c>
      <c r="M25" s="210"/>
      <c r="N25" s="209"/>
      <c r="O25" s="209"/>
      <c r="P25" s="209"/>
      <c r="Q25" s="210"/>
      <c r="R25" s="209"/>
      <c r="S25" s="209"/>
      <c r="T25" s="209"/>
      <c r="U25" s="210"/>
      <c r="V25" s="209"/>
      <c r="W25" s="209"/>
      <c r="X25" s="209"/>
      <c r="Y25" s="210"/>
      <c r="Z25" s="209"/>
      <c r="AA25" s="209"/>
      <c r="AB25" s="209"/>
      <c r="AC25" s="210"/>
      <c r="AD25" s="209"/>
      <c r="AE25" s="209"/>
      <c r="AF25" s="209"/>
      <c r="AG25" s="210"/>
      <c r="AH25" s="209"/>
      <c r="AI25" s="209"/>
      <c r="AJ25" s="209"/>
      <c r="AK25" s="210"/>
      <c r="AL25" s="209"/>
      <c r="AM25" s="209"/>
      <c r="AN25" s="261"/>
    </row>
    <row r="26" spans="1:40" x14ac:dyDescent="0.2">
      <c r="B26" s="130" t="s">
        <v>513</v>
      </c>
      <c r="C26" s="210"/>
      <c r="D26" s="209"/>
      <c r="E26" s="209"/>
      <c r="F26" s="209"/>
      <c r="G26" s="217">
        <f>G$20+G$21+G$16+IF(AND(OR('Company Information'!$C$12="District of Columbia",'Company Information'!$C$12="Massachusetts",'Company Information'!$C$12="Vermont"),SUM($G$6:$G$10,$G$15:$G$16)&lt;&gt;0),L$16,0)</f>
        <v>0</v>
      </c>
      <c r="H26" s="210"/>
      <c r="I26" s="209"/>
      <c r="J26" s="209"/>
      <c r="K26" s="209"/>
      <c r="L26" s="217">
        <f>L$20+L$21+L$16+IF(AND(OR('Company Information'!$C$12="District of Columbia",'Company Information'!$C$12="Massachusetts",'Company Information'!$C$12="Vermont"),SUM($L$6:$L$10,$L$15:$L$16)&lt;&gt;0),G$16,0)</f>
        <v>0</v>
      </c>
      <c r="M26" s="210"/>
      <c r="N26" s="209"/>
      <c r="O26" s="209"/>
      <c r="P26" s="209"/>
      <c r="Q26" s="210"/>
      <c r="R26" s="209"/>
      <c r="S26" s="209"/>
      <c r="T26" s="209"/>
      <c r="U26" s="210"/>
      <c r="V26" s="209"/>
      <c r="W26" s="209"/>
      <c r="X26" s="209"/>
      <c r="Y26" s="210"/>
      <c r="Z26" s="209"/>
      <c r="AA26" s="209"/>
      <c r="AB26" s="209"/>
      <c r="AC26" s="210"/>
      <c r="AD26" s="209"/>
      <c r="AE26" s="209"/>
      <c r="AF26" s="209"/>
      <c r="AG26" s="210"/>
      <c r="AH26" s="209"/>
      <c r="AI26" s="209"/>
      <c r="AJ26" s="209"/>
      <c r="AK26" s="210"/>
      <c r="AL26" s="209"/>
      <c r="AM26" s="209"/>
      <c r="AN26" s="261"/>
    </row>
    <row r="27" spans="1:40" ht="16.5" customHeight="1" x14ac:dyDescent="0.2">
      <c r="B27" s="130" t="s">
        <v>569</v>
      </c>
      <c r="C27" s="210"/>
      <c r="D27" s="209"/>
      <c r="E27" s="209"/>
      <c r="F27" s="209"/>
      <c r="G27" s="217">
        <f>(20%+2%)*(G$15-G$16+IF(AND(OR('Company Information'!$C$12="District of Columbia",'Company Information'!$C$12="Massachusetts",'Company Information'!$C$12="Vermont"),SUM($G$6:$G$10,$G$15:$G$16)&lt;&gt;0),L$15-L$16,0))+G$16+IF(AND(OR('Company Information'!$C$12="District of Columbia",'Company Information'!$C$12="Massachusetts",'Company Information'!$C$12="Vermont"),SUM($G$6:$G$10,$G$15:$G$16)&lt;&gt;0),L$16,0)</f>
        <v>0</v>
      </c>
      <c r="H27" s="210"/>
      <c r="I27" s="209"/>
      <c r="J27" s="209"/>
      <c r="K27" s="209"/>
      <c r="L27" s="217">
        <f>(20%+2%)*(L$15-L$16+IF(AND(OR('Company Information'!$C$12="District of Columbia",'Company Information'!$C$12="Massachusetts",'Company Information'!$C$12="Vermont"),SUM($L$6:$L$10,$L$15:$L$16)&lt;&gt;0),G$15-G$16,0))+L$16+IF(AND(OR('Company Information'!$C$12="District of Columbia",'Company Information'!$C$12="Massachusetts",'Company Information'!$C$12="Vermont"),SUM($L$6:$L$10,$L$15:$L$16)&lt;&gt;0),G$16,0)</f>
        <v>0</v>
      </c>
      <c r="M27" s="210"/>
      <c r="N27" s="209"/>
      <c r="O27" s="209"/>
      <c r="P27" s="209"/>
      <c r="Q27" s="210"/>
      <c r="R27" s="209"/>
      <c r="S27" s="209"/>
      <c r="T27" s="209"/>
      <c r="U27" s="210"/>
      <c r="V27" s="209"/>
      <c r="W27" s="209"/>
      <c r="X27" s="209"/>
      <c r="Y27" s="210"/>
      <c r="Z27" s="209"/>
      <c r="AA27" s="209"/>
      <c r="AB27" s="209"/>
      <c r="AC27" s="210"/>
      <c r="AD27" s="209"/>
      <c r="AE27" s="209"/>
      <c r="AF27" s="209"/>
      <c r="AG27" s="210"/>
      <c r="AH27" s="209"/>
      <c r="AI27" s="209"/>
      <c r="AJ27" s="209"/>
      <c r="AK27" s="210"/>
      <c r="AL27" s="209"/>
      <c r="AM27" s="209"/>
      <c r="AN27" s="261"/>
    </row>
    <row r="28" spans="1:40" x14ac:dyDescent="0.2">
      <c r="B28" s="131" t="s">
        <v>514</v>
      </c>
      <c r="C28" s="210"/>
      <c r="D28" s="209"/>
      <c r="E28" s="209"/>
      <c r="F28" s="209"/>
      <c r="G28" s="252">
        <f>G$15+IF(AND(OR('Company Information'!$C$12="District of Columbia",'Company Information'!$C$12="Massachusetts",'Company Information'!$C$12="Vermont"),SUM($G$6:$G$10,$G$15:$G$16)&lt;&gt;0),L$15,0)-G$25</f>
        <v>0</v>
      </c>
      <c r="H28" s="210"/>
      <c r="I28" s="209"/>
      <c r="J28" s="209"/>
      <c r="K28" s="209"/>
      <c r="L28" s="252">
        <f>L$15+IF(AND(OR('Company Information'!$C$12="District of Columbia",'Company Information'!$C$12="Massachusetts",'Company Information'!$C$12="Vermont"),SUM($L$6:$L$10,$L$15:$L$16)&lt;&gt;0),G$15,0)-L$25</f>
        <v>0</v>
      </c>
      <c r="M28" s="210"/>
      <c r="N28" s="209"/>
      <c r="O28" s="209"/>
      <c r="P28" s="209"/>
      <c r="Q28" s="210"/>
      <c r="R28" s="209"/>
      <c r="S28" s="209"/>
      <c r="T28" s="209"/>
      <c r="U28" s="210"/>
      <c r="V28" s="209"/>
      <c r="W28" s="209"/>
      <c r="X28" s="209"/>
      <c r="Y28" s="210"/>
      <c r="Z28" s="209"/>
      <c r="AA28" s="209"/>
      <c r="AB28" s="209"/>
      <c r="AC28" s="210"/>
      <c r="AD28" s="209"/>
      <c r="AE28" s="209"/>
      <c r="AF28" s="209"/>
      <c r="AG28" s="210"/>
      <c r="AH28" s="209"/>
      <c r="AI28" s="209"/>
      <c r="AJ28" s="209"/>
      <c r="AK28" s="210"/>
      <c r="AL28" s="209"/>
      <c r="AM28" s="209"/>
      <c r="AN28" s="261"/>
    </row>
    <row r="29" spans="1:40" ht="25.5" x14ac:dyDescent="0.2">
      <c r="B29" s="110" t="s">
        <v>570</v>
      </c>
      <c r="C29" s="210"/>
      <c r="D29" s="209"/>
      <c r="E29" s="209"/>
      <c r="F29" s="209"/>
      <c r="G29" s="252">
        <f>MIN(G$31,G$32)</f>
        <v>0</v>
      </c>
      <c r="H29" s="210"/>
      <c r="I29" s="209"/>
      <c r="J29" s="209"/>
      <c r="K29" s="209"/>
      <c r="L29" s="252">
        <f>MIN(L$31,L$32)</f>
        <v>0</v>
      </c>
      <c r="M29" s="210"/>
      <c r="N29" s="209"/>
      <c r="O29" s="209"/>
      <c r="P29" s="209"/>
      <c r="Q29" s="210"/>
      <c r="R29" s="209"/>
      <c r="S29" s="209"/>
      <c r="T29" s="209"/>
      <c r="U29" s="210"/>
      <c r="V29" s="209"/>
      <c r="W29" s="209"/>
      <c r="X29" s="209"/>
      <c r="Y29" s="210"/>
      <c r="Z29" s="209"/>
      <c r="AA29" s="209"/>
      <c r="AB29" s="209"/>
      <c r="AC29" s="210"/>
      <c r="AD29" s="209"/>
      <c r="AE29" s="209"/>
      <c r="AF29" s="209"/>
      <c r="AG29" s="210"/>
      <c r="AH29" s="209"/>
      <c r="AI29" s="209"/>
      <c r="AJ29" s="209"/>
      <c r="AK29" s="210"/>
      <c r="AL29" s="209"/>
      <c r="AM29" s="209"/>
      <c r="AN29" s="261"/>
    </row>
    <row r="30" spans="1:40" ht="15" customHeight="1" x14ac:dyDescent="0.2">
      <c r="B30" s="130" t="s">
        <v>533</v>
      </c>
      <c r="C30" s="210"/>
      <c r="D30" s="209"/>
      <c r="E30" s="209"/>
      <c r="F30" s="209"/>
      <c r="G30" s="217">
        <f>MAX(G$22,G$24)</f>
        <v>0</v>
      </c>
      <c r="H30" s="210"/>
      <c r="I30" s="209"/>
      <c r="J30" s="209"/>
      <c r="K30" s="209"/>
      <c r="L30" s="217">
        <f>MAX(L$22,L$24)</f>
        <v>0</v>
      </c>
      <c r="M30" s="210"/>
      <c r="N30" s="209"/>
      <c r="O30" s="209"/>
      <c r="P30" s="209"/>
      <c r="Q30" s="210"/>
      <c r="R30" s="209"/>
      <c r="S30" s="209"/>
      <c r="T30" s="209"/>
      <c r="U30" s="210"/>
      <c r="V30" s="209"/>
      <c r="W30" s="209"/>
      <c r="X30" s="209"/>
      <c r="Y30" s="210"/>
      <c r="Z30" s="209"/>
      <c r="AA30" s="209"/>
      <c r="AB30" s="209"/>
      <c r="AC30" s="210"/>
      <c r="AD30" s="209"/>
      <c r="AE30" s="209"/>
      <c r="AF30" s="209"/>
      <c r="AG30" s="210"/>
      <c r="AH30" s="209"/>
      <c r="AI30" s="209"/>
      <c r="AJ30" s="209"/>
      <c r="AK30" s="210"/>
      <c r="AL30" s="209"/>
      <c r="AM30" s="209"/>
      <c r="AN30" s="261"/>
    </row>
    <row r="31" spans="1:40" ht="17.25" customHeight="1" x14ac:dyDescent="0.2">
      <c r="B31" s="130" t="s">
        <v>512</v>
      </c>
      <c r="C31" s="210"/>
      <c r="D31" s="209"/>
      <c r="E31" s="209"/>
      <c r="F31" s="209"/>
      <c r="G31" s="217">
        <f>G$20+G30+G$16+IF(AND(OR('Company Information'!$C$12="District of Columbia",'Company Information'!$C$12="Massachusetts",'Company Information'!$C$12="Vermont"),SUM($G$6:$G$10,$G$15:$G$16)&lt;&gt;0),L$16,0)</f>
        <v>0</v>
      </c>
      <c r="H31" s="210"/>
      <c r="I31" s="209"/>
      <c r="J31" s="209"/>
      <c r="K31" s="209"/>
      <c r="L31" s="217">
        <f>L$20+L30+L$16+IF(AND(OR('Company Information'!$C$12="District of Columbia",'Company Information'!$C$12="Massachusetts",'Company Information'!$C$12="Vermont"),SUM($L$6:$L$10,$L$15:$L$16)&lt;&gt;0),G$16,0)</f>
        <v>0</v>
      </c>
      <c r="M31" s="210"/>
      <c r="N31" s="209"/>
      <c r="O31" s="209"/>
      <c r="P31" s="209"/>
      <c r="Q31" s="210"/>
      <c r="R31" s="209"/>
      <c r="S31" s="209"/>
      <c r="T31" s="209"/>
      <c r="U31" s="210"/>
      <c r="V31" s="209"/>
      <c r="W31" s="209"/>
      <c r="X31" s="209"/>
      <c r="Y31" s="210"/>
      <c r="Z31" s="209"/>
      <c r="AA31" s="209"/>
      <c r="AB31" s="209"/>
      <c r="AC31" s="210"/>
      <c r="AD31" s="209"/>
      <c r="AE31" s="209"/>
      <c r="AF31" s="209"/>
      <c r="AG31" s="210"/>
      <c r="AH31" s="209"/>
      <c r="AI31" s="209"/>
      <c r="AJ31" s="209"/>
      <c r="AK31" s="210"/>
      <c r="AL31" s="209"/>
      <c r="AM31" s="209"/>
      <c r="AN31" s="261"/>
    </row>
    <row r="32" spans="1:40" ht="27" customHeight="1" x14ac:dyDescent="0.2">
      <c r="B32" s="130" t="s">
        <v>546</v>
      </c>
      <c r="C32" s="210"/>
      <c r="D32" s="209"/>
      <c r="E32" s="209"/>
      <c r="F32" s="209"/>
      <c r="G32" s="217">
        <f>20%*(G$15-G$16+IF(AND(OR('Company Information'!$C$12="District of Columbia",'Company Information'!$C$12="Massachusetts",'Company Information'!$C$12="Vermont"),SUM($G$6:$G$10,$G$15:$G$16)&lt;&gt;0),L$15-L$16,0))+G$16+IF(AND(OR('Company Information'!$C$12="District of Columbia",'Company Information'!$C$12="Massachusetts",'Company Information'!$C$12="Vermont"),SUM($G$6:$G$10,$G$15:$G$16)&lt;&gt;0),L$16,0)</f>
        <v>0</v>
      </c>
      <c r="H32" s="210"/>
      <c r="I32" s="209"/>
      <c r="J32" s="209"/>
      <c r="K32" s="209"/>
      <c r="L32" s="217">
        <f>20%*(L$15-L$16+IF(AND(OR('Company Information'!$C$12="District of Columbia",'Company Information'!$C$12="Massachusetts",'Company Information'!$C$12="Vermont"),SUM($L$6:$L$10,$L$15:$L$16)&lt;&gt;0),G$15-G$16,0))+L$16+IF(AND(OR('Company Information'!$C$12="District of Columbia",'Company Information'!$C$12="Massachusetts",'Company Information'!$C$12="Vermont"),SUM($L$6:$L$10,$L$15:$L$16)&lt;&gt;0),G$16,0)</f>
        <v>0</v>
      </c>
      <c r="M32" s="210"/>
      <c r="N32" s="209"/>
      <c r="O32" s="209"/>
      <c r="P32" s="209"/>
      <c r="Q32" s="210"/>
      <c r="R32" s="209"/>
      <c r="S32" s="209"/>
      <c r="T32" s="209"/>
      <c r="U32" s="210"/>
      <c r="V32" s="209"/>
      <c r="W32" s="209"/>
      <c r="X32" s="209"/>
      <c r="Y32" s="210"/>
      <c r="Z32" s="209"/>
      <c r="AA32" s="209"/>
      <c r="AB32" s="209"/>
      <c r="AC32" s="210"/>
      <c r="AD32" s="209"/>
      <c r="AE32" s="209"/>
      <c r="AF32" s="209"/>
      <c r="AG32" s="210"/>
      <c r="AH32" s="209"/>
      <c r="AI32" s="209"/>
      <c r="AJ32" s="209"/>
      <c r="AK32" s="210"/>
      <c r="AL32" s="209"/>
      <c r="AM32" s="209"/>
      <c r="AN32" s="261"/>
    </row>
    <row r="33" spans="1:40" x14ac:dyDescent="0.2">
      <c r="B33" s="110" t="s">
        <v>507</v>
      </c>
      <c r="C33" s="210"/>
      <c r="D33" s="209"/>
      <c r="E33" s="209"/>
      <c r="F33" s="209"/>
      <c r="G33" s="252">
        <f>G$15+IF(AND(OR('Company Information'!$C$12="District of Columbia",'Company Information'!$C$12="Massachusetts",'Company Information'!$C$12="Vermont"),SUM($G$6:$G$10,$G$15:$G$16)&lt;&gt;0),L$15,0)-G$29</f>
        <v>0</v>
      </c>
      <c r="H33" s="210"/>
      <c r="I33" s="209"/>
      <c r="J33" s="209"/>
      <c r="K33" s="209"/>
      <c r="L33" s="252">
        <f>L$15+IF(AND(OR('Company Information'!$C$12="District of Columbia",'Company Information'!$C$12="Massachusetts",'Company Information'!$C$12="Vermont"),SUM($L$6:$L$10,$L$15:$L$16)&lt;&gt;0),G$15,0)-L$29</f>
        <v>0</v>
      </c>
      <c r="M33" s="210"/>
      <c r="N33" s="209"/>
      <c r="O33" s="209"/>
      <c r="P33" s="209"/>
      <c r="Q33" s="210"/>
      <c r="R33" s="209"/>
      <c r="S33" s="209"/>
      <c r="T33" s="209"/>
      <c r="U33" s="210"/>
      <c r="V33" s="209"/>
      <c r="W33" s="209"/>
      <c r="X33" s="209"/>
      <c r="Y33" s="210"/>
      <c r="Z33" s="209"/>
      <c r="AA33" s="209"/>
      <c r="AB33" s="209"/>
      <c r="AC33" s="210"/>
      <c r="AD33" s="209"/>
      <c r="AE33" s="209"/>
      <c r="AF33" s="209"/>
      <c r="AG33" s="210"/>
      <c r="AH33" s="209"/>
      <c r="AI33" s="209"/>
      <c r="AJ33" s="209"/>
      <c r="AK33" s="210"/>
      <c r="AL33" s="209"/>
      <c r="AM33" s="209"/>
      <c r="AN33" s="261"/>
    </row>
    <row r="34" spans="1:40" x14ac:dyDescent="0.2">
      <c r="B34" s="109" t="s">
        <v>511</v>
      </c>
      <c r="C34" s="210"/>
      <c r="D34" s="209"/>
      <c r="E34" s="209"/>
      <c r="F34" s="209"/>
      <c r="G34" s="273">
        <f>IF(G$33=0,0,G$19/G$33)</f>
        <v>0</v>
      </c>
      <c r="H34" s="210"/>
      <c r="I34" s="209"/>
      <c r="J34" s="209"/>
      <c r="K34" s="209"/>
      <c r="L34" s="273">
        <f>IF(L$33=0,0,L$19/L$33)</f>
        <v>0</v>
      </c>
      <c r="M34" s="210"/>
      <c r="N34" s="209"/>
      <c r="O34" s="209"/>
      <c r="P34" s="209"/>
      <c r="Q34" s="210"/>
      <c r="R34" s="209"/>
      <c r="S34" s="209"/>
      <c r="T34" s="209"/>
      <c r="U34" s="210"/>
      <c r="V34" s="209"/>
      <c r="W34" s="209"/>
      <c r="X34" s="209"/>
      <c r="Y34" s="210"/>
      <c r="Z34" s="209"/>
      <c r="AA34" s="209"/>
      <c r="AB34" s="209"/>
      <c r="AC34" s="210"/>
      <c r="AD34" s="209"/>
      <c r="AE34" s="209"/>
      <c r="AF34" s="209"/>
      <c r="AG34" s="210"/>
      <c r="AH34" s="209"/>
      <c r="AI34" s="209"/>
      <c r="AJ34" s="209"/>
      <c r="AK34" s="210"/>
      <c r="AL34" s="209"/>
      <c r="AM34" s="209"/>
      <c r="AN34" s="261"/>
    </row>
    <row r="35" spans="1:40" ht="25.5" x14ac:dyDescent="0.2">
      <c r="B35" s="109" t="s">
        <v>503</v>
      </c>
      <c r="C35" s="210"/>
      <c r="D35" s="209"/>
      <c r="E35" s="209"/>
      <c r="F35" s="209"/>
      <c r="G35" s="259"/>
      <c r="H35" s="210"/>
      <c r="I35" s="209"/>
      <c r="J35" s="209"/>
      <c r="K35" s="209"/>
      <c r="L35" s="259"/>
      <c r="M35" s="210"/>
      <c r="N35" s="209"/>
      <c r="O35" s="209"/>
      <c r="P35" s="209"/>
      <c r="Q35" s="210"/>
      <c r="R35" s="209"/>
      <c r="S35" s="209"/>
      <c r="T35" s="209"/>
      <c r="U35" s="210"/>
      <c r="V35" s="209"/>
      <c r="W35" s="209"/>
      <c r="X35" s="209"/>
      <c r="Y35" s="210"/>
      <c r="Z35" s="209"/>
      <c r="AA35" s="209"/>
      <c r="AB35" s="209"/>
      <c r="AC35" s="210"/>
      <c r="AD35" s="209"/>
      <c r="AE35" s="209"/>
      <c r="AF35" s="209"/>
      <c r="AG35" s="210"/>
      <c r="AH35" s="209"/>
      <c r="AI35" s="209"/>
      <c r="AJ35" s="209"/>
      <c r="AK35" s="210"/>
      <c r="AL35" s="209"/>
      <c r="AM35" s="209"/>
      <c r="AN35" s="261"/>
    </row>
    <row r="36" spans="1:40" ht="25.5" x14ac:dyDescent="0.2">
      <c r="B36" s="110" t="s">
        <v>504</v>
      </c>
      <c r="C36" s="262"/>
      <c r="D36" s="251"/>
      <c r="E36" s="251"/>
      <c r="F36" s="251"/>
      <c r="G36" s="259"/>
      <c r="H36" s="262"/>
      <c r="I36" s="251"/>
      <c r="J36" s="251"/>
      <c r="K36" s="251"/>
      <c r="L36" s="274"/>
      <c r="M36" s="262"/>
      <c r="N36" s="251"/>
      <c r="O36" s="251"/>
      <c r="P36" s="251"/>
      <c r="Q36" s="262"/>
      <c r="R36" s="251"/>
      <c r="S36" s="251"/>
      <c r="T36" s="251"/>
      <c r="U36" s="262"/>
      <c r="V36" s="251"/>
      <c r="W36" s="251"/>
      <c r="X36" s="251"/>
      <c r="Y36" s="262"/>
      <c r="Z36" s="251"/>
      <c r="AA36" s="251"/>
      <c r="AB36" s="251"/>
      <c r="AC36" s="262"/>
      <c r="AD36" s="251"/>
      <c r="AE36" s="251"/>
      <c r="AF36" s="251"/>
      <c r="AG36" s="262"/>
      <c r="AH36" s="251"/>
      <c r="AI36" s="251"/>
      <c r="AJ36" s="251"/>
      <c r="AK36" s="262"/>
      <c r="AL36" s="251"/>
      <c r="AM36" s="251"/>
      <c r="AN36" s="263"/>
    </row>
    <row r="37" spans="1:40" ht="17.25" thickBot="1" x14ac:dyDescent="0.3">
      <c r="B37" s="125" t="s">
        <v>288</v>
      </c>
      <c r="C37" s="245"/>
      <c r="D37" s="246"/>
      <c r="E37" s="246"/>
      <c r="F37" s="246"/>
      <c r="G37" s="247"/>
      <c r="H37" s="245"/>
      <c r="I37" s="246"/>
      <c r="J37" s="246"/>
      <c r="K37" s="246"/>
      <c r="L37" s="247"/>
      <c r="M37" s="245"/>
      <c r="N37" s="246"/>
      <c r="O37" s="246"/>
      <c r="P37" s="246"/>
      <c r="Q37" s="245"/>
      <c r="R37" s="246"/>
      <c r="S37" s="246"/>
      <c r="T37" s="246"/>
      <c r="U37" s="245"/>
      <c r="V37" s="246"/>
      <c r="W37" s="246"/>
      <c r="X37" s="246"/>
      <c r="Y37" s="245"/>
      <c r="Z37" s="246"/>
      <c r="AA37" s="246"/>
      <c r="AB37" s="246"/>
      <c r="AC37" s="245"/>
      <c r="AD37" s="246"/>
      <c r="AE37" s="246"/>
      <c r="AF37" s="246"/>
      <c r="AG37" s="245"/>
      <c r="AH37" s="246"/>
      <c r="AI37" s="246"/>
      <c r="AJ37" s="246"/>
      <c r="AK37" s="245"/>
      <c r="AL37" s="246"/>
      <c r="AM37" s="246"/>
      <c r="AN37" s="257"/>
    </row>
    <row r="38" spans="1:40" ht="13.5" thickTop="1" x14ac:dyDescent="0.2">
      <c r="B38" s="132" t="s">
        <v>379</v>
      </c>
      <c r="C38" s="416"/>
      <c r="D38" s="417"/>
      <c r="E38" s="275">
        <f>('Pt 1 Summary of Data'!E$59+'Pt 1 Summary of Data'!G$59-'Pt 1 Summary of Data'!H$59)/12+IF(AND(OR('Company Information'!$C$12="District of Columbia",'Company Information'!$C$12="Massachusetts",'Company Information'!$C$12="Vermont"),SUM($C$6:$F$11,$C$15:$F$16,$C$38:$D$38)&lt;&gt;0),'Pt 1 Summary of Data'!K$59+'Pt 1 Summary of Data'!M$59-'Pt 1 Summary of Data'!N$59,0)/12</f>
        <v>0</v>
      </c>
      <c r="F38" s="275">
        <f>SUM(C$38:E$38)+IF(AND(OR('Company Information'!$C$12="District of Columbia",'Company Information'!$C$12="Massachusetts",'Company Information'!$C$12="Vermont"),SUM($C$6:$F$11,$C$15:$F$16,$C$38:$D$38)&lt;&gt;0,SUM(C$38:D$38)&lt;&gt;SUM(H$38:I$38)),SUM(H$38:I$38),0)</f>
        <v>0</v>
      </c>
      <c r="G38" s="196"/>
      <c r="H38" s="416"/>
      <c r="I38" s="417"/>
      <c r="J38" s="275">
        <f>('Pt 1 Summary of Data'!K$59+'Pt 1 Summary of Data'!M$59-'Pt 1 Summary of Data'!N$59)/12+IF(AND(OR('Company Information'!$C$12="District of Columbia",'Company Information'!$C$12="Massachusetts",'Company Information'!$C$12="Vermont"),SUM($H$6:$K$11,$H$15:$K$16,$H$38:$I$38)&lt;&gt;0),'Pt 1 Summary of Data'!E$59+'Pt 1 Summary of Data'!G$59-'Pt 1 Summary of Data'!H$59,0)/12</f>
        <v>0</v>
      </c>
      <c r="K38" s="275">
        <f>SUM(H$38:J$38)+IF(AND(OR('Company Information'!$C$12="District of Columbia",'Company Information'!$C$12="Massachusetts",'Company Information'!$C$12="Vermont"),SUM($H$6:$K$11,$H$15:$K$16,$H$38:$I$38)&lt;&gt;0,SUM(H$38:I$38)&lt;&gt;SUM(C$38:D$38)),SUM(C$38:D$38),0)</f>
        <v>0</v>
      </c>
      <c r="L38" s="196"/>
      <c r="M38" s="416"/>
      <c r="N38" s="417"/>
      <c r="O38" s="275">
        <f>('Pt 1 Summary of Data'!Q$59+'Pt 1 Summary of Data'!S$59-'Pt 1 Summary of Data'!T$59)/12</f>
        <v>0</v>
      </c>
      <c r="P38" s="275">
        <f>SUM(M$38:O$38)</f>
        <v>0</v>
      </c>
      <c r="Q38" s="225"/>
      <c r="R38" s="226"/>
      <c r="S38" s="275">
        <f>'Pt 1 Summary of Data'!V$59/12+IF(AND(OR('Company Information'!$C$12="District of Columbia",'Company Information'!$C$12="Massachusetts",'Company Information'!$C$12="Vermont"),SUM($Q$6:$T$7,$Q$15:$T$16,$Q$38:$R$38)&lt;&gt;0),'Pt 1 Summary of Data'!Y$59,0)/12</f>
        <v>0</v>
      </c>
      <c r="T38" s="275">
        <f>SUM(Q$38:S$38)+IF(AND(OR('Company Information'!$C$12="District of Columbia",'Company Information'!$C$12="Massachusetts",'Company Information'!$C$12="Vermont"),SUM($Q$6:$T$7,$Q$15:$T$16,$Q$38:$R$38)&lt;&gt;0,SUM(Q$38:R$38)&lt;&gt;SUM(U$38:V$38)),SUM(U$38:V$38),0)</f>
        <v>0</v>
      </c>
      <c r="U38" s="225"/>
      <c r="V38" s="226"/>
      <c r="W38" s="275">
        <f>'Pt 1 Summary of Data'!Y$59/12+IF(AND(OR('Company Information'!$C$12="District of Columbia",'Company Information'!$C$12="Massachusetts",'Company Information'!$C$12="Vermont"),SUM($U$6:$X$7,$U$15:$X$16,$U$38:$V$38)&lt;&gt;0),'Pt 1 Summary of Data'!V$59,0)/12</f>
        <v>0</v>
      </c>
      <c r="X38" s="275">
        <f>SUM(U$38:W$38)+IF(AND(OR('Company Information'!$C$12="District of Columbia",'Company Information'!$C$12="Massachusetts",'Company Information'!$C$12="Vermont"),SUM($U$6:$X$7,$U$15:$X$16,$U$38:$V$38)&lt;&gt;0,SUM(U$38:V$38)&lt;&gt;SUM(Q$38:R$38)),SUM(Q$38:R$38),0)</f>
        <v>0</v>
      </c>
      <c r="Y38" s="225"/>
      <c r="Z38" s="226"/>
      <c r="AA38" s="275">
        <f>'Pt 1 Summary of Data'!AB$59/12</f>
        <v>0</v>
      </c>
      <c r="AB38" s="275">
        <f>SUM(Y$38:AA$38)</f>
        <v>0</v>
      </c>
      <c r="AC38" s="218"/>
      <c r="AD38" s="219"/>
      <c r="AE38" s="219"/>
      <c r="AF38" s="219"/>
      <c r="AG38" s="218"/>
      <c r="AH38" s="219"/>
      <c r="AI38" s="219"/>
      <c r="AJ38" s="219"/>
      <c r="AK38" s="417"/>
      <c r="AL38" s="417"/>
      <c r="AM38" s="275">
        <f>('Pt 1 Summary of Data'!AO$59+'Pt 1 Summary of Data'!AQ$59-'Pt 1 Summary of Data'!AR$59)/12</f>
        <v>0</v>
      </c>
      <c r="AN38" s="276">
        <f>SUM(AK38:AM38)</f>
        <v>0</v>
      </c>
    </row>
    <row r="39" spans="1:40" x14ac:dyDescent="0.2">
      <c r="B39" s="130" t="s">
        <v>289</v>
      </c>
      <c r="C39" s="208"/>
      <c r="D39" s="206"/>
      <c r="E39" s="206"/>
      <c r="F39" s="277">
        <f ca="1">IF(OR(F$38&lt;1000,F$38&gt;=75000,AND(C$38&gt;=1000,D$38&gt;=1000,E$38&gt;=1000,C$45&lt;C$50,D$45&lt;D$50,E$45&lt;E$50)),0,VLOOKUP(F$38,'Reference Tables'!$A$4:$B$11,2)+((F$38-VLOOKUP(F$38,'Reference Tables'!$A$4:$B$11,1))*(OFFSET(INDEX('Reference Tables'!$A$4:$A$11,MATCH(F$38,'Reference Tables'!$A$4:$A$11)),1,1)-VLOOKUP(F$38,'Reference Tables'!$A$4:$B$11,2))/(OFFSET(INDEX('Reference Tables'!$A$4:$A$11,MATCH(F$38,'Reference Tables'!$A$4:$A$11)),1,0)-VLOOKUP(F$38,'Reference Tables'!$A$4:$B$11,1))))</f>
        <v>0</v>
      </c>
      <c r="G39" s="204"/>
      <c r="H39" s="208"/>
      <c r="I39" s="206"/>
      <c r="J39" s="206"/>
      <c r="K39" s="278">
        <f ca="1">IF(OR(K$38&lt;1000,K$38&gt;=75000,AND(H$38&gt;=1000,I$38&gt;=1000,J$38&gt;=1000,H$45&lt;H$50,I$45&lt;I$50,J$45&lt;J$50)),0,VLOOKUP(K$38,'Reference Tables'!$A$4:$B$11,2)+((K$38-VLOOKUP(K$38,'Reference Tables'!$A$4:$B$11,1))*(OFFSET(INDEX('Reference Tables'!$A$4:$A$11,MATCH(K$38,'Reference Tables'!$A$4:$A$11)),1,1)-VLOOKUP(K$38,'Reference Tables'!$A$4:$B$11,2))/(OFFSET(INDEX('Reference Tables'!$A$4:$A$11,MATCH(K$38,'Reference Tables'!$A$4:$A$11)),1,0)-VLOOKUP(K$38,'Reference Tables'!$A$4:$B$11,1))))</f>
        <v>0</v>
      </c>
      <c r="L39" s="204"/>
      <c r="M39" s="208"/>
      <c r="N39" s="206"/>
      <c r="O39" s="206"/>
      <c r="P39" s="278">
        <f ca="1">IF(OR(P$38&lt;1000,P$38&gt;=75000,AND(M$38&gt;=1000,N$38&gt;=1000,O$38&gt;=1000,M$45&lt;M$50,N$45&lt;N$50,O$45&lt;O$50)),0,VLOOKUP(P$38,'Reference Tables'!$A$4:$B$11,2)+((P$38-VLOOKUP(P$38,'Reference Tables'!$A$4:$B$11,1))*(OFFSET(INDEX('Reference Tables'!$A$4:$A$11,MATCH(P$38,'Reference Tables'!$A$4:$A$11)),1,1)-VLOOKUP(P$38,'Reference Tables'!$A$4:$B$11,2))/(OFFSET(INDEX('Reference Tables'!$A$4:$A$11,MATCH(P$38,'Reference Tables'!$A$4:$A$11)),1,0)-VLOOKUP(P$38,'Reference Tables'!$A$4:$B$11,1))))</f>
        <v>0</v>
      </c>
      <c r="Q39" s="208"/>
      <c r="R39" s="206"/>
      <c r="S39" s="206"/>
      <c r="T39" s="278">
        <f ca="1">IF(OR(T$38&lt;1000,T$38&gt;=75000,AND(Q$38&gt;=1000,R$38&gt;=1000,S$38&gt;=1000,Q$46&lt;Q$50,R$46&lt;R$50,S$46&lt;S$50)),0,VLOOKUP(T$38,'Reference Tables'!$A$4:$B$11,2)+((T$38-VLOOKUP(T$38,'Reference Tables'!$A$4:$B$11,1))*(OFFSET(INDEX('Reference Tables'!$A$4:$A$11,MATCH(T$38,'Reference Tables'!$A$4:$A$11)),1,1)-VLOOKUP(T$38,'Reference Tables'!$A$4:$B$11,2))/(OFFSET(INDEX('Reference Tables'!$A$4:$A$11,MATCH(T$38,'Reference Tables'!$A$4:$A$11)),1,0)-VLOOKUP(T$38,'Reference Tables'!$A$4:$B$11,1))))</f>
        <v>0</v>
      </c>
      <c r="U39" s="208"/>
      <c r="V39" s="206"/>
      <c r="W39" s="206"/>
      <c r="X39" s="278">
        <f ca="1">IF(OR(X$38&lt;1000,X$38&gt;=75000,AND(U$38&gt;=1000,V$38&gt;=1000,W$38&gt;=1000,U$46&lt;U$50,V$46&lt;V$50,W$46&lt;W$50)),0,VLOOKUP(X$38,'Reference Tables'!$A$4:$B$11,2)+((X$38-VLOOKUP(X$38,'Reference Tables'!$A$4:$B$11,1))*(OFFSET(INDEX('Reference Tables'!$A$4:$A$11,MATCH(X$38,'Reference Tables'!$A$4:$A$11)),1,1)-VLOOKUP(X$38,'Reference Tables'!$A$4:$B$11,2))/(OFFSET(INDEX('Reference Tables'!$A$4:$A$11,MATCH(X$38,'Reference Tables'!$A$4:$A$11)),1,0)-VLOOKUP(X$38,'Reference Tables'!$A$4:$B$11,1))))</f>
        <v>0</v>
      </c>
      <c r="Y39" s="208"/>
      <c r="Z39" s="206"/>
      <c r="AA39" s="206"/>
      <c r="AB39" s="278">
        <f ca="1">IF(OR(AB$38&lt;1000,AB$38&gt;=75000,AND(Y$38&gt;=1000,Z$38&gt;=1000,AA$38&gt;=1000,Y$46&lt;Y$50,Z$46&lt;Z$50,AA$46&lt;AA$50)),0,VLOOKUP(AB$38,'Reference Tables'!$A$4:$B$11,2)+((AB$38-VLOOKUP(AB$38,'Reference Tables'!$A$4:$B$11,1))*(OFFSET(INDEX('Reference Tables'!$A$4:$A$11,MATCH(AB$38,'Reference Tables'!$A$4:$A$11)),1,1)-VLOOKUP(AB$38,'Reference Tables'!$A$4:$B$11,2))/(OFFSET(INDEX('Reference Tables'!$A$4:$A$11,MATCH(AB$38,'Reference Tables'!$A$4:$A$11)),1,0)-VLOOKUP(AB$38,'Reference Tables'!$A$4:$B$11,1))))</f>
        <v>0</v>
      </c>
      <c r="AC39" s="210"/>
      <c r="AD39" s="209"/>
      <c r="AE39" s="209"/>
      <c r="AF39" s="209"/>
      <c r="AG39" s="210"/>
      <c r="AH39" s="209"/>
      <c r="AI39" s="209"/>
      <c r="AJ39" s="209"/>
      <c r="AK39" s="210"/>
      <c r="AL39" s="206"/>
      <c r="AM39" s="206"/>
      <c r="AN39" s="279">
        <f ca="1">IF(OR(AN$38&lt;1000,AN$38&gt;=75000),0,VLOOKUP(AN$38,'Reference Tables'!$A$4:$B$11,2)+((AN$38-VLOOKUP(AN$38,'Reference Tables'!$A$4:$B$11,1))*(OFFSET(INDEX('Reference Tables'!$A$4:$A$11,MATCH(AN$38,'Reference Tables'!$A$4:$A$11)),1,1)-VLOOKUP(AN$38,'Reference Tables'!$A$4:$B$11,2))/(OFFSET(INDEX('Reference Tables'!$A$4:$A$11,MATCH(AN$38,'Reference Tables'!$A$4:$A$11)),1,0)-VLOOKUP(AN$38,'Reference Tables'!$A$4:$B$11,1))))</f>
        <v>0</v>
      </c>
    </row>
    <row r="40" spans="1:40" x14ac:dyDescent="0.2">
      <c r="B40" s="134" t="s">
        <v>290</v>
      </c>
      <c r="C40" s="210"/>
      <c r="D40" s="209"/>
      <c r="E40" s="209"/>
      <c r="F40" s="199"/>
      <c r="G40" s="204"/>
      <c r="H40" s="210"/>
      <c r="I40" s="209"/>
      <c r="J40" s="209"/>
      <c r="K40" s="199"/>
      <c r="L40" s="204"/>
      <c r="M40" s="210"/>
      <c r="N40" s="209"/>
      <c r="O40" s="209"/>
      <c r="P40" s="199"/>
      <c r="Q40" s="210"/>
      <c r="R40" s="209"/>
      <c r="S40" s="209"/>
      <c r="T40" s="199"/>
      <c r="U40" s="210"/>
      <c r="V40" s="209"/>
      <c r="W40" s="209"/>
      <c r="X40" s="199"/>
      <c r="Y40" s="210"/>
      <c r="Z40" s="209"/>
      <c r="AA40" s="209"/>
      <c r="AB40" s="199"/>
      <c r="AC40" s="210"/>
      <c r="AD40" s="209"/>
      <c r="AE40" s="209"/>
      <c r="AF40" s="209"/>
      <c r="AG40" s="210"/>
      <c r="AH40" s="209"/>
      <c r="AI40" s="209"/>
      <c r="AJ40" s="209"/>
      <c r="AK40" s="210"/>
      <c r="AL40" s="209"/>
      <c r="AM40" s="209"/>
      <c r="AN40" s="280"/>
    </row>
    <row r="41" spans="1:40" s="9" customFormat="1" x14ac:dyDescent="0.2">
      <c r="A41" s="34"/>
      <c r="B41" s="130" t="s">
        <v>291</v>
      </c>
      <c r="C41" s="210"/>
      <c r="D41" s="209"/>
      <c r="E41" s="209"/>
      <c r="F41" s="281">
        <f ca="1">IF(F$40&lt;2500,1,(MIN(VLOOKUP(F$40,'Reference Tables'!$A$17:$B$20,2)+((F$40-VLOOKUP(F$40,'Reference Tables'!$A$17:$B$20,1))*(OFFSET(INDEX('Reference Tables'!$A$17:$A$20,MATCH(F$40,'Reference Tables'!$A$17:$A$20)),1,1)-VLOOKUP(F$40,'Reference Tables'!$A$17:$B$20,2))/(OFFSET(INDEX('Reference Tables'!$A$17:$A$20,MATCH(F$40,'Reference Tables'!$A$17:$A$20)),1,0)-VLOOKUP(F$40,'Reference Tables'!$A$17:$B$20,1))),1.736)))</f>
        <v>1</v>
      </c>
      <c r="G41" s="204"/>
      <c r="H41" s="210"/>
      <c r="I41" s="209"/>
      <c r="J41" s="209"/>
      <c r="K41" s="281">
        <f ca="1">IF(K$40&lt;2500,1,(MIN(VLOOKUP(K$40,'Reference Tables'!$A$17:$B$20,2)+((K$40-VLOOKUP(K$40,'Reference Tables'!$A$17:$B$20,1))*(OFFSET(INDEX('Reference Tables'!$A$17:$A$20,MATCH(K$40,'Reference Tables'!$A$17:$A$20)),1,1)-VLOOKUP(K$40,'Reference Tables'!$A$17:$B$20,2))/(OFFSET(INDEX('Reference Tables'!$A$17:$A$20,MATCH(K$40,'Reference Tables'!$A$17:$A$20)),1,0)-VLOOKUP(K$40,'Reference Tables'!$A$17:$B$20,1))),1.736)))</f>
        <v>1</v>
      </c>
      <c r="L41" s="204"/>
      <c r="M41" s="210"/>
      <c r="N41" s="209"/>
      <c r="O41" s="209"/>
      <c r="P41" s="281">
        <f ca="1">IF(P$40&lt;2500,1,(MIN(VLOOKUP(P$40,'Reference Tables'!$A$17:$B$20,2)+((P$40-VLOOKUP(P$40,'Reference Tables'!$A$17:$B$20,1))*(OFFSET(INDEX('Reference Tables'!$A$17:$A$20,MATCH(P$40,'Reference Tables'!$A$17:$A$20)),1,1)-VLOOKUP(P$40,'Reference Tables'!$A$17:$B$20,2))/(OFFSET(INDEX('Reference Tables'!$A$17:$A$20,MATCH(P$40,'Reference Tables'!$A$17:$A$20)),1,0)-VLOOKUP(P$40,'Reference Tables'!$A$17:$B$20,1))),1.736)))</f>
        <v>1</v>
      </c>
      <c r="Q41" s="210"/>
      <c r="R41" s="209"/>
      <c r="S41" s="209"/>
      <c r="T41" s="281">
        <f ca="1">IF(T$40&lt;2500,1,(MIN(VLOOKUP(T$40,'Reference Tables'!$A$17:$B$20,2)+((T$40-VLOOKUP(T$40,'Reference Tables'!$A$17:$B$20,1))*(OFFSET(INDEX('Reference Tables'!$A$17:$A$20,MATCH(T$40,'Reference Tables'!$A$17:$A$20)),1,1)-VLOOKUP(T$40,'Reference Tables'!$A$17:$B$20,2))/(OFFSET(INDEX('Reference Tables'!$A$17:$A$20,MATCH(T$40,'Reference Tables'!$A$17:$A$20)),1,0)-VLOOKUP(T$40,'Reference Tables'!$A$17:$B$20,1))),1.736)))</f>
        <v>1</v>
      </c>
      <c r="U41" s="210"/>
      <c r="V41" s="209"/>
      <c r="W41" s="209"/>
      <c r="X41" s="281">
        <f ca="1">IF(X$40&lt;2500,1,(MIN(VLOOKUP(X$40,'Reference Tables'!$A$17:$B$20,2)+((X$40-VLOOKUP(X$40,'Reference Tables'!$A$17:$B$20,1))*(OFFSET(INDEX('Reference Tables'!$A$17:$A$20,MATCH(X$40,'Reference Tables'!$A$17:$A$20)),1,1)-VLOOKUP(X$40,'Reference Tables'!$A$17:$B$20,2))/(OFFSET(INDEX('Reference Tables'!$A$17:$A$20,MATCH(X$40,'Reference Tables'!$A$17:$A$20)),1,0)-VLOOKUP(X$40,'Reference Tables'!$A$17:$B$20,1))),1.736)))</f>
        <v>1</v>
      </c>
      <c r="Y41" s="210"/>
      <c r="Z41" s="209"/>
      <c r="AA41" s="209"/>
      <c r="AB41" s="281">
        <f ca="1">IF(AB$40&lt;2500,1,(MIN(VLOOKUP(AB$40,'Reference Tables'!$A$17:$B$20,2)+((AB$40-VLOOKUP(AB$40,'Reference Tables'!$A$17:$B$20,1))*(OFFSET(INDEX('Reference Tables'!$A$17:$A$20,MATCH(AB$40,'Reference Tables'!$A$17:$A$20)),1,1)-VLOOKUP(AB$40,'Reference Tables'!$A$17:$B$20,2))/(OFFSET(INDEX('Reference Tables'!$A$17:$A$20,MATCH(AB$40,'Reference Tables'!$A$17:$A$20)),1,0)-VLOOKUP(AB$40,'Reference Tables'!$A$17:$B$20,1))),1.736)))</f>
        <v>1</v>
      </c>
      <c r="AC41" s="210"/>
      <c r="AD41" s="209"/>
      <c r="AE41" s="209"/>
      <c r="AF41" s="209"/>
      <c r="AG41" s="210"/>
      <c r="AH41" s="209"/>
      <c r="AI41" s="209"/>
      <c r="AJ41" s="209"/>
      <c r="AK41" s="210"/>
      <c r="AL41" s="209"/>
      <c r="AM41" s="209"/>
      <c r="AN41" s="282">
        <f ca="1">IF(AN$40&lt;2500,1,(MIN(VLOOKUP(AN$40,'Reference Tables'!$A$17:$B$20,2)+((AN$40-VLOOKUP(AN$40,'Reference Tables'!$A$17:$B$20,1))*(OFFSET(INDEX('Reference Tables'!$A$17:$A$20,MATCH(AN$40,'Reference Tables'!$A$17:$A$20)),1,1)-VLOOKUP(AN$40,'Reference Tables'!$A$17:$B$20,2))/(OFFSET(INDEX('Reference Tables'!$A$17:$A$20,MATCH(AN$40,'Reference Tables'!$A$17:$A$20)),1,0)-VLOOKUP(AN$40,'Reference Tables'!$A$17:$B$20,1))),1.736)))</f>
        <v>1</v>
      </c>
    </row>
    <row r="42" spans="1:40" x14ac:dyDescent="0.2">
      <c r="B42" s="130" t="s">
        <v>292</v>
      </c>
      <c r="C42" s="210"/>
      <c r="D42" s="209"/>
      <c r="E42" s="209"/>
      <c r="F42" s="283">
        <f>IF(OR(F$38&lt;1000,F$38&gt;=75000),0,F$39*F$41)</f>
        <v>0</v>
      </c>
      <c r="G42" s="204"/>
      <c r="H42" s="210"/>
      <c r="I42" s="209"/>
      <c r="J42" s="209"/>
      <c r="K42" s="283">
        <f>IF(OR(K$38&lt;1000,K$38&gt;=75000),0,K$39*K$41)</f>
        <v>0</v>
      </c>
      <c r="L42" s="204"/>
      <c r="M42" s="210"/>
      <c r="N42" s="209"/>
      <c r="O42" s="209"/>
      <c r="P42" s="283">
        <f>IF(OR(P$38&lt;1000,P$38&gt;=75000),0,P$39*P$41)</f>
        <v>0</v>
      </c>
      <c r="Q42" s="210"/>
      <c r="R42" s="209"/>
      <c r="S42" s="209"/>
      <c r="T42" s="283">
        <f>IF(OR(T$38&lt;1000,T$38&gt;=75000),0,T$39*T$41)</f>
        <v>0</v>
      </c>
      <c r="U42" s="210"/>
      <c r="V42" s="209"/>
      <c r="W42" s="209"/>
      <c r="X42" s="283">
        <f>IF(OR(X$38&lt;1000,X$38&gt;=75000),0,X$39*X$41)</f>
        <v>0</v>
      </c>
      <c r="Y42" s="210"/>
      <c r="Z42" s="209"/>
      <c r="AA42" s="209"/>
      <c r="AB42" s="283">
        <f>IF(OR(AB$38&lt;1000,AB$38&gt;=75000),0,AB$39*AB$41)</f>
        <v>0</v>
      </c>
      <c r="AC42" s="210"/>
      <c r="AD42" s="209"/>
      <c r="AE42" s="209"/>
      <c r="AF42" s="209"/>
      <c r="AG42" s="210"/>
      <c r="AH42" s="209"/>
      <c r="AI42" s="209"/>
      <c r="AJ42" s="209"/>
      <c r="AK42" s="210"/>
      <c r="AL42" s="209"/>
      <c r="AM42" s="209"/>
      <c r="AN42" s="284">
        <f>IF(OR(AN$38&lt;1000,AN$38&gt;=75000),0,AN$39*AN$41)</f>
        <v>0</v>
      </c>
    </row>
    <row r="43" spans="1:40" ht="33.75" thickBot="1" x14ac:dyDescent="0.3">
      <c r="B43" s="125" t="s">
        <v>294</v>
      </c>
      <c r="C43" s="245"/>
      <c r="D43" s="246"/>
      <c r="E43" s="246"/>
      <c r="F43" s="246"/>
      <c r="G43" s="247"/>
      <c r="H43" s="245"/>
      <c r="I43" s="246"/>
      <c r="J43" s="246"/>
      <c r="K43" s="246"/>
      <c r="L43" s="247"/>
      <c r="M43" s="245"/>
      <c r="N43" s="246"/>
      <c r="O43" s="246"/>
      <c r="P43" s="246"/>
      <c r="Q43" s="245"/>
      <c r="R43" s="246"/>
      <c r="S43" s="246"/>
      <c r="T43" s="246"/>
      <c r="U43" s="245"/>
      <c r="V43" s="246"/>
      <c r="W43" s="246"/>
      <c r="X43" s="246"/>
      <c r="Y43" s="245"/>
      <c r="Z43" s="246"/>
      <c r="AA43" s="246"/>
      <c r="AB43" s="246"/>
      <c r="AC43" s="245"/>
      <c r="AD43" s="246"/>
      <c r="AE43" s="246"/>
      <c r="AF43" s="246"/>
      <c r="AG43" s="245"/>
      <c r="AH43" s="246"/>
      <c r="AI43" s="246"/>
      <c r="AJ43" s="246"/>
      <c r="AK43" s="245"/>
      <c r="AL43" s="246"/>
      <c r="AM43" s="246"/>
      <c r="AN43" s="257"/>
    </row>
    <row r="44" spans="1:40" ht="13.5" thickTop="1" x14ac:dyDescent="0.2">
      <c r="B44" s="135" t="s">
        <v>295</v>
      </c>
      <c r="C44" s="218"/>
      <c r="D44" s="219"/>
      <c r="E44" s="219"/>
      <c r="F44" s="219"/>
      <c r="G44" s="196"/>
      <c r="H44" s="218"/>
      <c r="I44" s="219"/>
      <c r="J44" s="219"/>
      <c r="K44" s="219"/>
      <c r="L44" s="196"/>
      <c r="M44" s="218"/>
      <c r="N44" s="219"/>
      <c r="O44" s="219"/>
      <c r="P44" s="219"/>
      <c r="Q44" s="218"/>
      <c r="R44" s="219"/>
      <c r="S44" s="219"/>
      <c r="T44" s="219"/>
      <c r="U44" s="218"/>
      <c r="V44" s="219"/>
      <c r="W44" s="219"/>
      <c r="X44" s="219"/>
      <c r="Y44" s="218"/>
      <c r="Z44" s="219"/>
      <c r="AA44" s="219"/>
      <c r="AB44" s="219"/>
      <c r="AC44" s="218"/>
      <c r="AD44" s="219"/>
      <c r="AE44" s="219"/>
      <c r="AF44" s="219"/>
      <c r="AG44" s="218"/>
      <c r="AH44" s="219"/>
      <c r="AI44" s="219"/>
      <c r="AJ44" s="219"/>
      <c r="AK44" s="218"/>
      <c r="AL44" s="219"/>
      <c r="AM44" s="219"/>
      <c r="AN44" s="220"/>
    </row>
    <row r="45" spans="1:40" x14ac:dyDescent="0.2">
      <c r="B45" s="130" t="s">
        <v>459</v>
      </c>
      <c r="C45" s="285" t="str">
        <f>IF(OR(C$38&lt;1000,C$17&lt;=0),"",C$12/C$17)</f>
        <v/>
      </c>
      <c r="D45" s="283" t="str">
        <f>IF(OR(D$38&lt;1000,D$17&lt;=0),"",D$12/D$17)</f>
        <v/>
      </c>
      <c r="E45" s="283" t="str">
        <f>IF(OR(E$38&lt;1000,E$17&lt;=0),"",E$12/E$17)</f>
        <v/>
      </c>
      <c r="F45" s="283" t="str">
        <f>IF(OR(F$38&lt;1000,F$17&lt;=0),"",F$12/F$17)</f>
        <v/>
      </c>
      <c r="G45" s="204"/>
      <c r="H45" s="285" t="str">
        <f>IF(OR(H$38&lt;1000,H$17&lt;=0),"",H$12/H$17)</f>
        <v/>
      </c>
      <c r="I45" s="283" t="str">
        <f>IF(OR(I$38&lt;1000,I$17&lt;=0),"",I$12/I$17)</f>
        <v/>
      </c>
      <c r="J45" s="283" t="str">
        <f>IF(OR(J$38&lt;1000,J$17&lt;=0),"",J$12/J$17)</f>
        <v/>
      </c>
      <c r="K45" s="283" t="str">
        <f>IF(OR(K$38&lt;1000,K$17&lt;=0),"",K$12/K$17)</f>
        <v/>
      </c>
      <c r="L45" s="204"/>
      <c r="M45" s="285" t="str">
        <f>IF(OR(M$38&lt;1000,M$17&lt;=0),"",M$12/M$17)</f>
        <v/>
      </c>
      <c r="N45" s="283" t="str">
        <f>IF(OR(N$38&lt;1000,N$17&lt;=0),"",N$12/N$17)</f>
        <v/>
      </c>
      <c r="O45" s="283" t="str">
        <f>IF(OR(O$38&lt;1000,O$17&lt;=0),"",O$12/O$17)</f>
        <v/>
      </c>
      <c r="P45" s="283" t="str">
        <f>IF(OR(P$38&lt;1000,P$17&lt;=0),"",P$12/P$17)</f>
        <v/>
      </c>
      <c r="Q45" s="210"/>
      <c r="R45" s="209"/>
      <c r="S45" s="209"/>
      <c r="T45" s="209"/>
      <c r="U45" s="210"/>
      <c r="V45" s="209"/>
      <c r="W45" s="209"/>
      <c r="X45" s="209"/>
      <c r="Y45" s="210"/>
      <c r="Z45" s="209"/>
      <c r="AA45" s="209"/>
      <c r="AB45" s="209"/>
      <c r="AC45" s="210"/>
      <c r="AD45" s="209"/>
      <c r="AE45" s="209"/>
      <c r="AF45" s="209"/>
      <c r="AG45" s="210"/>
      <c r="AH45" s="209"/>
      <c r="AI45" s="209"/>
      <c r="AJ45" s="209"/>
      <c r="AK45" s="210"/>
      <c r="AL45" s="209"/>
      <c r="AM45" s="209"/>
      <c r="AN45" s="261"/>
    </row>
    <row r="46" spans="1:40" x14ac:dyDescent="0.2">
      <c r="B46" s="130" t="s">
        <v>460</v>
      </c>
      <c r="C46" s="208"/>
      <c r="D46" s="206"/>
      <c r="E46" s="206"/>
      <c r="F46" s="206"/>
      <c r="G46" s="204"/>
      <c r="H46" s="208"/>
      <c r="I46" s="206"/>
      <c r="J46" s="206"/>
      <c r="K46" s="206"/>
      <c r="L46" s="204"/>
      <c r="M46" s="208"/>
      <c r="N46" s="206"/>
      <c r="O46" s="206"/>
      <c r="P46" s="206"/>
      <c r="Q46" s="285" t="str">
        <f t="shared" ref="Q46:AB46" si="1">IF(OR(Q$38&lt;1000,Q$17&lt;=0),"",Q$13/Q$17)</f>
        <v/>
      </c>
      <c r="R46" s="283" t="str">
        <f t="shared" si="1"/>
        <v/>
      </c>
      <c r="S46" s="283" t="str">
        <f t="shared" si="1"/>
        <v/>
      </c>
      <c r="T46" s="283" t="str">
        <f t="shared" si="1"/>
        <v/>
      </c>
      <c r="U46" s="285" t="str">
        <f t="shared" si="1"/>
        <v/>
      </c>
      <c r="V46" s="283" t="str">
        <f t="shared" si="1"/>
        <v/>
      </c>
      <c r="W46" s="283" t="str">
        <f t="shared" si="1"/>
        <v/>
      </c>
      <c r="X46" s="283" t="str">
        <f t="shared" si="1"/>
        <v/>
      </c>
      <c r="Y46" s="285" t="str">
        <f t="shared" si="1"/>
        <v/>
      </c>
      <c r="Z46" s="283" t="str">
        <f t="shared" si="1"/>
        <v/>
      </c>
      <c r="AA46" s="283" t="str">
        <f t="shared" si="1"/>
        <v/>
      </c>
      <c r="AB46" s="283" t="str">
        <f t="shared" si="1"/>
        <v/>
      </c>
      <c r="AC46" s="210"/>
      <c r="AD46" s="209"/>
      <c r="AE46" s="209"/>
      <c r="AF46" s="209"/>
      <c r="AG46" s="210"/>
      <c r="AH46" s="209"/>
      <c r="AI46" s="209"/>
      <c r="AJ46" s="209"/>
      <c r="AK46" s="283" t="str">
        <f>IF(OR(AK$38&lt;1000,AK$17&lt;=0),"",AK$13/AK$17)</f>
        <v/>
      </c>
      <c r="AL46" s="283" t="str">
        <f>IF(OR(AL$38&lt;1000,AL$17&lt;=0),"",AL$13/AL$17)</f>
        <v/>
      </c>
      <c r="AM46" s="283" t="str">
        <f>IF(OR(AM$38&lt;1000,AM$17&lt;=0),"",AM$13/AM$17)</f>
        <v/>
      </c>
      <c r="AN46" s="284" t="str">
        <f>IF(OR(AN$38&lt;1000,AN$17&lt;=0),"",AN$13/AN$17)</f>
        <v/>
      </c>
    </row>
    <row r="47" spans="1:40" x14ac:dyDescent="0.2">
      <c r="B47" s="134" t="s">
        <v>297</v>
      </c>
      <c r="C47" s="210"/>
      <c r="D47" s="209"/>
      <c r="E47" s="209"/>
      <c r="F47" s="283" t="str">
        <f>IF(F$45="","",F$42)</f>
        <v/>
      </c>
      <c r="G47" s="204"/>
      <c r="H47" s="210"/>
      <c r="I47" s="209"/>
      <c r="J47" s="209"/>
      <c r="K47" s="283" t="str">
        <f>IF(K$45="","",K$42)</f>
        <v/>
      </c>
      <c r="L47" s="204"/>
      <c r="M47" s="210"/>
      <c r="N47" s="209"/>
      <c r="O47" s="209"/>
      <c r="P47" s="283" t="str">
        <f>IF(P$45="","",P$42)</f>
        <v/>
      </c>
      <c r="Q47" s="208"/>
      <c r="R47" s="206"/>
      <c r="S47" s="206"/>
      <c r="T47" s="283" t="str">
        <f>IF(T$46="","",T$42)</f>
        <v/>
      </c>
      <c r="U47" s="208"/>
      <c r="V47" s="206"/>
      <c r="W47" s="206"/>
      <c r="X47" s="283" t="str">
        <f>IF(X$46="","",X$42)</f>
        <v/>
      </c>
      <c r="Y47" s="208"/>
      <c r="Z47" s="206"/>
      <c r="AA47" s="206"/>
      <c r="AB47" s="283" t="str">
        <f>IF(AB$46="","",AB$42)</f>
        <v/>
      </c>
      <c r="AC47" s="210"/>
      <c r="AD47" s="209"/>
      <c r="AE47" s="209"/>
      <c r="AF47" s="209"/>
      <c r="AG47" s="210"/>
      <c r="AH47" s="209"/>
      <c r="AI47" s="209"/>
      <c r="AJ47" s="209"/>
      <c r="AK47" s="210"/>
      <c r="AL47" s="206"/>
      <c r="AM47" s="206"/>
      <c r="AN47" s="284" t="str">
        <f>IF(AN$46="","",AN$42)</f>
        <v/>
      </c>
    </row>
    <row r="48" spans="1:40" s="73" customFormat="1" x14ac:dyDescent="0.2">
      <c r="A48" s="72"/>
      <c r="B48" s="136" t="s">
        <v>296</v>
      </c>
      <c r="C48" s="262"/>
      <c r="D48" s="251"/>
      <c r="E48" s="251"/>
      <c r="F48" s="283" t="str">
        <f>IF(F$45="","",ROUND(F$45+MAX(0,F$47),3))</f>
        <v/>
      </c>
      <c r="G48" s="253"/>
      <c r="H48" s="262"/>
      <c r="I48" s="251"/>
      <c r="J48" s="251"/>
      <c r="K48" s="283" t="str">
        <f>IF(K$45="","",ROUND(K$45+MAX(0,K$47),3))</f>
        <v/>
      </c>
      <c r="L48" s="253"/>
      <c r="M48" s="262"/>
      <c r="N48" s="251"/>
      <c r="O48" s="251"/>
      <c r="P48" s="283" t="str">
        <f>IF(P$45="","",ROUND(P$45+MAX(0,P$47),3))</f>
        <v/>
      </c>
      <c r="Q48" s="262"/>
      <c r="R48" s="251"/>
      <c r="S48" s="251"/>
      <c r="T48" s="283" t="str">
        <f>IF(T$46="","",ROUND(T$46+MAX(0,T$47),3))</f>
        <v/>
      </c>
      <c r="U48" s="262"/>
      <c r="V48" s="251"/>
      <c r="W48" s="251"/>
      <c r="X48" s="283" t="str">
        <f>IF(X$46="","",ROUND(X$46+MAX(0,X$47),3))</f>
        <v/>
      </c>
      <c r="Y48" s="262"/>
      <c r="Z48" s="251"/>
      <c r="AA48" s="251"/>
      <c r="AB48" s="283" t="str">
        <f>IF(AB$46="","",ROUND(AB$46+MAX(0,AB$47),3))</f>
        <v/>
      </c>
      <c r="AC48" s="262"/>
      <c r="AD48" s="251"/>
      <c r="AE48" s="251"/>
      <c r="AF48" s="251"/>
      <c r="AG48" s="262"/>
      <c r="AH48" s="251"/>
      <c r="AI48" s="251"/>
      <c r="AJ48" s="251"/>
      <c r="AK48" s="262"/>
      <c r="AL48" s="251"/>
      <c r="AM48" s="251"/>
      <c r="AN48" s="284" t="str">
        <f>IF(AN$46="","",ROUND(AN$46+MAX(0,AN$47),3))</f>
        <v/>
      </c>
    </row>
    <row r="49" spans="1:40" s="8" customFormat="1" ht="17.25" thickBot="1" x14ac:dyDescent="0.3">
      <c r="B49" s="125" t="s">
        <v>298</v>
      </c>
      <c r="C49" s="245"/>
      <c r="D49" s="246"/>
      <c r="E49" s="246"/>
      <c r="F49" s="246"/>
      <c r="G49" s="247"/>
      <c r="H49" s="245"/>
      <c r="I49" s="246"/>
      <c r="J49" s="246"/>
      <c r="K49" s="246"/>
      <c r="L49" s="247"/>
      <c r="M49" s="245"/>
      <c r="N49" s="246"/>
      <c r="O49" s="246"/>
      <c r="P49" s="246"/>
      <c r="Q49" s="245"/>
      <c r="R49" s="246"/>
      <c r="S49" s="246"/>
      <c r="T49" s="246"/>
      <c r="U49" s="245"/>
      <c r="V49" s="246"/>
      <c r="W49" s="246"/>
      <c r="X49" s="246"/>
      <c r="Y49" s="245"/>
      <c r="Z49" s="246"/>
      <c r="AA49" s="246"/>
      <c r="AB49" s="246"/>
      <c r="AC49" s="245"/>
      <c r="AD49" s="246"/>
      <c r="AE49" s="246"/>
      <c r="AF49" s="246"/>
      <c r="AG49" s="245"/>
      <c r="AH49" s="246"/>
      <c r="AI49" s="246"/>
      <c r="AJ49" s="246"/>
      <c r="AK49" s="245"/>
      <c r="AL49" s="246"/>
      <c r="AM49" s="246"/>
      <c r="AN49" s="257"/>
    </row>
    <row r="50" spans="1:40" ht="13.5" thickTop="1" x14ac:dyDescent="0.2">
      <c r="B50" s="129" t="s">
        <v>299</v>
      </c>
      <c r="C50" s="432">
        <v>0.8</v>
      </c>
      <c r="D50" s="433">
        <v>0.8</v>
      </c>
      <c r="E50" s="433">
        <v>0.8</v>
      </c>
      <c r="F50" s="433">
        <v>0.8</v>
      </c>
      <c r="G50" s="196"/>
      <c r="H50" s="432">
        <v>0.8</v>
      </c>
      <c r="I50" s="433">
        <v>0.8</v>
      </c>
      <c r="J50" s="433">
        <v>0.8</v>
      </c>
      <c r="K50" s="433">
        <v>0.8</v>
      </c>
      <c r="L50" s="196"/>
      <c r="M50" s="286">
        <v>0.85</v>
      </c>
      <c r="N50" s="287">
        <v>0.85</v>
      </c>
      <c r="O50" s="287">
        <v>0.85</v>
      </c>
      <c r="P50" s="287">
        <v>0.85</v>
      </c>
      <c r="Q50" s="286" t="str">
        <f>IF('Company Information'!$C$12="","Please select a State",IF('Company Information'!$C$12="Grand Total","",VLOOKUP('Company Information'!$C$12,'Reference Tables'!$D$3:$J$61,2,FALSE)))</f>
        <v>Please select a State</v>
      </c>
      <c r="R50" s="287" t="str">
        <f>IF('Company Information'!$C$12="","Please select a State",IF('Company Information'!$C$12="Grand Total","",VLOOKUP('Company Information'!$C$12,'Reference Tables'!$D$3:$J$61,4,FALSE)))</f>
        <v>Please select a State</v>
      </c>
      <c r="S50" s="287" t="str">
        <f>IF('Company Information'!$C$12="","Please select a State",IF('Company Information'!$C$12="Grand Total","",VLOOKUP('Company Information'!$C$12,'Reference Tables'!$D$3:$J$61,6,FALSE)))</f>
        <v>Please select a State</v>
      </c>
      <c r="T50" s="287" t="str">
        <f>S$50</f>
        <v>Please select a State</v>
      </c>
      <c r="U50" s="286" t="str">
        <f>IF('Company Information'!$C$12="","Please select a State",IF('Company Information'!$C$12="Grand Total","",VLOOKUP('Company Information'!$C$12,'Reference Tables'!$D$3:$J$61,3,FALSE)))</f>
        <v>Please select a State</v>
      </c>
      <c r="V50" s="287" t="str">
        <f>IF('Company Information'!$C$12="","Please select a State",IF('Company Information'!$C$12="Grand Total","",VLOOKUP('Company Information'!$C$12,'Reference Tables'!$D$3:$J$61,5,FALSE)))</f>
        <v>Please select a State</v>
      </c>
      <c r="W50" s="287" t="str">
        <f>IF('Company Information'!$C$12="","Please select a State",IF('Company Information'!$C$12="Grand Total","",VLOOKUP('Company Information'!$C$12,'Reference Tables'!$D$3:$J$61,7,FALSE)))</f>
        <v>Please select a State</v>
      </c>
      <c r="X50" s="287" t="str">
        <f>W$50</f>
        <v>Please select a State</v>
      </c>
      <c r="Y50" s="286">
        <v>0.85</v>
      </c>
      <c r="Z50" s="287">
        <v>0.85</v>
      </c>
      <c r="AA50" s="287">
        <v>0.85</v>
      </c>
      <c r="AB50" s="287">
        <v>0.85</v>
      </c>
      <c r="AC50" s="218"/>
      <c r="AD50" s="219"/>
      <c r="AE50" s="219"/>
      <c r="AF50" s="219"/>
      <c r="AG50" s="218"/>
      <c r="AH50" s="219"/>
      <c r="AI50" s="219"/>
      <c r="AJ50" s="219"/>
      <c r="AK50" s="287">
        <v>0.8</v>
      </c>
      <c r="AL50" s="287">
        <v>0.8</v>
      </c>
      <c r="AM50" s="287">
        <v>0.8</v>
      </c>
      <c r="AN50" s="288">
        <v>0.8</v>
      </c>
    </row>
    <row r="51" spans="1:40" s="8" customFormat="1" x14ac:dyDescent="0.2">
      <c r="B51" s="134" t="s">
        <v>300</v>
      </c>
      <c r="C51" s="208"/>
      <c r="D51" s="206"/>
      <c r="E51" s="206"/>
      <c r="F51" s="289" t="str">
        <f>F$48</f>
        <v/>
      </c>
      <c r="G51" s="204"/>
      <c r="H51" s="208"/>
      <c r="I51" s="206"/>
      <c r="J51" s="206"/>
      <c r="K51" s="289" t="str">
        <f>K$48</f>
        <v/>
      </c>
      <c r="L51" s="204"/>
      <c r="M51" s="208"/>
      <c r="N51" s="206"/>
      <c r="O51" s="206"/>
      <c r="P51" s="289" t="str">
        <f>P$48</f>
        <v/>
      </c>
      <c r="Q51" s="208"/>
      <c r="R51" s="206"/>
      <c r="S51" s="206"/>
      <c r="T51" s="289" t="str">
        <f>T$48</f>
        <v/>
      </c>
      <c r="U51" s="208"/>
      <c r="V51" s="206"/>
      <c r="W51" s="206"/>
      <c r="X51" s="289" t="str">
        <f>X$48</f>
        <v/>
      </c>
      <c r="Y51" s="208"/>
      <c r="Z51" s="206"/>
      <c r="AA51" s="206"/>
      <c r="AB51" s="289" t="str">
        <f>AB$48</f>
        <v/>
      </c>
      <c r="AC51" s="210"/>
      <c r="AD51" s="209"/>
      <c r="AE51" s="209"/>
      <c r="AF51" s="209"/>
      <c r="AG51" s="210"/>
      <c r="AH51" s="209"/>
      <c r="AI51" s="209"/>
      <c r="AJ51" s="209"/>
      <c r="AK51" s="210"/>
      <c r="AL51" s="206"/>
      <c r="AM51" s="206"/>
      <c r="AN51" s="290" t="str">
        <f>AN$48</f>
        <v/>
      </c>
    </row>
    <row r="52" spans="1:40" x14ac:dyDescent="0.2">
      <c r="B52" s="109" t="s">
        <v>301</v>
      </c>
      <c r="C52" s="210"/>
      <c r="D52" s="209"/>
      <c r="E52" s="209"/>
      <c r="F52" s="216" t="str">
        <f>IF(F$38&lt;1000,"",MAX(0,E$15-E$16))</f>
        <v/>
      </c>
      <c r="G52" s="204"/>
      <c r="H52" s="210"/>
      <c r="I52" s="209"/>
      <c r="J52" s="209"/>
      <c r="K52" s="216" t="str">
        <f>IF(K$38&lt;1000,"",MAX(0,J$15-J$16))</f>
        <v/>
      </c>
      <c r="L52" s="204"/>
      <c r="M52" s="210"/>
      <c r="N52" s="209"/>
      <c r="O52" s="209"/>
      <c r="P52" s="216" t="str">
        <f>IF(P$38&lt;1000,"",MAX(0,O$15-O$16))</f>
        <v/>
      </c>
      <c r="Q52" s="210"/>
      <c r="R52" s="209"/>
      <c r="S52" s="209"/>
      <c r="T52" s="216" t="str">
        <f>IF(T$38&lt;1000,"",MAX(0,S$15-S$16))</f>
        <v/>
      </c>
      <c r="U52" s="210"/>
      <c r="V52" s="209"/>
      <c r="W52" s="209"/>
      <c r="X52" s="216" t="str">
        <f>IF(X$38&lt;1000,"",MAX(0,W$15-W$16))</f>
        <v/>
      </c>
      <c r="Y52" s="210"/>
      <c r="Z52" s="209"/>
      <c r="AA52" s="209"/>
      <c r="AB52" s="216" t="str">
        <f>IF(AB$38&lt;1000,"",MAX(0,AA$15-AA$16))</f>
        <v/>
      </c>
      <c r="AC52" s="210"/>
      <c r="AD52" s="209"/>
      <c r="AE52" s="209"/>
      <c r="AF52" s="209"/>
      <c r="AG52" s="210"/>
      <c r="AH52" s="209"/>
      <c r="AI52" s="209"/>
      <c r="AJ52" s="209"/>
      <c r="AK52" s="210"/>
      <c r="AL52" s="209"/>
      <c r="AM52" s="209"/>
      <c r="AN52" s="258" t="str">
        <f>IF(AN$38&lt;1000,"",MAX(0,AM$15-AM$16))</f>
        <v/>
      </c>
    </row>
    <row r="53" spans="1:40" s="73" customFormat="1" ht="26.25" customHeight="1" x14ac:dyDescent="0.2">
      <c r="A53" s="72"/>
      <c r="B53" s="131" t="s">
        <v>302</v>
      </c>
      <c r="C53" s="262"/>
      <c r="D53" s="251"/>
      <c r="E53" s="251"/>
      <c r="F53" s="250">
        <f>IF(OR(F$38&lt;1000,F$17&lt;=0),0,MAX(0,F$50-F$51)*F$52)</f>
        <v>0</v>
      </c>
      <c r="G53" s="253"/>
      <c r="H53" s="262"/>
      <c r="I53" s="251"/>
      <c r="J53" s="251"/>
      <c r="K53" s="250">
        <f>IF(OR(K$38&lt;1000,K$17&lt;=0),0,MAX(0,K$50-K$51)*K$52)</f>
        <v>0</v>
      </c>
      <c r="L53" s="253"/>
      <c r="M53" s="262"/>
      <c r="N53" s="251"/>
      <c r="O53" s="251"/>
      <c r="P53" s="250">
        <f>IF(OR(P$38&lt;1000,P$17&lt;=0),0,MAX(0,P$50-P$51)*P$52)</f>
        <v>0</v>
      </c>
      <c r="Q53" s="262"/>
      <c r="R53" s="251"/>
      <c r="S53" s="251"/>
      <c r="T53" s="250">
        <f>IF(OR(T$38&lt;1000,T$17&lt;=0),0,MAX(0,T$50-T$51)*T$52)</f>
        <v>0</v>
      </c>
      <c r="U53" s="262"/>
      <c r="V53" s="251"/>
      <c r="W53" s="251"/>
      <c r="X53" s="250">
        <f>IF(OR(X$38&lt;1000,X$17&lt;=0),0,MAX(0,X$50-X$51)*X$52)</f>
        <v>0</v>
      </c>
      <c r="Y53" s="262"/>
      <c r="Z53" s="251"/>
      <c r="AA53" s="251"/>
      <c r="AB53" s="250">
        <f>IF(OR(AB$38&lt;1000,AB$17&lt;=0),0,MAX(0,AB$50-AB$51)*AB$52)</f>
        <v>0</v>
      </c>
      <c r="AC53" s="262"/>
      <c r="AD53" s="251"/>
      <c r="AE53" s="251"/>
      <c r="AF53" s="251"/>
      <c r="AG53" s="262"/>
      <c r="AH53" s="251"/>
      <c r="AI53" s="251"/>
      <c r="AJ53" s="251"/>
      <c r="AK53" s="262"/>
      <c r="AL53" s="251"/>
      <c r="AM53" s="251"/>
      <c r="AN53" s="266">
        <f>IF(OR(AN$38&lt;1000,AN$17&lt;=0),0,MAX(0,AN$50-AN$51)*AN$52)</f>
        <v>0</v>
      </c>
    </row>
    <row r="54" spans="1:40" s="18" customFormat="1" ht="17.25" thickBot="1" x14ac:dyDescent="0.3">
      <c r="A54" s="19"/>
      <c r="B54" s="125" t="s">
        <v>571</v>
      </c>
      <c r="C54" s="245"/>
      <c r="D54" s="246"/>
      <c r="E54" s="246"/>
      <c r="F54" s="246"/>
      <c r="G54" s="247"/>
      <c r="H54" s="245"/>
      <c r="I54" s="246"/>
      <c r="J54" s="246"/>
      <c r="K54" s="246"/>
      <c r="L54" s="247"/>
      <c r="M54" s="245"/>
      <c r="N54" s="246"/>
      <c r="O54" s="246"/>
      <c r="P54" s="246"/>
      <c r="Q54" s="245"/>
      <c r="R54" s="246"/>
      <c r="S54" s="246"/>
      <c r="T54" s="246"/>
      <c r="U54" s="245"/>
      <c r="V54" s="246"/>
      <c r="W54" s="246"/>
      <c r="X54" s="246"/>
      <c r="Y54" s="245"/>
      <c r="Z54" s="246"/>
      <c r="AA54" s="246"/>
      <c r="AB54" s="246"/>
      <c r="AC54" s="245"/>
      <c r="AD54" s="246"/>
      <c r="AE54" s="246"/>
      <c r="AF54" s="246"/>
      <c r="AG54" s="245"/>
      <c r="AH54" s="246"/>
      <c r="AI54" s="246"/>
      <c r="AJ54" s="246"/>
      <c r="AK54" s="245"/>
      <c r="AL54" s="246"/>
      <c r="AM54" s="246"/>
      <c r="AN54" s="257"/>
    </row>
    <row r="55" spans="1:40" s="18" customFormat="1" ht="13.5" customHeight="1" thickTop="1" x14ac:dyDescent="0.2">
      <c r="A55" s="19"/>
      <c r="B55" s="108" t="s">
        <v>303</v>
      </c>
      <c r="C55" s="218"/>
      <c r="D55" s="219"/>
      <c r="E55" s="219"/>
      <c r="F55" s="219"/>
      <c r="G55" s="196"/>
      <c r="H55" s="218"/>
      <c r="I55" s="219"/>
      <c r="J55" s="219"/>
      <c r="K55" s="219"/>
      <c r="L55" s="196"/>
      <c r="M55" s="218"/>
      <c r="N55" s="219"/>
      <c r="O55" s="219"/>
      <c r="P55" s="219"/>
      <c r="Q55" s="218"/>
      <c r="R55" s="219"/>
      <c r="S55" s="219"/>
      <c r="T55" s="219"/>
      <c r="U55" s="218"/>
      <c r="V55" s="219"/>
      <c r="W55" s="219"/>
      <c r="X55" s="219"/>
      <c r="Y55" s="218"/>
      <c r="Z55" s="219"/>
      <c r="AA55" s="219"/>
      <c r="AB55" s="219"/>
      <c r="AC55" s="218"/>
      <c r="AD55" s="219"/>
      <c r="AE55" s="219"/>
      <c r="AF55" s="219"/>
      <c r="AG55" s="218"/>
      <c r="AH55" s="219"/>
      <c r="AI55" s="219"/>
      <c r="AJ55" s="219"/>
      <c r="AK55" s="218"/>
      <c r="AL55" s="219"/>
      <c r="AM55" s="219"/>
      <c r="AN55" s="220"/>
    </row>
    <row r="56" spans="1:40" s="18" customFormat="1" ht="27" customHeight="1" x14ac:dyDescent="0.2">
      <c r="A56" s="19"/>
      <c r="B56" s="109" t="s">
        <v>304</v>
      </c>
      <c r="C56" s="198"/>
      <c r="D56" s="209"/>
      <c r="E56" s="209"/>
      <c r="F56" s="209"/>
      <c r="G56" s="204"/>
      <c r="H56" s="198"/>
      <c r="I56" s="209"/>
      <c r="J56" s="209"/>
      <c r="K56" s="209"/>
      <c r="L56" s="204"/>
      <c r="M56" s="198"/>
      <c r="N56" s="209"/>
      <c r="O56" s="209"/>
      <c r="P56" s="209"/>
      <c r="Q56" s="198"/>
      <c r="R56" s="209"/>
      <c r="S56" s="209"/>
      <c r="T56" s="209"/>
      <c r="U56" s="198"/>
      <c r="V56" s="209"/>
      <c r="W56" s="209"/>
      <c r="X56" s="209"/>
      <c r="Y56" s="198"/>
      <c r="Z56" s="209"/>
      <c r="AA56" s="209"/>
      <c r="AB56" s="209"/>
      <c r="AC56" s="210"/>
      <c r="AD56" s="209"/>
      <c r="AE56" s="209"/>
      <c r="AF56" s="209"/>
      <c r="AG56" s="210"/>
      <c r="AH56" s="209"/>
      <c r="AI56" s="209"/>
      <c r="AJ56" s="209"/>
      <c r="AK56" s="198"/>
      <c r="AL56" s="209"/>
      <c r="AM56" s="209"/>
      <c r="AN56" s="261"/>
    </row>
    <row r="57" spans="1:40" s="18" customFormat="1" ht="26.25" customHeight="1" x14ac:dyDescent="0.2">
      <c r="A57" s="19"/>
      <c r="B57" s="109" t="s">
        <v>305</v>
      </c>
      <c r="C57" s="198"/>
      <c r="D57" s="209"/>
      <c r="E57" s="209"/>
      <c r="F57" s="209"/>
      <c r="G57" s="204"/>
      <c r="H57" s="198"/>
      <c r="I57" s="209"/>
      <c r="J57" s="209"/>
      <c r="K57" s="209"/>
      <c r="L57" s="204"/>
      <c r="M57" s="198"/>
      <c r="N57" s="209"/>
      <c r="O57" s="209"/>
      <c r="P57" s="209"/>
      <c r="Q57" s="198"/>
      <c r="R57" s="209"/>
      <c r="S57" s="209"/>
      <c r="T57" s="209"/>
      <c r="U57" s="198"/>
      <c r="V57" s="209"/>
      <c r="W57" s="209"/>
      <c r="X57" s="209"/>
      <c r="Y57" s="198"/>
      <c r="Z57" s="209"/>
      <c r="AA57" s="209"/>
      <c r="AB57" s="209"/>
      <c r="AC57" s="210"/>
      <c r="AD57" s="209"/>
      <c r="AE57" s="209"/>
      <c r="AF57" s="209"/>
      <c r="AG57" s="210"/>
      <c r="AH57" s="209"/>
      <c r="AI57" s="209"/>
      <c r="AJ57" s="209"/>
      <c r="AK57" s="198"/>
      <c r="AL57" s="209"/>
      <c r="AM57" s="209"/>
      <c r="AN57" s="261"/>
    </row>
    <row r="58" spans="1:40" s="18" customFormat="1" ht="15.75" customHeight="1" x14ac:dyDescent="0.2">
      <c r="A58" s="19"/>
      <c r="B58" s="110" t="s">
        <v>476</v>
      </c>
      <c r="C58" s="210"/>
      <c r="D58" s="209"/>
      <c r="E58" s="209"/>
      <c r="F58" s="209"/>
      <c r="G58" s="217">
        <f>G60-G59</f>
        <v>0</v>
      </c>
      <c r="H58" s="210"/>
      <c r="I58" s="209"/>
      <c r="J58" s="209"/>
      <c r="K58" s="209"/>
      <c r="L58" s="217">
        <f>L60-L59</f>
        <v>0</v>
      </c>
      <c r="M58" s="210"/>
      <c r="N58" s="209"/>
      <c r="O58" s="209"/>
      <c r="P58" s="209"/>
      <c r="Q58" s="210"/>
      <c r="R58" s="209"/>
      <c r="S58" s="209"/>
      <c r="T58" s="209"/>
      <c r="U58" s="210"/>
      <c r="V58" s="209"/>
      <c r="W58" s="209"/>
      <c r="X58" s="209"/>
      <c r="Y58" s="210"/>
      <c r="Z58" s="209"/>
      <c r="AA58" s="209"/>
      <c r="AB58" s="209"/>
      <c r="AC58" s="210"/>
      <c r="AD58" s="209"/>
      <c r="AE58" s="209"/>
      <c r="AF58" s="209"/>
      <c r="AG58" s="210"/>
      <c r="AH58" s="209"/>
      <c r="AI58" s="209"/>
      <c r="AJ58" s="209"/>
      <c r="AK58" s="210"/>
      <c r="AL58" s="209"/>
      <c r="AM58" s="209"/>
      <c r="AN58" s="261"/>
    </row>
    <row r="59" spans="1:40" s="18" customFormat="1" ht="29.25" customHeight="1" x14ac:dyDescent="0.2">
      <c r="A59" s="19"/>
      <c r="B59" s="109" t="s">
        <v>541</v>
      </c>
      <c r="C59" s="210"/>
      <c r="D59" s="209"/>
      <c r="E59" s="209"/>
      <c r="F59" s="209"/>
      <c r="G59" s="360"/>
      <c r="H59" s="210"/>
      <c r="I59" s="209"/>
      <c r="J59" s="209"/>
      <c r="K59" s="209"/>
      <c r="L59" s="360"/>
      <c r="M59" s="210"/>
      <c r="N59" s="209"/>
      <c r="O59" s="209"/>
      <c r="P59" s="209"/>
      <c r="Q59" s="210"/>
      <c r="R59" s="209"/>
      <c r="S59" s="209"/>
      <c r="T59" s="209"/>
      <c r="U59" s="210"/>
      <c r="V59" s="209"/>
      <c r="W59" s="209"/>
      <c r="X59" s="209"/>
      <c r="Y59" s="210"/>
      <c r="Z59" s="209"/>
      <c r="AA59" s="209"/>
      <c r="AB59" s="209"/>
      <c r="AC59" s="210"/>
      <c r="AD59" s="209"/>
      <c r="AE59" s="209"/>
      <c r="AF59" s="209"/>
      <c r="AG59" s="210"/>
      <c r="AH59" s="209"/>
      <c r="AI59" s="209"/>
      <c r="AJ59" s="209"/>
      <c r="AK59" s="210"/>
      <c r="AL59" s="209"/>
      <c r="AM59" s="209"/>
      <c r="AN59" s="261"/>
    </row>
    <row r="60" spans="1:40" s="18" customFormat="1" ht="25.5" x14ac:dyDescent="0.2">
      <c r="A60" s="19"/>
      <c r="B60" s="109" t="s">
        <v>542</v>
      </c>
      <c r="C60" s="210"/>
      <c r="D60" s="209"/>
      <c r="E60" s="209"/>
      <c r="F60" s="209"/>
      <c r="G60" s="360"/>
      <c r="H60" s="210"/>
      <c r="I60" s="209"/>
      <c r="J60" s="209"/>
      <c r="K60" s="209"/>
      <c r="L60" s="360"/>
      <c r="M60" s="210"/>
      <c r="N60" s="209"/>
      <c r="O60" s="209"/>
      <c r="P60" s="209"/>
      <c r="Q60" s="210"/>
      <c r="R60" s="209"/>
      <c r="S60" s="209"/>
      <c r="T60" s="209"/>
      <c r="U60" s="210"/>
      <c r="V60" s="209"/>
      <c r="W60" s="209"/>
      <c r="X60" s="209"/>
      <c r="Y60" s="210"/>
      <c r="Z60" s="209"/>
      <c r="AA60" s="209"/>
      <c r="AB60" s="209"/>
      <c r="AC60" s="210"/>
      <c r="AD60" s="209"/>
      <c r="AE60" s="209"/>
      <c r="AF60" s="209"/>
      <c r="AG60" s="210"/>
      <c r="AH60" s="209"/>
      <c r="AI60" s="209"/>
      <c r="AJ60" s="209"/>
      <c r="AK60" s="210"/>
      <c r="AL60" s="209"/>
      <c r="AM60" s="209"/>
      <c r="AN60" s="261"/>
    </row>
    <row r="61" spans="1:40" s="18" customFormat="1" x14ac:dyDescent="0.2">
      <c r="A61" s="19"/>
      <c r="B61" s="356" t="s">
        <v>543</v>
      </c>
      <c r="C61" s="210"/>
      <c r="D61" s="209"/>
      <c r="E61" s="199"/>
      <c r="F61" s="209"/>
      <c r="G61" s="204"/>
      <c r="H61" s="210"/>
      <c r="I61" s="209"/>
      <c r="J61" s="199"/>
      <c r="K61" s="209"/>
      <c r="L61" s="204"/>
      <c r="M61" s="210"/>
      <c r="N61" s="209"/>
      <c r="O61" s="209"/>
      <c r="P61" s="209"/>
      <c r="Q61" s="210"/>
      <c r="R61" s="209"/>
      <c r="S61" s="199"/>
      <c r="T61" s="209"/>
      <c r="U61" s="210"/>
      <c r="V61" s="209"/>
      <c r="W61" s="199"/>
      <c r="X61" s="209"/>
      <c r="Y61" s="210"/>
      <c r="Z61" s="209"/>
      <c r="AA61" s="209"/>
      <c r="AB61" s="209"/>
      <c r="AC61" s="210"/>
      <c r="AD61" s="209"/>
      <c r="AE61" s="209"/>
      <c r="AF61" s="209"/>
      <c r="AG61" s="210"/>
      <c r="AH61" s="209"/>
      <c r="AI61" s="209"/>
      <c r="AJ61" s="209"/>
      <c r="AK61" s="210"/>
      <c r="AL61" s="209"/>
      <c r="AM61" s="199"/>
      <c r="AN61" s="261"/>
    </row>
    <row r="62" spans="1:40" s="18" customFormat="1" x14ac:dyDescent="0.2">
      <c r="A62" s="19"/>
      <c r="B62" s="356" t="s">
        <v>544</v>
      </c>
      <c r="C62" s="210"/>
      <c r="D62" s="209"/>
      <c r="E62" s="199"/>
      <c r="F62" s="209"/>
      <c r="G62" s="204"/>
      <c r="H62" s="210"/>
      <c r="I62" s="209"/>
      <c r="J62" s="199"/>
      <c r="K62" s="209"/>
      <c r="L62" s="204"/>
      <c r="M62" s="210"/>
      <c r="N62" s="209"/>
      <c r="O62" s="209"/>
      <c r="P62" s="209"/>
      <c r="Q62" s="210"/>
      <c r="R62" s="209"/>
      <c r="S62" s="199"/>
      <c r="T62" s="209"/>
      <c r="U62" s="210"/>
      <c r="V62" s="209"/>
      <c r="W62" s="199"/>
      <c r="X62" s="209"/>
      <c r="Y62" s="210"/>
      <c r="Z62" s="209"/>
      <c r="AA62" s="209"/>
      <c r="AB62" s="209"/>
      <c r="AC62" s="210"/>
      <c r="AD62" s="209"/>
      <c r="AE62" s="209"/>
      <c r="AF62" s="209"/>
      <c r="AG62" s="210"/>
      <c r="AH62" s="209"/>
      <c r="AI62" s="209"/>
      <c r="AJ62" s="209"/>
      <c r="AK62" s="210"/>
      <c r="AL62" s="209"/>
      <c r="AM62" s="199"/>
      <c r="AN62" s="261"/>
    </row>
    <row r="63" spans="1:40" s="18" customFormat="1" x14ac:dyDescent="0.2">
      <c r="A63" s="19"/>
      <c r="B63" s="356" t="s">
        <v>545</v>
      </c>
      <c r="C63" s="210"/>
      <c r="D63" s="209"/>
      <c r="E63" s="199"/>
      <c r="F63" s="209"/>
      <c r="G63" s="204"/>
      <c r="H63" s="210"/>
      <c r="I63" s="209"/>
      <c r="J63" s="199"/>
      <c r="K63" s="209"/>
      <c r="L63" s="204"/>
      <c r="M63" s="210"/>
      <c r="N63" s="209"/>
      <c r="O63" s="209"/>
      <c r="P63" s="209"/>
      <c r="Q63" s="210"/>
      <c r="R63" s="209"/>
      <c r="S63" s="199"/>
      <c r="T63" s="209"/>
      <c r="U63" s="210"/>
      <c r="V63" s="209"/>
      <c r="W63" s="199"/>
      <c r="X63" s="209"/>
      <c r="Y63" s="210"/>
      <c r="Z63" s="209"/>
      <c r="AA63" s="209"/>
      <c r="AB63" s="209"/>
      <c r="AC63" s="210"/>
      <c r="AD63" s="209"/>
      <c r="AE63" s="209"/>
      <c r="AF63" s="209"/>
      <c r="AG63" s="210"/>
      <c r="AH63" s="209"/>
      <c r="AI63" s="209"/>
      <c r="AJ63" s="209"/>
      <c r="AK63" s="210"/>
      <c r="AL63" s="209"/>
      <c r="AM63" s="199"/>
      <c r="AN63" s="261"/>
    </row>
    <row r="64" spans="1:40" s="18" customFormat="1" ht="13.5" thickBot="1" x14ac:dyDescent="0.25">
      <c r="A64" s="19"/>
      <c r="B64" s="357" t="s">
        <v>306</v>
      </c>
      <c r="C64" s="291"/>
      <c r="D64" s="292"/>
      <c r="E64" s="256"/>
      <c r="F64" s="292"/>
      <c r="G64" s="293"/>
      <c r="H64" s="291"/>
      <c r="I64" s="292"/>
      <c r="J64" s="256"/>
      <c r="K64" s="292"/>
      <c r="L64" s="293"/>
      <c r="M64" s="291"/>
      <c r="N64" s="292"/>
      <c r="O64" s="292"/>
      <c r="P64" s="292"/>
      <c r="Q64" s="291"/>
      <c r="R64" s="292"/>
      <c r="S64" s="256"/>
      <c r="T64" s="292"/>
      <c r="U64" s="291"/>
      <c r="V64" s="292"/>
      <c r="W64" s="256"/>
      <c r="X64" s="292"/>
      <c r="Y64" s="291"/>
      <c r="Z64" s="292"/>
      <c r="AA64" s="292"/>
      <c r="AB64" s="292"/>
      <c r="AC64" s="291"/>
      <c r="AD64" s="292"/>
      <c r="AE64" s="292"/>
      <c r="AF64" s="292"/>
      <c r="AG64" s="291"/>
      <c r="AH64" s="292"/>
      <c r="AI64" s="292"/>
      <c r="AJ64" s="292"/>
      <c r="AK64" s="291"/>
      <c r="AL64" s="292"/>
      <c r="AM64" s="256"/>
      <c r="AN64" s="294"/>
    </row>
    <row r="65" spans="1:40" s="10" customFormat="1" x14ac:dyDescent="0.2">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row>
    <row r="66" spans="1:40" ht="13.5" customHeight="1" x14ac:dyDescent="0.2">
      <c r="B66" s="109"/>
    </row>
    <row r="69" spans="1:40" x14ac:dyDescent="0.2">
      <c r="B69" s="37"/>
    </row>
    <row r="70" spans="1:40" ht="12.75" customHeight="1" x14ac:dyDescent="0.2">
      <c r="B70" s="47"/>
    </row>
    <row r="73" spans="1:40" x14ac:dyDescent="0.2">
      <c r="A73" s="4"/>
      <c r="B73" s="3"/>
      <c r="N73" s="4"/>
    </row>
    <row r="74" spans="1:40" x14ac:dyDescent="0.2">
      <c r="A74" s="4"/>
      <c r="B74" s="30"/>
      <c r="N74" s="4"/>
    </row>
  </sheetData>
  <phoneticPr fontId="25" type="noConversion"/>
  <conditionalFormatting sqref="Q38">
    <cfRule type="cellIs" dxfId="44" priority="42" stopIfTrue="1" operator="lessThan">
      <formula>0</formula>
    </cfRule>
  </conditionalFormatting>
  <conditionalFormatting sqref="Q50:T50">
    <cfRule type="cellIs" dxfId="43" priority="41" stopIfTrue="1" operator="lessThan">
      <formula>0</formula>
    </cfRule>
  </conditionalFormatting>
  <conditionalFormatting sqref="M50:P50">
    <cfRule type="cellIs" dxfId="42" priority="45" stopIfTrue="1" operator="lessThan">
      <formula>0</formula>
    </cfRule>
  </conditionalFormatting>
  <conditionalFormatting sqref="Q5:Q7">
    <cfRule type="cellIs" dxfId="41" priority="44" stopIfTrue="1" operator="lessThan">
      <formula>0</formula>
    </cfRule>
  </conditionalFormatting>
  <conditionalFormatting sqref="Q15:Q16">
    <cfRule type="cellIs" dxfId="40" priority="43" stopIfTrue="1" operator="lessThan">
      <formula>0</formula>
    </cfRule>
  </conditionalFormatting>
  <conditionalFormatting sqref="U5:U7">
    <cfRule type="cellIs" dxfId="39" priority="40" stopIfTrue="1" operator="lessThan">
      <formula>0</formula>
    </cfRule>
  </conditionalFormatting>
  <conditionalFormatting sqref="U15:U16">
    <cfRule type="cellIs" dxfId="38" priority="39" stopIfTrue="1" operator="lessThan">
      <formula>0</formula>
    </cfRule>
  </conditionalFormatting>
  <conditionalFormatting sqref="U38">
    <cfRule type="cellIs" dxfId="37" priority="38" stopIfTrue="1" operator="lessThan">
      <formula>0</formula>
    </cfRule>
  </conditionalFormatting>
  <conditionalFormatting sqref="U50:X50">
    <cfRule type="cellIs" dxfId="36" priority="37" stopIfTrue="1" operator="lessThan">
      <formula>0</formula>
    </cfRule>
  </conditionalFormatting>
  <conditionalFormatting sqref="Y5:Y7">
    <cfRule type="cellIs" dxfId="35" priority="36" stopIfTrue="1" operator="lessThan">
      <formula>0</formula>
    </cfRule>
  </conditionalFormatting>
  <conditionalFormatting sqref="Y15:Y16">
    <cfRule type="cellIs" dxfId="34" priority="35" stopIfTrue="1" operator="lessThan">
      <formula>0</formula>
    </cfRule>
  </conditionalFormatting>
  <conditionalFormatting sqref="Y38">
    <cfRule type="cellIs" dxfId="33" priority="34" stopIfTrue="1" operator="lessThan">
      <formula>0</formula>
    </cfRule>
  </conditionalFormatting>
  <conditionalFormatting sqref="Y50:AB50">
    <cfRule type="cellIs" dxfId="32" priority="33" stopIfTrue="1" operator="lessThan">
      <formula>0</formula>
    </cfRule>
  </conditionalFormatting>
  <conditionalFormatting sqref="AL50:AN50">
    <cfRule type="cellIs" dxfId="31" priority="29" stopIfTrue="1" operator="lessThan">
      <formula>0</formula>
    </cfRule>
  </conditionalFormatting>
  <conditionalFormatting sqref="AK50">
    <cfRule type="cellIs" dxfId="30" priority="27" stopIfTrue="1" operator="lessThan">
      <formula>0</formula>
    </cfRule>
  </conditionalFormatting>
  <conditionalFormatting sqref="M56:M57">
    <cfRule type="cellIs" dxfId="29" priority="25" stopIfTrue="1" operator="lessThan">
      <formula>0</formula>
    </cfRule>
  </conditionalFormatting>
  <conditionalFormatting sqref="C56:C57">
    <cfRule type="cellIs" dxfId="28" priority="24" stopIfTrue="1" operator="lessThan">
      <formula>0</formula>
    </cfRule>
  </conditionalFormatting>
  <conditionalFormatting sqref="H56:H57">
    <cfRule type="cellIs" dxfId="27" priority="23" stopIfTrue="1" operator="lessThan">
      <formula>0</formula>
    </cfRule>
  </conditionalFormatting>
  <conditionalFormatting sqref="Q56:Q57">
    <cfRule type="cellIs" dxfId="26" priority="22" stopIfTrue="1" operator="lessThan">
      <formula>0</formula>
    </cfRule>
  </conditionalFormatting>
  <conditionalFormatting sqref="U56:U57">
    <cfRule type="cellIs" dxfId="25" priority="21" stopIfTrue="1" operator="lessThan">
      <formula>0</formula>
    </cfRule>
  </conditionalFormatting>
  <conditionalFormatting sqref="Y56:Y57">
    <cfRule type="cellIs" dxfId="24" priority="20" stopIfTrue="1" operator="lessThan">
      <formula>0</formula>
    </cfRule>
  </conditionalFormatting>
  <conditionalFormatting sqref="AK56:AK57">
    <cfRule type="cellIs" dxfId="23" priority="19" stopIfTrue="1" operator="lessThan">
      <formula>0</formula>
    </cfRule>
  </conditionalFormatting>
  <conditionalFormatting sqref="C5:C7">
    <cfRule type="cellIs" dxfId="22" priority="11" stopIfTrue="1" operator="lessThan">
      <formula>0</formula>
    </cfRule>
  </conditionalFormatting>
  <conditionalFormatting sqref="H5:H7">
    <cfRule type="cellIs" dxfId="21" priority="10" stopIfTrue="1" operator="lessThan">
      <formula>0</formula>
    </cfRule>
  </conditionalFormatting>
  <conditionalFormatting sqref="C15:C16">
    <cfRule type="cellIs" dxfId="20" priority="9" stopIfTrue="1" operator="lessThan">
      <formula>0</formula>
    </cfRule>
  </conditionalFormatting>
  <conditionalFormatting sqref="H15:H16">
    <cfRule type="cellIs" dxfId="19" priority="8" stopIfTrue="1" operator="lessThan">
      <formula>0</formula>
    </cfRule>
  </conditionalFormatting>
  <conditionalFormatting sqref="M15:M16">
    <cfRule type="cellIs" dxfId="18" priority="7" stopIfTrue="1" operator="lessThan">
      <formula>0</formula>
    </cfRule>
  </conditionalFormatting>
  <conditionalFormatting sqref="C38">
    <cfRule type="cellIs" dxfId="17" priority="6" stopIfTrue="1" operator="lessThan">
      <formula>0</formula>
    </cfRule>
  </conditionalFormatting>
  <conditionalFormatting sqref="H38">
    <cfRule type="cellIs" dxfId="16" priority="5" stopIfTrue="1" operator="lessThan">
      <formula>0</formula>
    </cfRule>
  </conditionalFormatting>
  <conditionalFormatting sqref="C50:F50">
    <cfRule type="cellIs" dxfId="15" priority="4" stopIfTrue="1" operator="lessThan">
      <formula>0</formula>
    </cfRule>
  </conditionalFormatting>
  <conditionalFormatting sqref="H50:K50">
    <cfRule type="cellIs" dxfId="14" priority="3" stopIfTrue="1" operator="lessThan">
      <formula>0</formula>
    </cfRule>
  </conditionalFormatting>
  <conditionalFormatting sqref="M38">
    <cfRule type="cellIs" dxfId="13" priority="2" stopIfTrue="1" operator="lessThan">
      <formula>0</formula>
    </cfRule>
  </conditionalFormatting>
  <conditionalFormatting sqref="M5:M7">
    <cfRule type="cellIs" dxfId="12" priority="1" stopIfTrue="1" operator="lessThan">
      <formula>0</formula>
    </cfRule>
  </conditionalFormatting>
  <dataValidations xWindow="732" yWindow="474" count="5">
    <dataValidation allowBlank="1" showInputMessage="1" showErrorMessage="1" prompt="Does not accept input from user" sqref="C4:AB4 E5:G5 T43:T44 G11:G12 G17:G18 C43:F44 C39:E42 C46:F46 C47:E49 F49:G49 G37:G48 C51:E55 G50:G57 I8:L9 J5:L5 L11:L12 L17:L18 L37:L48 H43:K44 H39:J42 H46:K46 H47:J49 K49:L49 H51:J55 G61:G64 O5:P5 H58:H64 M58:O64 Y51:AA55 M47:O49 P49 M51:O55 P54:P64 P43:P44 S5:T5 Q47:S49 T49 Q51:S55 T54:T64 C13:P14 Q14:AB14 X43:X44 W5:X5 Q58:R64 R56:R57 U47:W49 X49 U51:W55 X54:X64 AB43:AB44 AA5:AB5 Z56:AA57 AB54:AB57 Y47:AA49 AB49 M46:P46 AN49 AN43:AN44 AM5:AN5 AK8:AN12 H8:H11 K54:K60 AK4:AN4 AK14:AN14 AK39:AK45 AK47:AM49 Q45:AB45 AL45:AN45 V56:V57 Y58:AB64 AN54:AN64 AM56:AM60 Q12:AB12 M39:O44 Q39:S44 U39:W44 Y39:AA44 AL39:AM44 W56:W60 I56:I64 M8:AB11 N56:O57 S56:S60 C58:C64 J56:J60 K61:L64 E56:E60 F54:F64 U58:V64 AK51:AM55 AK58:AL64 AL56:AL57 L50:L57 M33:AB37 AC33:AJ64 AK18:AN24 AC4:AJ24 M18:AB24 AK31:AN37 M31:AJ32 M25:AN30 C18:F37 H18:K37 D56:D64 C8:C11"/>
    <dataValidation showInputMessage="1" showErrorMessage="1" prompt="Accepts input from user" sqref="W61:W64 C5:D7 AK15:AL16 F40 AK38:AL38 H38:I38 D8:D11 AK5:AL7 Y56:Y57 C38:D38 K40 C50:F50 G59:G60 M56:M57 M38:N38 H15:I16 H50:K50 P40 M50:AB50 L59:L60 Q5:R7 Q15:R16 Q38:R38 T40 H56:H57 U5:V7 U15:V16 U38:V38 X40 Q56:Q57 Y5:Z7 Y15:Z16 Y38:Z38 AB40 U56:U57 J61:J64 M15:N16 AN40 S61:S64 AM61:AM64 C56:C57 I10:I11 E61:E64 H5:I7 AK56:AK57 AK50:AN50 C15:D16 M5:N7"/>
    <dataValidation allowBlank="1" showInputMessage="1" showErrorMessage="1" prompt="Contains a formula" sqref="F8 E11:F12 C12:D12 E15:G16 C17:F17 E38:F38 F39 F41:F42 C45:F45 F47:F48 F51:F53 J6:L7 J10:L10 J11:K12 H12:I12 J15:L16 H17:K17 AK13:AN13 J38:K38 K39 K41:K42 H45:K45 K47:K48 K51:K53 P51:P53 P47:P48 M45:P45 P41:P42 P38:P39 O38 O15:P17 M17:N17 M12:P12 O6:P7 S6:T7 S15:T17 Q17:R17 T51:T53 S38:T38 T39 T41:T42 T47:T48 X47:X48 X51:X53 X41:X42 W38:X38 X39 W15:X17 U17:V17 W6:X7 AA6:AB7 Q13:AB13 AA15:AB17 Y17:Z17 AA38 AB38:AB39 AB41:AB42 Q46:AB46 AB47:AB48 AB51:AB53 AN51:AN53 AK46:AN46 AN47:AN48 AN41:AN42 AM38 AN38:AN39 AM15:AN17 AK17:AL17 E6:G7 E9:G10 L58 G58 AM6:AN7 L19:L34 G19:G34"/>
    <dataValidation allowBlank="1" showInputMessage="1" showErrorMessage="1" prompt="Requires input from user" sqref="L35:L36 G35:G36"/>
    <dataValidation allowBlank="1" showInputMessage="1" showErrorMessage="1" prompt="Accepts input from user" sqref="E8 G8"/>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F15" sqref="F15"/>
    </sheetView>
  </sheetViews>
  <sheetFormatPr defaultColWidth="0" defaultRowHeight="12.75" zeroHeight="1" x14ac:dyDescent="0.2"/>
  <cols>
    <col min="1" max="1" width="1.5703125" style="5" hidden="1" customWidth="1"/>
    <col min="2" max="2" width="71" style="3" customWidth="1"/>
    <col min="3" max="8" width="18.140625" style="3" customWidth="1"/>
    <col min="9" max="9" width="18.140625" style="1" customWidth="1"/>
    <col min="10" max="11" width="18.140625" style="3" customWidth="1"/>
    <col min="12" max="12" width="9.42578125" style="3" customWidth="1"/>
    <col min="13" max="16384" width="9.42578125" style="3" hidden="1"/>
  </cols>
  <sheetData>
    <row r="1" spans="2:11" ht="19.5" x14ac:dyDescent="0.2">
      <c r="B1" s="91" t="s">
        <v>380</v>
      </c>
    </row>
    <row r="2" spans="2:11" ht="13.5" thickBot="1" x14ac:dyDescent="0.25"/>
    <row r="3" spans="2:11" s="8" customFormat="1" ht="75" x14ac:dyDescent="0.2">
      <c r="B3" s="114" t="s">
        <v>314</v>
      </c>
      <c r="C3" s="116" t="s">
        <v>354</v>
      </c>
      <c r="D3" s="118" t="s">
        <v>355</v>
      </c>
      <c r="E3" s="118" t="s">
        <v>356</v>
      </c>
      <c r="F3" s="118" t="s">
        <v>357</v>
      </c>
      <c r="G3" s="118" t="s">
        <v>358</v>
      </c>
      <c r="H3" s="118" t="s">
        <v>359</v>
      </c>
      <c r="I3" s="118" t="s">
        <v>360</v>
      </c>
      <c r="J3" s="117" t="s">
        <v>361</v>
      </c>
      <c r="K3" s="138" t="s">
        <v>362</v>
      </c>
    </row>
    <row r="4" spans="2:11" s="5" customFormat="1" ht="16.5" x14ac:dyDescent="0.25">
      <c r="B4" s="125" t="s">
        <v>307</v>
      </c>
      <c r="C4" s="295">
        <f>'Pt 1 Summary of Data'!$E$56+'Pt 1 Summary of Data'!$G$56-'Pt 1 Summary of Data'!$H$56</f>
        <v>0</v>
      </c>
      <c r="D4" s="296">
        <f>'Pt 1 Summary of Data'!$K$56+'Pt 1 Summary of Data'!$M$56-'Pt 1 Summary of Data'!$N$56</f>
        <v>0</v>
      </c>
      <c r="E4" s="296">
        <f>'Pt 1 Summary of Data'!$Q$56+'Pt 1 Summary of Data'!$S$56-'Pt 1 Summary of Data'!$T$56</f>
        <v>0</v>
      </c>
      <c r="F4" s="296">
        <f>'Pt 1 Summary of Data'!$V$56</f>
        <v>0</v>
      </c>
      <c r="G4" s="296">
        <f>'Pt 1 Summary of Data'!$Y$56</f>
        <v>0</v>
      </c>
      <c r="H4" s="296">
        <f>'Pt 1 Summary of Data'!$AB$56</f>
        <v>0</v>
      </c>
      <c r="I4" s="297"/>
      <c r="J4" s="297"/>
      <c r="K4" s="298">
        <f>'Pt 1 Summary of Data'!$AO$56+'Pt 1 Summary of Data'!$AQ$56-'Pt 1 Summary of Data'!$AR$56</f>
        <v>0</v>
      </c>
    </row>
    <row r="5" spans="2:11" ht="17.25" thickBot="1" x14ac:dyDescent="0.3">
      <c r="B5" s="125" t="s">
        <v>308</v>
      </c>
      <c r="C5" s="299"/>
      <c r="D5" s="300"/>
      <c r="E5" s="300"/>
      <c r="F5" s="300"/>
      <c r="G5" s="300"/>
      <c r="H5" s="300"/>
      <c r="I5" s="300"/>
      <c r="J5" s="300"/>
      <c r="K5" s="301"/>
    </row>
    <row r="6" spans="2:11" ht="13.5" thickTop="1" x14ac:dyDescent="0.2">
      <c r="B6" s="122" t="s">
        <v>83</v>
      </c>
      <c r="C6" s="302"/>
      <c r="D6" s="303"/>
      <c r="E6" s="227"/>
      <c r="F6" s="304"/>
      <c r="G6" s="303"/>
      <c r="H6" s="227"/>
      <c r="I6" s="305"/>
      <c r="J6" s="305"/>
      <c r="K6" s="306"/>
    </row>
    <row r="7" spans="2:11" x14ac:dyDescent="0.2">
      <c r="B7" s="106" t="s">
        <v>84</v>
      </c>
      <c r="C7" s="307"/>
      <c r="D7" s="308"/>
      <c r="E7" s="228"/>
      <c r="F7" s="308"/>
      <c r="G7" s="308"/>
      <c r="H7" s="228"/>
      <c r="I7" s="309"/>
      <c r="J7" s="309"/>
      <c r="K7" s="310"/>
    </row>
    <row r="8" spans="2:11" x14ac:dyDescent="0.2">
      <c r="B8" s="106" t="s">
        <v>85</v>
      </c>
      <c r="C8" s="311"/>
      <c r="D8" s="308"/>
      <c r="E8" s="228"/>
      <c r="F8" s="297"/>
      <c r="G8" s="308"/>
      <c r="H8" s="228"/>
      <c r="I8" s="309"/>
      <c r="J8" s="309"/>
      <c r="K8" s="312"/>
    </row>
    <row r="9" spans="2:11" ht="13.5" customHeight="1" x14ac:dyDescent="0.2">
      <c r="B9" s="106" t="s">
        <v>86</v>
      </c>
      <c r="C9" s="307"/>
      <c r="D9" s="308"/>
      <c r="E9" s="228"/>
      <c r="F9" s="308"/>
      <c r="G9" s="308"/>
      <c r="H9" s="228"/>
      <c r="I9" s="309"/>
      <c r="J9" s="309"/>
      <c r="K9" s="310"/>
    </row>
    <row r="10" spans="2:11" ht="17.25" thickBot="1" x14ac:dyDescent="0.3">
      <c r="B10" s="125" t="s">
        <v>309</v>
      </c>
      <c r="C10" s="245"/>
      <c r="D10" s="247"/>
      <c r="E10" s="247"/>
      <c r="F10" s="247"/>
      <c r="G10" s="247"/>
      <c r="H10" s="247"/>
      <c r="I10" s="247"/>
      <c r="J10" s="247"/>
      <c r="K10" s="313"/>
    </row>
    <row r="11" spans="2:11" s="5" customFormat="1" ht="13.5" thickTop="1" x14ac:dyDescent="0.2">
      <c r="B11" s="122" t="s">
        <v>381</v>
      </c>
      <c r="C11" s="314">
        <f>'Pt 3 MLR and Rebate Calculation'!$F$53</f>
        <v>0</v>
      </c>
      <c r="D11" s="315">
        <f>'Pt 3 MLR and Rebate Calculation'!$K$53</f>
        <v>0</v>
      </c>
      <c r="E11" s="316">
        <f>'Pt 3 MLR and Rebate Calculation'!$P$53</f>
        <v>0</v>
      </c>
      <c r="F11" s="317">
        <f>'Pt 3 MLR and Rebate Calculation'!$T$53</f>
        <v>0</v>
      </c>
      <c r="G11" s="317">
        <f>'Pt 3 MLR and Rebate Calculation'!$X$53</f>
        <v>0</v>
      </c>
      <c r="H11" s="317">
        <f>'Pt 3 MLR and Rebate Calculation'!$AB$53</f>
        <v>0</v>
      </c>
      <c r="I11" s="318"/>
      <c r="J11" s="318"/>
      <c r="K11" s="319">
        <f>'Pt 3 MLR and Rebate Calculation'!$AN$53</f>
        <v>0</v>
      </c>
    </row>
    <row r="12" spans="2:11" x14ac:dyDescent="0.2">
      <c r="B12" s="123" t="s">
        <v>76</v>
      </c>
      <c r="C12" s="198"/>
      <c r="D12" s="203"/>
      <c r="E12" s="320"/>
      <c r="F12" s="321"/>
      <c r="G12" s="321"/>
      <c r="H12" s="321"/>
      <c r="I12" s="322"/>
      <c r="J12" s="322"/>
      <c r="K12" s="323"/>
    </row>
    <row r="13" spans="2:11" x14ac:dyDescent="0.2">
      <c r="B13" s="123" t="s">
        <v>77</v>
      </c>
      <c r="C13" s="198"/>
      <c r="D13" s="203"/>
      <c r="E13" s="320"/>
      <c r="F13" s="321"/>
      <c r="G13" s="321"/>
      <c r="H13" s="321"/>
      <c r="I13" s="322"/>
      <c r="J13" s="322"/>
      <c r="K13" s="323"/>
    </row>
    <row r="14" spans="2:11" x14ac:dyDescent="0.2">
      <c r="B14" s="123" t="s">
        <v>78</v>
      </c>
      <c r="C14" s="198"/>
      <c r="D14" s="203"/>
      <c r="E14" s="320"/>
      <c r="F14" s="321"/>
      <c r="G14" s="321"/>
      <c r="H14" s="321"/>
      <c r="I14" s="322"/>
      <c r="J14" s="322"/>
      <c r="K14" s="323"/>
    </row>
    <row r="15" spans="2:11" ht="17.25" thickBot="1" x14ac:dyDescent="0.3">
      <c r="B15" s="125" t="s">
        <v>310</v>
      </c>
      <c r="C15" s="245"/>
      <c r="D15" s="247"/>
      <c r="E15" s="247"/>
      <c r="F15" s="247"/>
      <c r="G15" s="247"/>
      <c r="H15" s="247"/>
      <c r="I15" s="247"/>
      <c r="J15" s="247"/>
      <c r="K15" s="313"/>
    </row>
    <row r="16" spans="2:11" s="5" customFormat="1" ht="13.5" thickTop="1" x14ac:dyDescent="0.2">
      <c r="B16" s="122" t="s">
        <v>182</v>
      </c>
      <c r="C16" s="222"/>
      <c r="D16" s="224"/>
      <c r="E16" s="324"/>
      <c r="F16" s="325"/>
      <c r="G16" s="325"/>
      <c r="H16" s="325"/>
      <c r="I16" s="318"/>
      <c r="J16" s="318"/>
      <c r="K16" s="326"/>
    </row>
    <row r="17" spans="2:12" s="5" customFormat="1" x14ac:dyDescent="0.2">
      <c r="B17" s="123" t="s">
        <v>179</v>
      </c>
      <c r="C17" s="198"/>
      <c r="D17" s="203"/>
      <c r="E17" s="320"/>
      <c r="F17" s="321"/>
      <c r="G17" s="321"/>
      <c r="H17" s="321"/>
      <c r="I17" s="322"/>
      <c r="J17" s="322"/>
      <c r="K17" s="323"/>
    </row>
    <row r="18" spans="2:12" ht="25.5" x14ac:dyDescent="0.2">
      <c r="B18" s="106" t="s">
        <v>183</v>
      </c>
      <c r="C18" s="327"/>
      <c r="D18" s="328"/>
      <c r="E18" s="329"/>
      <c r="F18" s="330"/>
      <c r="G18" s="328"/>
      <c r="H18" s="329"/>
      <c r="I18" s="331"/>
      <c r="J18" s="331"/>
      <c r="K18" s="332"/>
    </row>
    <row r="19" spans="2:12" ht="25.5" x14ac:dyDescent="0.2">
      <c r="B19" s="106" t="s">
        <v>184</v>
      </c>
      <c r="C19" s="333"/>
      <c r="D19" s="328"/>
      <c r="E19" s="329"/>
      <c r="F19" s="334"/>
      <c r="G19" s="328"/>
      <c r="H19" s="329"/>
      <c r="I19" s="331"/>
      <c r="J19" s="331"/>
      <c r="K19" s="335"/>
    </row>
    <row r="20" spans="2:12" ht="25.5" x14ac:dyDescent="0.2">
      <c r="B20" s="106" t="s">
        <v>185</v>
      </c>
      <c r="C20" s="327"/>
      <c r="D20" s="328"/>
      <c r="E20" s="329"/>
      <c r="F20" s="330"/>
      <c r="G20" s="328"/>
      <c r="H20" s="329"/>
      <c r="I20" s="331"/>
      <c r="J20" s="331"/>
      <c r="K20" s="332"/>
    </row>
    <row r="21" spans="2:12" ht="25.5" x14ac:dyDescent="0.2">
      <c r="B21" s="106" t="s">
        <v>186</v>
      </c>
      <c r="C21" s="333"/>
      <c r="D21" s="328"/>
      <c r="E21" s="329"/>
      <c r="F21" s="334"/>
      <c r="G21" s="328"/>
      <c r="H21" s="329"/>
      <c r="I21" s="331"/>
      <c r="J21" s="331"/>
      <c r="K21" s="335"/>
    </row>
    <row r="22" spans="2:12" s="5" customFormat="1" ht="13.5" thickBot="1" x14ac:dyDescent="0.25">
      <c r="B22" s="139" t="s">
        <v>187</v>
      </c>
      <c r="C22" s="255"/>
      <c r="D22" s="336"/>
      <c r="E22" s="337"/>
      <c r="F22" s="338"/>
      <c r="G22" s="338"/>
      <c r="H22" s="338"/>
      <c r="I22" s="339"/>
      <c r="J22" s="339"/>
      <c r="K22" s="340"/>
    </row>
    <row r="23" spans="2:12" s="5" customFormat="1" ht="99.95" customHeight="1" x14ac:dyDescent="0.2">
      <c r="B23" s="94" t="s">
        <v>188</v>
      </c>
      <c r="C23" s="436"/>
      <c r="D23" s="437"/>
      <c r="E23" s="437"/>
      <c r="F23" s="437"/>
      <c r="G23" s="437"/>
      <c r="H23" s="437"/>
      <c r="I23" s="437"/>
      <c r="J23" s="437"/>
      <c r="K23" s="438"/>
    </row>
    <row r="24" spans="2:12" s="5" customFormat="1" ht="99.95" customHeight="1" thickBot="1" x14ac:dyDescent="0.25">
      <c r="B24" s="93" t="s">
        <v>189</v>
      </c>
      <c r="C24" s="439"/>
      <c r="D24" s="440"/>
      <c r="E24" s="440"/>
      <c r="F24" s="440"/>
      <c r="G24" s="440"/>
      <c r="H24" s="440"/>
      <c r="I24" s="440"/>
      <c r="J24" s="440"/>
      <c r="K24" s="441"/>
      <c r="L24" s="2"/>
    </row>
    <row r="25" spans="2:12" x14ac:dyDescent="0.2">
      <c r="I25" s="3"/>
    </row>
    <row r="26" spans="2:12" ht="13.5" customHeight="1" x14ac:dyDescent="0.2">
      <c r="B26" s="37"/>
      <c r="C26" s="37"/>
      <c r="I26" s="3"/>
    </row>
    <row r="27" spans="2:12" x14ac:dyDescent="0.2">
      <c r="I27" s="3"/>
    </row>
    <row r="28" spans="2:12" hidden="1" x14ac:dyDescent="0.2">
      <c r="I28" s="3"/>
    </row>
    <row r="29" spans="2:12" hidden="1" x14ac:dyDescent="0.2">
      <c r="I29" s="3"/>
    </row>
    <row r="30" spans="2:12" hidden="1" x14ac:dyDescent="0.2">
      <c r="I30" s="3"/>
    </row>
    <row r="31" spans="2:12" hidden="1" x14ac:dyDescent="0.2"/>
  </sheetData>
  <mergeCells count="2">
    <mergeCell ref="C23:K23"/>
    <mergeCell ref="C24:K24"/>
  </mergeCells>
  <phoneticPr fontId="23"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4">
    <dataValidation showInputMessage="1" showErrorMessage="1" prompt="Accepts input from user" sqref="C23:K23 C24:K24"/>
    <dataValidation showInputMessage="1" showErrorMessage="1" prompt="Accepts input from user" sqref="K22 D6:E9 C7 C9 K20 C16:H18 G19:H22 D19:E22 F20 F22 C20 C22 F7 F9 G6:H9 C12:H14 K7 K9 K16:K18 K12:K14"/>
    <dataValidation allowBlank="1" showInputMessage="1" showErrorMessage="1" prompt="Does not accept input from user" sqref="I4:J22 C5:H5 C6 C8 F6 F8 C10:H10 C15:H15 F19 F21 C19 C21 K21 K19 K15 K10 K8 K5:K6"/>
    <dataValidation showInputMessage="1" showErrorMessage="1" prompt="Contains a formula" sqref="K11 K4 C11:H11 C4:H4"/>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40" zoomScale="80" zoomScaleNormal="80" workbookViewId="0">
      <selection activeCell="B1" sqref="B1"/>
    </sheetView>
  </sheetViews>
  <sheetFormatPr defaultColWidth="0" defaultRowHeight="12.75" zeroHeight="1" x14ac:dyDescent="0.2"/>
  <cols>
    <col min="1" max="1" width="1.5703125" style="5" hidden="1" customWidth="1"/>
    <col min="2" max="2" width="81.42578125" style="3" customWidth="1"/>
    <col min="3" max="3" width="28.42578125" style="3" customWidth="1"/>
    <col min="4" max="4" width="12.140625" style="3" customWidth="1"/>
    <col min="5" max="5" width="12.140625" style="3" hidden="1" customWidth="1"/>
    <col min="6" max="6" width="3.42578125" style="3" hidden="1" customWidth="1"/>
    <col min="7" max="7" width="13.42578125" style="3" hidden="1" customWidth="1"/>
    <col min="8" max="8" width="14.140625" style="3" hidden="1" customWidth="1"/>
    <col min="9" max="9" width="4.42578125" style="3" hidden="1" customWidth="1"/>
    <col min="10" max="10" width="15.42578125" style="3" hidden="1" customWidth="1"/>
    <col min="11" max="11" width="18.140625" style="3" hidden="1" customWidth="1"/>
    <col min="12" max="12" width="12.42578125" style="3" hidden="1" customWidth="1"/>
    <col min="13" max="16384" width="9.42578125" style="3" hidden="1"/>
  </cols>
  <sheetData>
    <row r="1" spans="1:12" ht="19.5" x14ac:dyDescent="0.2">
      <c r="B1" s="91" t="s">
        <v>382</v>
      </c>
    </row>
    <row r="2" spans="1:12" s="10" customFormat="1" x14ac:dyDescent="0.2">
      <c r="B2" s="20"/>
      <c r="C2" s="15"/>
      <c r="D2" s="21"/>
      <c r="E2" s="22"/>
      <c r="F2" s="22"/>
      <c r="G2" s="21"/>
      <c r="H2" s="23"/>
      <c r="I2" s="23"/>
      <c r="J2" s="21"/>
      <c r="K2" s="24"/>
      <c r="L2" s="24"/>
    </row>
    <row r="3" spans="1:12" s="4" customFormat="1" ht="19.5" x14ac:dyDescent="0.2">
      <c r="A3" s="8"/>
      <c r="B3" s="75" t="s">
        <v>314</v>
      </c>
      <c r="C3" s="74" t="s">
        <v>79</v>
      </c>
      <c r="D3" s="13"/>
      <c r="E3" s="13"/>
      <c r="F3" s="13"/>
      <c r="G3" s="13"/>
      <c r="H3" s="13"/>
      <c r="I3" s="14"/>
      <c r="J3" s="13"/>
      <c r="K3" s="13"/>
      <c r="L3" s="13"/>
    </row>
    <row r="4" spans="1:12" s="2" customFormat="1" ht="27" customHeight="1" x14ac:dyDescent="0.2">
      <c r="A4" s="26"/>
      <c r="B4" s="58" t="s">
        <v>190</v>
      </c>
      <c r="C4" s="69"/>
      <c r="D4" s="27"/>
      <c r="E4" s="27"/>
      <c r="F4" s="27"/>
      <c r="G4" s="27"/>
      <c r="H4" s="27"/>
      <c r="I4" s="27"/>
      <c r="J4" s="27"/>
      <c r="K4" s="27"/>
    </row>
    <row r="5" spans="1:12" s="2" customFormat="1" x14ac:dyDescent="0.2">
      <c r="B5" s="60"/>
      <c r="C5" s="60"/>
    </row>
    <row r="6" spans="1:12" s="5" customFormat="1" ht="24.75" customHeight="1" x14ac:dyDescent="0.2">
      <c r="B6" s="58" t="s">
        <v>173</v>
      </c>
      <c r="C6" s="39"/>
      <c r="D6" s="40"/>
      <c r="E6" s="40"/>
      <c r="F6" s="40"/>
      <c r="G6" s="40"/>
      <c r="H6" s="40"/>
      <c r="I6" s="40"/>
      <c r="J6" s="40"/>
    </row>
    <row r="7" spans="1:12" s="5" customFormat="1" x14ac:dyDescent="0.2">
      <c r="B7" s="51" t="s">
        <v>64</v>
      </c>
      <c r="C7" s="28"/>
      <c r="D7" s="29"/>
      <c r="E7" s="29"/>
      <c r="F7" s="29"/>
      <c r="G7" s="29"/>
      <c r="H7" s="29"/>
      <c r="I7" s="27"/>
      <c r="J7" s="27"/>
      <c r="K7" s="2"/>
    </row>
    <row r="8" spans="1:12" s="5" customFormat="1" ht="18" customHeight="1" x14ac:dyDescent="0.2">
      <c r="B8" s="70"/>
      <c r="C8" s="28"/>
      <c r="D8" s="29"/>
      <c r="E8" s="29"/>
      <c r="F8" s="29"/>
      <c r="G8" s="29"/>
      <c r="H8" s="29"/>
      <c r="I8" s="27"/>
      <c r="J8" s="27"/>
      <c r="K8" s="2"/>
    </row>
    <row r="9" spans="1:12" s="5" customFormat="1" ht="18" customHeight="1" x14ac:dyDescent="0.2">
      <c r="B9" s="70"/>
      <c r="C9" s="28"/>
      <c r="D9" s="29"/>
      <c r="E9" s="29"/>
      <c r="F9" s="29"/>
      <c r="G9" s="29"/>
      <c r="H9" s="29"/>
      <c r="I9" s="27"/>
      <c r="J9" s="27"/>
      <c r="K9" s="2"/>
    </row>
    <row r="10" spans="1:12" s="5" customFormat="1" ht="18" customHeight="1" x14ac:dyDescent="0.2">
      <c r="B10" s="70"/>
      <c r="C10" s="28"/>
      <c r="D10" s="29"/>
      <c r="E10" s="29"/>
      <c r="F10" s="29"/>
      <c r="G10" s="29"/>
      <c r="H10" s="29"/>
      <c r="I10" s="27"/>
      <c r="J10" s="27"/>
      <c r="K10" s="2"/>
    </row>
    <row r="11" spans="1:12" s="5" customFormat="1" ht="18" customHeight="1" x14ac:dyDescent="0.2">
      <c r="B11" s="70"/>
      <c r="C11" s="28"/>
      <c r="D11" s="29"/>
      <c r="E11" s="29"/>
      <c r="F11" s="29"/>
      <c r="G11" s="29"/>
      <c r="H11" s="29"/>
      <c r="I11" s="27"/>
      <c r="J11" s="27"/>
      <c r="K11" s="2"/>
    </row>
    <row r="12" spans="1:12" s="5" customFormat="1" ht="18" customHeight="1" x14ac:dyDescent="0.2">
      <c r="B12" s="70"/>
      <c r="C12" s="28"/>
      <c r="D12" s="29"/>
      <c r="E12" s="29"/>
      <c r="F12" s="29"/>
      <c r="G12" s="29"/>
      <c r="H12" s="29"/>
      <c r="I12" s="27"/>
      <c r="J12" s="27"/>
      <c r="K12" s="2"/>
    </row>
    <row r="13" spans="1:12" s="5" customFormat="1" ht="18" customHeight="1" x14ac:dyDescent="0.2">
      <c r="B13" s="70"/>
      <c r="C13" s="28"/>
      <c r="D13" s="29"/>
      <c r="E13" s="29"/>
      <c r="F13" s="29"/>
      <c r="G13" s="29"/>
      <c r="H13" s="29"/>
      <c r="I13" s="27"/>
      <c r="J13" s="27"/>
      <c r="K13" s="2"/>
    </row>
    <row r="14" spans="1:12" s="5" customFormat="1" ht="18" customHeight="1" x14ac:dyDescent="0.2">
      <c r="B14" s="70"/>
      <c r="C14" s="28"/>
      <c r="D14" s="29"/>
      <c r="E14" s="29"/>
      <c r="F14" s="29"/>
      <c r="G14" s="29"/>
      <c r="H14" s="29"/>
      <c r="I14" s="27"/>
      <c r="J14" s="27"/>
      <c r="K14" s="2"/>
    </row>
    <row r="15" spans="1:12" s="5" customFormat="1" ht="18" customHeight="1" x14ac:dyDescent="0.2">
      <c r="B15" s="70"/>
      <c r="C15" s="28"/>
      <c r="D15" s="29"/>
      <c r="E15" s="29"/>
      <c r="F15" s="29"/>
      <c r="G15" s="29"/>
      <c r="H15" s="29"/>
      <c r="I15" s="27"/>
      <c r="J15" s="27"/>
      <c r="K15" s="2"/>
    </row>
    <row r="16" spans="1:12" s="5" customFormat="1" ht="18" customHeight="1" x14ac:dyDescent="0.2">
      <c r="B16" s="70"/>
      <c r="C16" s="28"/>
      <c r="D16" s="29"/>
      <c r="E16" s="29"/>
      <c r="F16" s="29"/>
      <c r="G16" s="29"/>
      <c r="H16" s="29"/>
      <c r="I16" s="27"/>
      <c r="J16" s="27"/>
      <c r="K16" s="2"/>
    </row>
    <row r="17" spans="2:11" s="5" customFormat="1" ht="18" customHeight="1" x14ac:dyDescent="0.2">
      <c r="B17" s="70"/>
      <c r="C17" s="28"/>
      <c r="D17" s="29"/>
      <c r="E17" s="29"/>
      <c r="F17" s="29"/>
      <c r="G17" s="29"/>
      <c r="H17" s="29"/>
      <c r="I17" s="27"/>
      <c r="J17" s="27"/>
      <c r="K17" s="2"/>
    </row>
    <row r="18" spans="2:11" s="5" customFormat="1" ht="18" customHeight="1" x14ac:dyDescent="0.2">
      <c r="B18" s="70"/>
      <c r="C18" s="28"/>
      <c r="D18" s="29"/>
      <c r="E18" s="29"/>
      <c r="F18" s="29"/>
      <c r="G18" s="29"/>
      <c r="H18" s="29"/>
      <c r="I18" s="27"/>
      <c r="J18" s="27"/>
      <c r="K18" s="2"/>
    </row>
    <row r="19" spans="2:11" s="2" customFormat="1" x14ac:dyDescent="0.2">
      <c r="B19" s="60"/>
      <c r="C19" s="60"/>
    </row>
    <row r="20" spans="2:11" s="5" customFormat="1" ht="28.15" customHeight="1" x14ac:dyDescent="0.2">
      <c r="B20" s="58" t="s">
        <v>174</v>
      </c>
      <c r="C20" s="39"/>
      <c r="D20" s="40"/>
      <c r="E20" s="40"/>
      <c r="F20" s="40"/>
      <c r="G20" s="40"/>
      <c r="H20" s="40"/>
      <c r="I20" s="40"/>
      <c r="J20" s="40"/>
    </row>
    <row r="21" spans="2:11" s="5" customFormat="1" x14ac:dyDescent="0.2">
      <c r="B21" s="51" t="s">
        <v>64</v>
      </c>
      <c r="C21" s="29"/>
      <c r="D21" s="29"/>
      <c r="E21" s="29"/>
      <c r="F21" s="29"/>
      <c r="G21" s="29"/>
      <c r="H21" s="29"/>
      <c r="I21" s="29"/>
      <c r="J21" s="29"/>
    </row>
    <row r="22" spans="2:11" s="5" customFormat="1" ht="18.95" customHeight="1" x14ac:dyDescent="0.2">
      <c r="B22" s="70"/>
      <c r="C22" s="29"/>
      <c r="D22" s="29"/>
      <c r="E22" s="29"/>
      <c r="F22" s="29"/>
      <c r="G22" s="29"/>
      <c r="H22" s="29"/>
      <c r="I22" s="29"/>
      <c r="J22" s="29"/>
    </row>
    <row r="23" spans="2:11" s="5" customFormat="1" ht="18.95" customHeight="1" x14ac:dyDescent="0.2">
      <c r="B23" s="70"/>
      <c r="C23" s="29"/>
      <c r="D23" s="29"/>
      <c r="E23" s="29"/>
      <c r="F23" s="29"/>
      <c r="G23" s="29"/>
      <c r="H23" s="29"/>
      <c r="I23" s="29"/>
      <c r="J23" s="29"/>
    </row>
    <row r="24" spans="2:11" s="5" customFormat="1" ht="18.95" customHeight="1" x14ac:dyDescent="0.2">
      <c r="B24" s="70"/>
      <c r="C24" s="29"/>
      <c r="D24" s="29"/>
      <c r="E24" s="29"/>
      <c r="F24" s="29"/>
      <c r="G24" s="29"/>
      <c r="H24" s="29"/>
      <c r="I24" s="29"/>
      <c r="J24" s="29"/>
    </row>
    <row r="25" spans="2:11" s="5" customFormat="1" ht="18.95" customHeight="1" x14ac:dyDescent="0.2">
      <c r="B25" s="70"/>
      <c r="C25" s="29"/>
      <c r="D25" s="29"/>
      <c r="E25" s="29"/>
      <c r="F25" s="29"/>
      <c r="G25" s="29"/>
      <c r="H25" s="29"/>
      <c r="I25" s="29"/>
      <c r="J25" s="29"/>
    </row>
    <row r="26" spans="2:11" s="5" customFormat="1" ht="18.95" customHeight="1" x14ac:dyDescent="0.2">
      <c r="B26" s="70"/>
      <c r="C26" s="29"/>
      <c r="D26" s="29"/>
      <c r="E26" s="29"/>
      <c r="F26" s="29"/>
      <c r="G26" s="29"/>
      <c r="H26" s="29"/>
      <c r="I26" s="29"/>
      <c r="J26" s="29"/>
    </row>
    <row r="27" spans="2:11" s="5" customFormat="1" ht="18.95" customHeight="1" x14ac:dyDescent="0.2">
      <c r="B27" s="70"/>
      <c r="C27" s="29"/>
      <c r="D27" s="29"/>
      <c r="E27" s="29"/>
      <c r="F27" s="29"/>
      <c r="G27" s="29"/>
      <c r="H27" s="29"/>
      <c r="I27" s="29"/>
      <c r="J27" s="29"/>
    </row>
    <row r="28" spans="2:11" s="5" customFormat="1" ht="18.95" customHeight="1" x14ac:dyDescent="0.2">
      <c r="B28" s="70"/>
      <c r="C28" s="29"/>
      <c r="D28" s="29"/>
      <c r="E28" s="29"/>
      <c r="F28" s="29"/>
      <c r="G28" s="29"/>
      <c r="H28" s="29"/>
      <c r="I28" s="29"/>
      <c r="J28" s="29"/>
    </row>
    <row r="29" spans="2:11" s="5" customFormat="1" ht="18.95" customHeight="1" x14ac:dyDescent="0.2">
      <c r="B29" s="70"/>
      <c r="C29" s="29"/>
      <c r="D29" s="29"/>
      <c r="E29" s="29"/>
      <c r="F29" s="29"/>
      <c r="G29" s="29"/>
      <c r="H29" s="29"/>
      <c r="I29" s="29"/>
      <c r="J29" s="29"/>
    </row>
    <row r="30" spans="2:11" s="5" customFormat="1" ht="18.95" customHeight="1" x14ac:dyDescent="0.2">
      <c r="B30" s="70"/>
      <c r="C30" s="29"/>
      <c r="D30" s="29"/>
      <c r="E30" s="29"/>
      <c r="F30" s="29"/>
      <c r="G30" s="29"/>
      <c r="H30" s="29"/>
      <c r="I30" s="29"/>
      <c r="J30" s="29"/>
    </row>
    <row r="31" spans="2:11" s="5" customFormat="1" ht="18.95" customHeight="1" x14ac:dyDescent="0.2">
      <c r="B31" s="70"/>
      <c r="C31" s="29"/>
      <c r="D31" s="29"/>
      <c r="E31" s="29"/>
      <c r="F31" s="29"/>
      <c r="G31" s="29"/>
      <c r="H31" s="29"/>
      <c r="I31" s="29"/>
      <c r="J31" s="29"/>
    </row>
    <row r="32" spans="2:11" s="5" customFormat="1" ht="18.95" customHeight="1" x14ac:dyDescent="0.2">
      <c r="B32" s="70"/>
      <c r="C32" s="29"/>
      <c r="D32" s="29"/>
      <c r="E32" s="29"/>
      <c r="F32" s="29"/>
      <c r="G32" s="29"/>
      <c r="H32" s="29"/>
      <c r="I32" s="29"/>
      <c r="J32" s="29"/>
    </row>
    <row r="33" spans="1:10" s="2" customFormat="1" x14ac:dyDescent="0.2">
      <c r="B33" s="60"/>
      <c r="C33" s="60"/>
    </row>
    <row r="34" spans="1:10" s="5" customFormat="1" ht="45" customHeight="1" x14ac:dyDescent="0.2">
      <c r="B34" s="53" t="s">
        <v>177</v>
      </c>
      <c r="C34" s="54"/>
      <c r="D34" s="40"/>
      <c r="E34" s="40"/>
      <c r="F34" s="40"/>
      <c r="G34" s="40"/>
      <c r="H34" s="40"/>
      <c r="I34" s="40"/>
    </row>
    <row r="35" spans="1:10" s="5" customFormat="1" x14ac:dyDescent="0.2">
      <c r="B35" s="144" t="s">
        <v>80</v>
      </c>
      <c r="C35" s="145" t="s">
        <v>81</v>
      </c>
      <c r="D35" s="40"/>
      <c r="E35" s="40"/>
      <c r="F35" s="40"/>
      <c r="G35" s="40"/>
      <c r="H35" s="40"/>
      <c r="I35" s="40"/>
      <c r="J35" s="40"/>
    </row>
    <row r="36" spans="1:10" s="5" customFormat="1" ht="18" customHeight="1" x14ac:dyDescent="0.2">
      <c r="B36" s="341"/>
      <c r="C36" s="342"/>
      <c r="D36" s="40"/>
      <c r="E36" s="40"/>
      <c r="F36" s="40"/>
      <c r="G36" s="40"/>
      <c r="H36" s="40"/>
      <c r="I36" s="40"/>
    </row>
    <row r="37" spans="1:10" s="5" customFormat="1" ht="18" customHeight="1" x14ac:dyDescent="0.2">
      <c r="B37" s="341"/>
      <c r="C37" s="342"/>
      <c r="D37" s="40"/>
      <c r="E37" s="40"/>
      <c r="F37" s="40"/>
      <c r="G37" s="40"/>
      <c r="H37" s="40"/>
      <c r="I37" s="40"/>
    </row>
    <row r="38" spans="1:10" s="5" customFormat="1" ht="18" customHeight="1" x14ac:dyDescent="0.2">
      <c r="B38" s="341"/>
      <c r="C38" s="342"/>
      <c r="D38" s="40"/>
      <c r="E38" s="40"/>
      <c r="F38" s="40"/>
      <c r="G38" s="40"/>
      <c r="H38" s="40"/>
      <c r="I38" s="40"/>
    </row>
    <row r="39" spans="1:10" s="5" customFormat="1" ht="18" customHeight="1" x14ac:dyDescent="0.2">
      <c r="B39" s="341"/>
      <c r="C39" s="342"/>
      <c r="D39" s="40"/>
      <c r="E39" s="40"/>
      <c r="F39" s="40"/>
      <c r="G39" s="40"/>
      <c r="H39" s="40"/>
      <c r="I39" s="40"/>
    </row>
    <row r="40" spans="1:10" s="5" customFormat="1" ht="18" customHeight="1" x14ac:dyDescent="0.2">
      <c r="B40" s="341"/>
      <c r="C40" s="342"/>
      <c r="D40" s="40"/>
      <c r="E40" s="40"/>
      <c r="F40" s="40"/>
      <c r="G40" s="40"/>
      <c r="H40" s="40"/>
      <c r="I40" s="40"/>
    </row>
    <row r="41" spans="1:10" s="5" customFormat="1" ht="18" customHeight="1" x14ac:dyDescent="0.2">
      <c r="B41" s="341"/>
      <c r="C41" s="342"/>
      <c r="D41" s="40"/>
      <c r="E41" s="40"/>
      <c r="F41" s="40"/>
      <c r="G41" s="40"/>
      <c r="H41" s="40"/>
      <c r="I41" s="40"/>
    </row>
    <row r="42" spans="1:10" s="5" customFormat="1" ht="18" customHeight="1" x14ac:dyDescent="0.2">
      <c r="A42" s="11"/>
      <c r="B42" s="341"/>
      <c r="C42" s="342"/>
      <c r="D42" s="40"/>
      <c r="E42" s="40"/>
      <c r="F42" s="40"/>
      <c r="G42" s="40"/>
      <c r="H42" s="40"/>
      <c r="I42" s="40"/>
    </row>
    <row r="43" spans="1:10" s="5" customFormat="1" ht="18" customHeight="1" x14ac:dyDescent="0.2">
      <c r="B43" s="341"/>
      <c r="C43" s="342"/>
      <c r="D43" s="40"/>
      <c r="E43" s="40"/>
      <c r="F43" s="40"/>
      <c r="G43" s="40"/>
      <c r="H43" s="40"/>
      <c r="I43" s="40"/>
    </row>
    <row r="44" spans="1:10" s="5" customFormat="1" ht="18" customHeight="1" x14ac:dyDescent="0.2">
      <c r="B44" s="341"/>
      <c r="C44" s="342"/>
      <c r="D44" s="40"/>
      <c r="E44" s="40"/>
      <c r="F44" s="40"/>
      <c r="G44" s="40"/>
      <c r="H44" s="40"/>
      <c r="I44" s="40"/>
    </row>
    <row r="45" spans="1:10" s="5" customFormat="1" ht="18" customHeight="1" x14ac:dyDescent="0.2">
      <c r="B45" s="341"/>
      <c r="C45" s="342"/>
      <c r="D45" s="40"/>
      <c r="E45" s="40"/>
      <c r="F45" s="40"/>
      <c r="G45" s="40"/>
      <c r="H45" s="40"/>
      <c r="I45" s="40"/>
    </row>
    <row r="46" spans="1:10" s="5" customFormat="1" ht="18" customHeight="1" x14ac:dyDescent="0.2">
      <c r="B46" s="343"/>
      <c r="C46" s="344"/>
      <c r="D46" s="40"/>
      <c r="E46" s="40"/>
      <c r="F46" s="40"/>
      <c r="G46" s="40"/>
      <c r="H46" s="40"/>
      <c r="I46" s="40"/>
    </row>
    <row r="47" spans="1:10" s="2" customFormat="1" x14ac:dyDescent="0.2">
      <c r="B47" s="60"/>
      <c r="C47" s="60"/>
    </row>
    <row r="48" spans="1:10" s="5" customFormat="1" ht="38.25" x14ac:dyDescent="0.2">
      <c r="B48" s="55" t="s">
        <v>175</v>
      </c>
      <c r="C48" s="56"/>
      <c r="D48" s="39"/>
      <c r="E48" s="40"/>
      <c r="F48" s="40"/>
      <c r="G48" s="40"/>
      <c r="H48" s="40"/>
      <c r="I48" s="40"/>
    </row>
    <row r="49" spans="2:10" s="5" customFormat="1" x14ac:dyDescent="0.2">
      <c r="B49" s="144" t="s">
        <v>104</v>
      </c>
      <c r="C49" s="145" t="s">
        <v>82</v>
      </c>
      <c r="D49" s="27"/>
      <c r="E49" s="27"/>
      <c r="F49" s="27"/>
      <c r="G49" s="27"/>
      <c r="H49" s="27"/>
      <c r="I49" s="27"/>
      <c r="J49" s="27"/>
    </row>
    <row r="50" spans="2:10" s="5" customFormat="1" ht="18" customHeight="1" x14ac:dyDescent="0.2">
      <c r="B50" s="345"/>
      <c r="C50" s="346"/>
      <c r="D50" s="52"/>
      <c r="E50" s="27"/>
      <c r="F50" s="27"/>
      <c r="G50" s="27"/>
      <c r="H50" s="27"/>
      <c r="I50" s="27"/>
      <c r="J50" s="27"/>
    </row>
    <row r="51" spans="2:10" s="5" customFormat="1" ht="18" customHeight="1" x14ac:dyDescent="0.2">
      <c r="B51" s="345"/>
      <c r="C51" s="346"/>
      <c r="D51" s="52"/>
      <c r="E51" s="27"/>
      <c r="F51" s="27"/>
      <c r="G51" s="27"/>
      <c r="H51" s="27"/>
      <c r="I51" s="27"/>
      <c r="J51" s="27"/>
    </row>
    <row r="52" spans="2:10" s="5" customFormat="1" ht="18" customHeight="1" x14ac:dyDescent="0.2">
      <c r="B52" s="345"/>
      <c r="C52" s="346"/>
      <c r="D52" s="52"/>
      <c r="E52" s="27"/>
      <c r="F52" s="27"/>
      <c r="G52" s="27"/>
      <c r="H52" s="27"/>
      <c r="I52" s="27"/>
      <c r="J52" s="27"/>
    </row>
    <row r="53" spans="2:10" s="5" customFormat="1" ht="18" customHeight="1" x14ac:dyDescent="0.2">
      <c r="B53" s="345"/>
      <c r="C53" s="346"/>
      <c r="D53" s="52"/>
      <c r="E53" s="27"/>
      <c r="F53" s="27"/>
      <c r="G53" s="27"/>
      <c r="H53" s="27"/>
      <c r="I53" s="27"/>
      <c r="J53" s="27"/>
    </row>
    <row r="54" spans="2:10" s="5" customFormat="1" ht="18" customHeight="1" x14ac:dyDescent="0.2">
      <c r="B54" s="345"/>
      <c r="C54" s="346"/>
      <c r="D54" s="52"/>
      <c r="E54" s="27"/>
      <c r="F54" s="27"/>
      <c r="G54" s="27"/>
      <c r="H54" s="27"/>
      <c r="I54" s="27"/>
      <c r="J54" s="27"/>
    </row>
    <row r="55" spans="2:10" s="5" customFormat="1" ht="18" customHeight="1" x14ac:dyDescent="0.2">
      <c r="B55" s="345"/>
      <c r="C55" s="346"/>
      <c r="D55" s="52"/>
      <c r="E55" s="27"/>
      <c r="F55" s="27"/>
      <c r="G55" s="27"/>
      <c r="H55" s="27"/>
      <c r="I55" s="27"/>
      <c r="J55" s="27"/>
    </row>
    <row r="56" spans="2:10" s="5" customFormat="1" ht="18" customHeight="1" x14ac:dyDescent="0.2">
      <c r="B56" s="345"/>
      <c r="C56" s="346"/>
      <c r="D56" s="52"/>
      <c r="E56" s="27"/>
      <c r="F56" s="27"/>
      <c r="G56" s="27"/>
      <c r="H56" s="27"/>
      <c r="I56" s="27"/>
      <c r="J56" s="27"/>
    </row>
    <row r="57" spans="2:10" s="5" customFormat="1" ht="18" customHeight="1" x14ac:dyDescent="0.2">
      <c r="B57" s="345"/>
      <c r="C57" s="346"/>
      <c r="D57" s="52"/>
      <c r="E57" s="27"/>
      <c r="F57" s="27"/>
      <c r="G57" s="27"/>
      <c r="H57" s="27"/>
      <c r="I57" s="27"/>
      <c r="J57" s="27"/>
    </row>
    <row r="58" spans="2:10" s="5" customFormat="1" ht="18" customHeight="1" x14ac:dyDescent="0.2">
      <c r="B58" s="345"/>
      <c r="C58" s="346"/>
      <c r="D58" s="52"/>
      <c r="E58" s="27"/>
      <c r="F58" s="27"/>
      <c r="G58" s="27"/>
      <c r="H58" s="27"/>
      <c r="I58" s="27"/>
      <c r="J58" s="27"/>
    </row>
    <row r="59" spans="2:10" s="5" customFormat="1" ht="18" customHeight="1" x14ac:dyDescent="0.2">
      <c r="B59" s="347"/>
      <c r="C59" s="348"/>
      <c r="D59" s="52"/>
      <c r="E59" s="27"/>
      <c r="F59" s="27"/>
      <c r="G59" s="27"/>
      <c r="H59" s="27"/>
      <c r="I59" s="27"/>
      <c r="J59" s="27"/>
    </row>
    <row r="60" spans="2:10" s="2" customFormat="1" x14ac:dyDescent="0.2">
      <c r="B60" s="60"/>
      <c r="C60" s="60"/>
    </row>
    <row r="61" spans="2:10" s="5" customFormat="1" ht="74.099999999999994" customHeight="1" x14ac:dyDescent="0.2">
      <c r="B61" s="59" t="s">
        <v>178</v>
      </c>
      <c r="C61" s="27"/>
      <c r="D61" s="27"/>
      <c r="E61" s="27"/>
      <c r="F61" s="27"/>
      <c r="G61" s="27"/>
      <c r="H61" s="27"/>
    </row>
    <row r="62" spans="2:10" s="5" customFormat="1" ht="19.5" customHeight="1" x14ac:dyDescent="0.2">
      <c r="B62" s="71"/>
      <c r="C62" s="29"/>
      <c r="D62" s="29"/>
      <c r="E62" s="29"/>
      <c r="F62" s="29"/>
      <c r="G62" s="29"/>
      <c r="H62" s="29"/>
    </row>
    <row r="63" spans="2:10" s="5" customFormat="1" ht="19.5" customHeight="1" x14ac:dyDescent="0.2">
      <c r="B63" s="71"/>
      <c r="C63" s="29"/>
      <c r="D63" s="29"/>
      <c r="E63" s="29"/>
      <c r="F63" s="29"/>
      <c r="G63" s="29"/>
      <c r="H63" s="29"/>
    </row>
    <row r="64" spans="2:10" s="5" customFormat="1" ht="19.5" customHeight="1" x14ac:dyDescent="0.2">
      <c r="B64" s="71"/>
      <c r="C64" s="29"/>
      <c r="D64" s="29"/>
      <c r="E64" s="29"/>
      <c r="F64" s="29"/>
      <c r="G64" s="29"/>
      <c r="H64" s="29"/>
    </row>
    <row r="65" spans="1:3" x14ac:dyDescent="0.2">
      <c r="B65" s="7"/>
    </row>
    <row r="66" spans="1:3" hidden="1" x14ac:dyDescent="0.2">
      <c r="B66" s="30"/>
      <c r="C66" s="30"/>
    </row>
    <row r="67" spans="1:3" hidden="1" x14ac:dyDescent="0.2">
      <c r="A67" s="30"/>
      <c r="B67" s="37"/>
      <c r="C67" s="37"/>
    </row>
    <row r="68" spans="1:3" hidden="1" x14ac:dyDescent="0.2">
      <c r="A68" s="30"/>
      <c r="B68" s="30"/>
      <c r="C68" s="4"/>
    </row>
    <row r="69" spans="1:3" hidden="1" x14ac:dyDescent="0.2">
      <c r="B69" s="30"/>
      <c r="C69" s="4"/>
    </row>
    <row r="70" spans="1:3" hidden="1" x14ac:dyDescent="0.2">
      <c r="B70" s="37"/>
      <c r="C70" s="37"/>
    </row>
    <row r="71" spans="1:3" ht="13.5" hidden="1" customHeight="1" x14ac:dyDescent="0.2">
      <c r="B71" s="37"/>
      <c r="C71" s="37"/>
    </row>
    <row r="72" spans="1:3" hidden="1" x14ac:dyDescent="0.2">
      <c r="B72" s="7"/>
    </row>
    <row r="73" spans="1:3" hidden="1" x14ac:dyDescent="0.2">
      <c r="B73" s="7"/>
    </row>
    <row r="74" spans="1:3" hidden="1" x14ac:dyDescent="0.2">
      <c r="B74" s="7"/>
    </row>
    <row r="75" spans="1:3" hidden="1" x14ac:dyDescent="0.2">
      <c r="B75" s="7"/>
    </row>
    <row r="76" spans="1:3" hidden="1" x14ac:dyDescent="0.2">
      <c r="B76" s="7"/>
    </row>
    <row r="77" spans="1:3" hidden="1" x14ac:dyDescent="0.2">
      <c r="B77" s="7"/>
    </row>
    <row r="78" spans="1:3" hidden="1" x14ac:dyDescent="0.2">
      <c r="B78" s="7"/>
    </row>
    <row r="79" spans="1:3" hidden="1" x14ac:dyDescent="0.2">
      <c r="B79" s="7"/>
    </row>
    <row r="80" spans="1:3" hidden="1" x14ac:dyDescent="0.2">
      <c r="B80" s="7"/>
    </row>
    <row r="81" spans="2:2" hidden="1" x14ac:dyDescent="0.2">
      <c r="B81" s="7"/>
    </row>
    <row r="82" spans="2:2" hidden="1" x14ac:dyDescent="0.2">
      <c r="B82" s="7"/>
    </row>
    <row r="83" spans="2:2" hidden="1" x14ac:dyDescent="0.2">
      <c r="B83" s="7"/>
    </row>
    <row r="84" spans="2:2" hidden="1" x14ac:dyDescent="0.2">
      <c r="B84" s="7"/>
    </row>
    <row r="85" spans="2:2" hidden="1" x14ac:dyDescent="0.2">
      <c r="B85" s="7"/>
    </row>
    <row r="86" spans="2:2" hidden="1" x14ac:dyDescent="0.2">
      <c r="B86" s="7"/>
    </row>
    <row r="87" spans="2:2" hidden="1" x14ac:dyDescent="0.2">
      <c r="B87" s="7"/>
    </row>
    <row r="88" spans="2:2" hidden="1" x14ac:dyDescent="0.2">
      <c r="B88" s="7"/>
    </row>
    <row r="89" spans="2:2" hidden="1" x14ac:dyDescent="0.2">
      <c r="B89" s="7"/>
    </row>
    <row r="90" spans="2:2" hidden="1" x14ac:dyDescent="0.2">
      <c r="B90" s="7"/>
    </row>
    <row r="91" spans="2:2" hidden="1" x14ac:dyDescent="0.2">
      <c r="B91" s="7"/>
    </row>
    <row r="92" spans="2:2" hidden="1" x14ac:dyDescent="0.2">
      <c r="B92" s="7"/>
    </row>
    <row r="93" spans="2:2" hidden="1" x14ac:dyDescent="0.2">
      <c r="B93" s="7"/>
    </row>
    <row r="94" spans="2:2" hidden="1" x14ac:dyDescent="0.2">
      <c r="B94" s="7"/>
    </row>
    <row r="95" spans="2:2" hidden="1" x14ac:dyDescent="0.2">
      <c r="B95" s="7"/>
    </row>
    <row r="96" spans="2:2" hidden="1" x14ac:dyDescent="0.2">
      <c r="B96" s="7"/>
    </row>
    <row r="97" spans="2:2" hidden="1" x14ac:dyDescent="0.2">
      <c r="B97" s="7"/>
    </row>
    <row r="98" spans="2:2" hidden="1" x14ac:dyDescent="0.2">
      <c r="B98" s="7"/>
    </row>
    <row r="99" spans="2:2" hidden="1" x14ac:dyDescent="0.2">
      <c r="B99" s="7"/>
    </row>
    <row r="100" spans="2:2" hidden="1" x14ac:dyDescent="0.2">
      <c r="B100" s="7"/>
    </row>
    <row r="101" spans="2:2" hidden="1" x14ac:dyDescent="0.2">
      <c r="B101" s="7"/>
    </row>
    <row r="102" spans="2:2" hidden="1" x14ac:dyDescent="0.2">
      <c r="B102" s="7"/>
    </row>
    <row r="103" spans="2:2" hidden="1" x14ac:dyDescent="0.2">
      <c r="B103" s="7"/>
    </row>
    <row r="104" spans="2:2" hidden="1" x14ac:dyDescent="0.2">
      <c r="B104" s="7"/>
    </row>
    <row r="105" spans="2:2" hidden="1" x14ac:dyDescent="0.2">
      <c r="B105" s="7"/>
    </row>
    <row r="106" spans="2:2" hidden="1" x14ac:dyDescent="0.2">
      <c r="B106" s="7"/>
    </row>
    <row r="107" spans="2:2" hidden="1" x14ac:dyDescent="0.2">
      <c r="B107" s="7"/>
    </row>
    <row r="108" spans="2:2" hidden="1" x14ac:dyDescent="0.2">
      <c r="B108" s="7"/>
    </row>
    <row r="109" spans="2:2" hidden="1" x14ac:dyDescent="0.2">
      <c r="B109" s="7"/>
    </row>
    <row r="110" spans="2:2" hidden="1" x14ac:dyDescent="0.2">
      <c r="B110" s="7"/>
    </row>
    <row r="111" spans="2:2" hidden="1" x14ac:dyDescent="0.2">
      <c r="B111" s="7"/>
    </row>
    <row r="112" spans="2:2" hidden="1" x14ac:dyDescent="0.2">
      <c r="B112" s="7"/>
    </row>
    <row r="113" spans="2:2" hidden="1" x14ac:dyDescent="0.2">
      <c r="B113" s="7"/>
    </row>
    <row r="114" spans="2:2" hidden="1" x14ac:dyDescent="0.2">
      <c r="B114" s="7"/>
    </row>
    <row r="115" spans="2:2" hidden="1" x14ac:dyDescent="0.2">
      <c r="B115" s="7"/>
    </row>
    <row r="116" spans="2:2" hidden="1" x14ac:dyDescent="0.2">
      <c r="B116" s="7"/>
    </row>
    <row r="117" spans="2:2" hidden="1" x14ac:dyDescent="0.2">
      <c r="B117" s="7"/>
    </row>
    <row r="118" spans="2:2" hidden="1" x14ac:dyDescent="0.2">
      <c r="B118" s="7"/>
    </row>
    <row r="119" spans="2:2" hidden="1" x14ac:dyDescent="0.2">
      <c r="B119" s="7"/>
    </row>
    <row r="120" spans="2:2" hidden="1" x14ac:dyDescent="0.2">
      <c r="B120" s="7"/>
    </row>
    <row r="121" spans="2:2" hidden="1" x14ac:dyDescent="0.2">
      <c r="B121" s="7"/>
    </row>
    <row r="122" spans="2:2" hidden="1" x14ac:dyDescent="0.2">
      <c r="B122" s="7"/>
    </row>
    <row r="123" spans="2:2" hidden="1" x14ac:dyDescent="0.2">
      <c r="B123" s="7"/>
    </row>
    <row r="124" spans="2:2" hidden="1" x14ac:dyDescent="0.2">
      <c r="B124" s="7"/>
    </row>
    <row r="125" spans="2:2" hidden="1" x14ac:dyDescent="0.2">
      <c r="B125" s="7"/>
    </row>
    <row r="126" spans="2:2" hidden="1" x14ac:dyDescent="0.2">
      <c r="B126" s="7"/>
    </row>
    <row r="127" spans="2:2" hidden="1" x14ac:dyDescent="0.2">
      <c r="B127" s="7"/>
    </row>
    <row r="128" spans="2:2" hidden="1" x14ac:dyDescent="0.2">
      <c r="B128" s="7"/>
    </row>
    <row r="129" spans="2:2" hidden="1" x14ac:dyDescent="0.2">
      <c r="B129" s="7"/>
    </row>
    <row r="130" spans="2:2" hidden="1" x14ac:dyDescent="0.2">
      <c r="B130" s="7"/>
    </row>
    <row r="131" spans="2:2" hidden="1" x14ac:dyDescent="0.2">
      <c r="B131" s="7"/>
    </row>
    <row r="132" spans="2:2" hidden="1" x14ac:dyDescent="0.2">
      <c r="B132" s="7"/>
    </row>
    <row r="133" spans="2:2" hidden="1" x14ac:dyDescent="0.2">
      <c r="B133" s="7"/>
    </row>
    <row r="134" spans="2:2" hidden="1" x14ac:dyDescent="0.2">
      <c r="B134" s="7"/>
    </row>
    <row r="135" spans="2:2" hidden="1" x14ac:dyDescent="0.2">
      <c r="B135" s="7"/>
    </row>
    <row r="136" spans="2:2" hidden="1" x14ac:dyDescent="0.2">
      <c r="B136" s="7"/>
    </row>
    <row r="137" spans="2:2" hidden="1" x14ac:dyDescent="0.2">
      <c r="B137" s="7"/>
    </row>
    <row r="138" spans="2:2" hidden="1" x14ac:dyDescent="0.2">
      <c r="B138" s="7"/>
    </row>
    <row r="139" spans="2:2" hidden="1" x14ac:dyDescent="0.2">
      <c r="B139" s="7"/>
    </row>
    <row r="140" spans="2:2" hidden="1" x14ac:dyDescent="0.2">
      <c r="B140" s="7"/>
    </row>
    <row r="141" spans="2:2" hidden="1" x14ac:dyDescent="0.2">
      <c r="B141" s="7"/>
    </row>
    <row r="142" spans="2:2" hidden="1" x14ac:dyDescent="0.2">
      <c r="B142" s="7"/>
    </row>
    <row r="143" spans="2:2" hidden="1" x14ac:dyDescent="0.2">
      <c r="B143" s="7"/>
    </row>
    <row r="144" spans="2:2" hidden="1" x14ac:dyDescent="0.2">
      <c r="B144" s="7"/>
    </row>
    <row r="145" spans="2:5" hidden="1" x14ac:dyDescent="0.2">
      <c r="B145" s="7"/>
    </row>
    <row r="146" spans="2:5" hidden="1" x14ac:dyDescent="0.2">
      <c r="B146" s="7"/>
    </row>
    <row r="147" spans="2:5" hidden="1" x14ac:dyDescent="0.2">
      <c r="B147" s="7"/>
    </row>
    <row r="148" spans="2:5" hidden="1" x14ac:dyDescent="0.2">
      <c r="B148" s="7"/>
    </row>
    <row r="149" spans="2:5" hidden="1" x14ac:dyDescent="0.2">
      <c r="B149" s="7"/>
    </row>
    <row r="150" spans="2:5" hidden="1" x14ac:dyDescent="0.2">
      <c r="B150" s="7"/>
    </row>
    <row r="151" spans="2:5" hidden="1" x14ac:dyDescent="0.2">
      <c r="B151" s="7"/>
    </row>
    <row r="152" spans="2:5" hidden="1" x14ac:dyDescent="0.2">
      <c r="B152" s="7"/>
    </row>
    <row r="153" spans="2:5" hidden="1" x14ac:dyDescent="0.2">
      <c r="B153" s="7"/>
    </row>
    <row r="154" spans="2:5" hidden="1" x14ac:dyDescent="0.2">
      <c r="B154" s="7"/>
    </row>
    <row r="155" spans="2:5" hidden="1" x14ac:dyDescent="0.2">
      <c r="B155" s="7"/>
    </row>
    <row r="156" spans="2:5" hidden="1" x14ac:dyDescent="0.2">
      <c r="B156" s="7"/>
    </row>
    <row r="157" spans="2:5" hidden="1" x14ac:dyDescent="0.2">
      <c r="B157" s="7"/>
    </row>
    <row r="158" spans="2:5" hidden="1" x14ac:dyDescent="0.2">
      <c r="B158" s="7"/>
      <c r="E158" s="57"/>
    </row>
    <row r="159" spans="2:5" hidden="1" x14ac:dyDescent="0.2">
      <c r="B159" s="7"/>
      <c r="E159" s="57"/>
    </row>
    <row r="160" spans="2:5" hidden="1" x14ac:dyDescent="0.2">
      <c r="B160" s="7"/>
    </row>
    <row r="161" spans="2:2" hidden="1" x14ac:dyDescent="0.2">
      <c r="B161" s="7"/>
    </row>
    <row r="162" spans="2:2" hidden="1" x14ac:dyDescent="0.2">
      <c r="B162" s="7"/>
    </row>
    <row r="163" spans="2:2" hidden="1" x14ac:dyDescent="0.2">
      <c r="B163" s="7"/>
    </row>
    <row r="164" spans="2:2" hidden="1" x14ac:dyDescent="0.2">
      <c r="B164" s="7"/>
    </row>
    <row r="165" spans="2:2" hidden="1" x14ac:dyDescent="0.2">
      <c r="B165" s="7"/>
    </row>
    <row r="166" spans="2:2" hidden="1" x14ac:dyDescent="0.2">
      <c r="B166" s="7"/>
    </row>
    <row r="167" spans="2:2" hidden="1" x14ac:dyDescent="0.2">
      <c r="B167" s="7"/>
    </row>
    <row r="168" spans="2:2" hidden="1" x14ac:dyDescent="0.2">
      <c r="B168" s="7"/>
    </row>
    <row r="169" spans="2:2" hidden="1" x14ac:dyDescent="0.2">
      <c r="B169" s="7"/>
    </row>
    <row r="170" spans="2:2" hidden="1" x14ac:dyDescent="0.2">
      <c r="B170" s="7"/>
    </row>
    <row r="171" spans="2:2" hidden="1" x14ac:dyDescent="0.2">
      <c r="B171" s="7"/>
    </row>
    <row r="172" spans="2:2" hidden="1" x14ac:dyDescent="0.2">
      <c r="B172" s="7"/>
    </row>
    <row r="173" spans="2:2" hidden="1" x14ac:dyDescent="0.2">
      <c r="B173" s="7"/>
    </row>
    <row r="174" spans="2:2" hidden="1" x14ac:dyDescent="0.2">
      <c r="B174" s="7"/>
    </row>
    <row r="175" spans="2:2" hidden="1" x14ac:dyDescent="0.2">
      <c r="B175" s="7"/>
    </row>
    <row r="176" spans="2:2" hidden="1" x14ac:dyDescent="0.2">
      <c r="B176" s="7"/>
    </row>
    <row r="177" spans="2:2" hidden="1" x14ac:dyDescent="0.2">
      <c r="B177" s="7"/>
    </row>
    <row r="178" spans="2:2" hidden="1" x14ac:dyDescent="0.2">
      <c r="B178" s="7"/>
    </row>
    <row r="179" spans="2:2" hidden="1" x14ac:dyDescent="0.2">
      <c r="B179" s="7"/>
    </row>
    <row r="180" spans="2:2" hidden="1" x14ac:dyDescent="0.2">
      <c r="B180" s="7"/>
    </row>
    <row r="181" spans="2:2" hidden="1" x14ac:dyDescent="0.2">
      <c r="B181" s="7"/>
    </row>
    <row r="182" spans="2:2" hidden="1" x14ac:dyDescent="0.2">
      <c r="B182" s="7"/>
    </row>
    <row r="183" spans="2:2" hidden="1" x14ac:dyDescent="0.2">
      <c r="B183" s="7"/>
    </row>
    <row r="184" spans="2:2" hidden="1" x14ac:dyDescent="0.2">
      <c r="B184" s="7"/>
    </row>
    <row r="185" spans="2:2" hidden="1" x14ac:dyDescent="0.2">
      <c r="B185" s="7"/>
    </row>
    <row r="186" spans="2:2" hidden="1" x14ac:dyDescent="0.2">
      <c r="B186" s="7"/>
    </row>
    <row r="187" spans="2:2" hidden="1" x14ac:dyDescent="0.2">
      <c r="B187" s="7"/>
    </row>
    <row r="188" spans="2:2" hidden="1" x14ac:dyDescent="0.2">
      <c r="B188" s="7"/>
    </row>
    <row r="189" spans="2:2" hidden="1" x14ac:dyDescent="0.2">
      <c r="B189" s="7"/>
    </row>
    <row r="190" spans="2:2" hidden="1" x14ac:dyDescent="0.2">
      <c r="B190" s="7"/>
    </row>
    <row r="191" spans="2:2" hidden="1" x14ac:dyDescent="0.2">
      <c r="B191" s="7"/>
    </row>
    <row r="192" spans="2:2" hidden="1" x14ac:dyDescent="0.2">
      <c r="B192" s="7"/>
    </row>
    <row r="193" spans="2:2" hidden="1" x14ac:dyDescent="0.2">
      <c r="B193" s="7"/>
    </row>
    <row r="194" spans="2:2" hidden="1" x14ac:dyDescent="0.2">
      <c r="B194" s="7"/>
    </row>
    <row r="195" spans="2:2" hidden="1" x14ac:dyDescent="0.2">
      <c r="B195" s="7"/>
    </row>
    <row r="196" spans="2:2" hidden="1" x14ac:dyDescent="0.2">
      <c r="B196" s="7"/>
    </row>
    <row r="197" spans="2:2" hidden="1" x14ac:dyDescent="0.2">
      <c r="B197" s="1"/>
    </row>
    <row r="198" spans="2:2" hidden="1" x14ac:dyDescent="0.2">
      <c r="B198" s="7"/>
    </row>
    <row r="199" spans="2:2" hidden="1" x14ac:dyDescent="0.2">
      <c r="B199" s="7"/>
    </row>
    <row r="200" spans="2:2" hidden="1" x14ac:dyDescent="0.2">
      <c r="B200" s="7"/>
    </row>
    <row r="201" spans="2:2" hidden="1" x14ac:dyDescent="0.2">
      <c r="B201" s="7"/>
    </row>
    <row r="202" spans="2:2" hidden="1" x14ac:dyDescent="0.2">
      <c r="B202" s="7"/>
    </row>
    <row r="203" spans="2:2" hidden="1" x14ac:dyDescent="0.2">
      <c r="B203" s="7"/>
    </row>
    <row r="204" spans="2:2" hidden="1" x14ac:dyDescent="0.2"/>
    <row r="205" spans="2:2" hidden="1" x14ac:dyDescent="0.2">
      <c r="B205" s="1"/>
    </row>
    <row r="206" spans="2:2" hidden="1" x14ac:dyDescent="0.2">
      <c r="B206" s="7"/>
    </row>
    <row r="207" spans="2:2" hidden="1" x14ac:dyDescent="0.2">
      <c r="B207" s="7"/>
    </row>
    <row r="208" spans="2:2" hidden="1" x14ac:dyDescent="0.2">
      <c r="B208" s="7"/>
    </row>
    <row r="209" spans="2:3" hidden="1" x14ac:dyDescent="0.2">
      <c r="B209" s="7"/>
    </row>
    <row r="210" spans="2:3" hidden="1" x14ac:dyDescent="0.2">
      <c r="B210" s="7"/>
    </row>
    <row r="211" spans="2:3" hidden="1" x14ac:dyDescent="0.2">
      <c r="B211" s="7"/>
    </row>
    <row r="212" spans="2:3" hidden="1" x14ac:dyDescent="0.2"/>
    <row r="213" spans="2:3" hidden="1" x14ac:dyDescent="0.2"/>
    <row r="214" spans="2:3" hidden="1" x14ac:dyDescent="0.2">
      <c r="B214" s="16"/>
      <c r="C214" s="1"/>
    </row>
    <row r="215" spans="2:3" hidden="1" x14ac:dyDescent="0.2">
      <c r="B215" s="17"/>
    </row>
    <row r="216" spans="2:3" hidden="1" x14ac:dyDescent="0.2">
      <c r="B216" s="16"/>
    </row>
    <row r="217" spans="2:3" hidden="1" x14ac:dyDescent="0.2">
      <c r="B217" s="16"/>
    </row>
    <row r="218" spans="2:3" hidden="1" x14ac:dyDescent="0.2">
      <c r="B218" s="16"/>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2.75" zeroHeight="1" x14ac:dyDescent="0.2"/>
  <cols>
    <col min="1" max="1" width="111.42578125" style="3" customWidth="1"/>
    <col min="2" max="2" width="9.140625" style="3" customWidth="1"/>
    <col min="3" max="3" width="45.5703125" style="3" hidden="1" customWidth="1"/>
    <col min="4" max="4" width="7" style="3" hidden="1" customWidth="1"/>
    <col min="5" max="5" width="10.85546875" style="3" hidden="1" customWidth="1"/>
    <col min="6" max="6" width="11.5703125" style="3" hidden="1" customWidth="1"/>
    <col min="7" max="7" width="9.140625" style="3" hidden="1" customWidth="1"/>
    <col min="8" max="8" width="14" style="3" hidden="1" customWidth="1"/>
    <col min="9" max="9" width="13.85546875" style="3" hidden="1" customWidth="1"/>
    <col min="10" max="10" width="9.140625" style="3" hidden="1" customWidth="1"/>
    <col min="11" max="11" width="12.42578125" style="3" hidden="1" customWidth="1"/>
    <col min="12" max="12" width="12" style="3" hidden="1" customWidth="1"/>
    <col min="13" max="14" width="0" style="3" hidden="1" customWidth="1"/>
    <col min="15" max="16384" width="9.140625" style="3" hidden="1"/>
  </cols>
  <sheetData>
    <row r="1" spans="1:14" x14ac:dyDescent="0.2">
      <c r="A1" s="76" t="s">
        <v>87</v>
      </c>
    </row>
    <row r="2" spans="1:14" ht="15" x14ac:dyDescent="0.2">
      <c r="H2" s="38"/>
      <c r="I2" s="38"/>
    </row>
    <row r="3" spans="1:14" s="41" customFormat="1" ht="112.5" customHeight="1" x14ac:dyDescent="0.2">
      <c r="A3" s="49" t="s">
        <v>176</v>
      </c>
      <c r="B3" s="48"/>
      <c r="C3" s="48"/>
      <c r="D3" s="48"/>
      <c r="E3" s="48"/>
      <c r="F3" s="48"/>
      <c r="G3" s="48"/>
      <c r="H3" s="48"/>
      <c r="I3" s="48"/>
      <c r="J3" s="48"/>
      <c r="K3" s="48"/>
      <c r="L3" s="48"/>
      <c r="M3" s="48"/>
      <c r="N3" s="48"/>
    </row>
    <row r="4" spans="1:14" s="41" customFormat="1" ht="16.5" customHeight="1" x14ac:dyDescent="0.2">
      <c r="A4" s="50"/>
      <c r="B4" s="38"/>
      <c r="C4" s="38"/>
      <c r="D4" s="38"/>
      <c r="E4" s="38"/>
      <c r="F4" s="38"/>
      <c r="G4" s="38"/>
      <c r="H4" s="3"/>
      <c r="I4" s="3"/>
      <c r="J4" s="38"/>
      <c r="K4" s="38"/>
      <c r="L4" s="38"/>
      <c r="M4" s="38"/>
      <c r="N4" s="38"/>
    </row>
    <row r="5" spans="1:14" ht="15" x14ac:dyDescent="0.2">
      <c r="A5" s="3" t="s">
        <v>88</v>
      </c>
      <c r="E5" s="38"/>
      <c r="F5" s="38"/>
      <c r="G5" s="38"/>
      <c r="J5" s="38"/>
    </row>
    <row r="6" spans="1:14" ht="15" x14ac:dyDescent="0.2">
      <c r="A6" s="3" t="s">
        <v>89</v>
      </c>
      <c r="E6" s="38"/>
      <c r="F6" s="38"/>
      <c r="G6" s="38"/>
      <c r="J6" s="38"/>
    </row>
    <row r="7" spans="1:14" x14ac:dyDescent="0.2"/>
    <row r="8" spans="1:14" x14ac:dyDescent="0.2">
      <c r="A8" s="3" t="s">
        <v>90</v>
      </c>
    </row>
    <row r="9" spans="1:14" x14ac:dyDescent="0.2">
      <c r="A9" s="3" t="s">
        <v>91</v>
      </c>
    </row>
    <row r="10" spans="1:14" x14ac:dyDescent="0.2"/>
  </sheetData>
  <pageMargins left="0.7" right="0.7" top="0.75" bottom="0.75" header="0.3" footer="0.3"/>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2AEC57B-F62A-4F4B-9F17-8493B708A38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53CC74F-29B9-4163-8349-7C80D3A03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26</vt:i4>
      </vt:variant>
    </vt:vector>
  </HeadingPairs>
  <TitlesOfParts>
    <vt:vector size="36"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Ellen Gee</cp:lastModifiedBy>
  <cp:lastPrinted>2015-03-03T22:45:12Z</cp:lastPrinted>
  <dcterms:created xsi:type="dcterms:W3CDTF">2012-03-15T16:14:51Z</dcterms:created>
  <dcterms:modified xsi:type="dcterms:W3CDTF">2016-05-12T19:26:07Z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y fmtid="{D5CDD505-2E9C-101B-9397-08002B2CF9AE}" pid="4" name="_AdHocReviewCycleID">
    <vt:i4>1373002358</vt:i4>
  </property>
  <property fmtid="{D5CDD505-2E9C-101B-9397-08002B2CF9AE}" pid="5" name="_EmailSubject">
    <vt:lpwstr>MLR and RC forms and instructions for posting</vt:lpwstr>
  </property>
  <property fmtid="{D5CDD505-2E9C-101B-9397-08002B2CF9AE}" pid="6" name="_AuthorEmail">
    <vt:lpwstr>Rebecca.Lund@cms.hhs.gov</vt:lpwstr>
  </property>
  <property fmtid="{D5CDD505-2E9C-101B-9397-08002B2CF9AE}" pid="7" name="_AuthorEmailDisplayName">
    <vt:lpwstr>Lund, Rebecca A. (CMS/CCIIO)</vt:lpwstr>
  </property>
  <property fmtid="{D5CDD505-2E9C-101B-9397-08002B2CF9AE}" pid="8" name="_PreviousAdHocReviewCycleID">
    <vt:i4>970187896</vt:i4>
  </property>
</Properties>
</file>