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473\Desktop\PRA\"/>
    </mc:Choice>
  </mc:AlternateContent>
  <bookViews>
    <workbookView xWindow="0" yWindow="0" windowWidth="23040" windowHeight="10692"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Tables'!$T$2</definedName>
    <definedName name="ColumnTitleRegion5.N2.N4.9">'Reference Tables'!$V$2</definedName>
    <definedName name="_xlnm.Print_Area" localSheetId="9">Attestation!$A$1:$N$9</definedName>
    <definedName name="_xlnm.Print_Area" localSheetId="3">'Pt 1 Summary of Data'!$D$4:$AT$63</definedName>
    <definedName name="_xlnm.Print_Area" localSheetId="4">'Pt 2 Premium and Claims'!$D$4:$AT$60</definedName>
    <definedName name="_xlnm.Print_Area" localSheetId="5">'Pt 3 MLR and Rebate Calculation'!$C$4:$AL$56</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Tables'!$V$3:$V$4</definedName>
  </definedNames>
  <calcPr calcId="152511" calcMode="manual" calcCompleted="0" calcOnSave="0"/>
</workbook>
</file>

<file path=xl/calcChain.xml><?xml version="1.0" encoding="utf-8"?>
<calcChain xmlns="http://schemas.openxmlformats.org/spreadsheetml/2006/main">
  <c r="O36" i="10" l="1"/>
  <c r="S36" i="10"/>
  <c r="W36" i="10"/>
  <c r="AI36" i="10"/>
  <c r="AJ36" i="10"/>
  <c r="X36" i="10"/>
  <c r="T36" i="10"/>
  <c r="P36" i="10"/>
  <c r="C36" i="10" l="1"/>
  <c r="D36" i="10"/>
  <c r="M19" i="10" l="1"/>
  <c r="M16" i="10"/>
  <c r="M15" i="10"/>
  <c r="M7" i="10" s="1"/>
  <c r="M6" i="10"/>
  <c r="I16" i="10"/>
  <c r="I11" i="10"/>
  <c r="I10" i="10"/>
  <c r="I6" i="10"/>
  <c r="E16" i="10"/>
  <c r="E11" i="10"/>
  <c r="E10" i="10"/>
  <c r="E9" i="10"/>
  <c r="E8" i="10"/>
  <c r="E6" i="10"/>
  <c r="I15" i="10" l="1"/>
  <c r="I7" i="10" s="1"/>
  <c r="E15" i="10"/>
  <c r="E7" i="10" s="1"/>
  <c r="AK16" i="10"/>
  <c r="AK15" i="10"/>
  <c r="AK7" i="10" s="1"/>
  <c r="Y16" i="10"/>
  <c r="Y15" i="10"/>
  <c r="Y7" i="10" s="1"/>
  <c r="U16" i="10"/>
  <c r="U15" i="10"/>
  <c r="U7" i="10" s="1"/>
  <c r="Q16" i="10"/>
  <c r="Q15" i="10"/>
  <c r="Q7" i="10" s="1"/>
  <c r="W13" i="10" l="1"/>
  <c r="AM60" i="4" l="1"/>
  <c r="U31" i="10" l="1"/>
  <c r="T31" i="10"/>
  <c r="S31" i="10"/>
  <c r="Q31" i="10"/>
  <c r="P31" i="10"/>
  <c r="O31" i="10"/>
  <c r="I31" i="10"/>
  <c r="J31" i="10" s="1"/>
  <c r="H31" i="10"/>
  <c r="G31" i="10"/>
  <c r="E31" i="10"/>
  <c r="D31" i="10"/>
  <c r="C31" i="10"/>
  <c r="AI13" i="10"/>
  <c r="X13" i="10"/>
  <c r="AJ13" i="10" l="1"/>
  <c r="AI17" i="10" l="1"/>
  <c r="AI27" i="10" s="1"/>
  <c r="F8" i="10" l="1"/>
  <c r="N60" i="4"/>
  <c r="O60" i="4"/>
  <c r="P60" i="4"/>
  <c r="Q60" i="4"/>
  <c r="R60" i="4"/>
  <c r="S60" i="4"/>
  <c r="T60" i="4"/>
  <c r="U60" i="4"/>
  <c r="V60" i="4"/>
  <c r="W60" i="4"/>
  <c r="X60" i="4"/>
  <c r="Y60" i="4"/>
  <c r="Z60" i="4"/>
  <c r="AA60" i="4"/>
  <c r="AL60" i="4"/>
  <c r="AN60" i="4"/>
  <c r="AO60" i="4"/>
  <c r="AP60" i="4"/>
  <c r="AQ60" i="4"/>
  <c r="AR60" i="4"/>
  <c r="AS60" i="4"/>
  <c r="AT60" i="4"/>
  <c r="F4" i="16" l="1"/>
  <c r="E4" i="16"/>
  <c r="D4" i="16"/>
  <c r="C4" i="16"/>
  <c r="G4" i="16"/>
  <c r="H4" i="16"/>
  <c r="K4" i="16"/>
  <c r="F31" i="10"/>
  <c r="AK19" i="10"/>
  <c r="AL19" i="10" s="1"/>
  <c r="AL22" i="10"/>
  <c r="Y19" i="10"/>
  <c r="Z19" i="10" s="1"/>
  <c r="Z22" i="10"/>
  <c r="V22" i="10"/>
  <c r="R22" i="10"/>
  <c r="N22" i="10"/>
  <c r="J22" i="10"/>
  <c r="V31" i="10" l="1"/>
  <c r="R31" i="10"/>
  <c r="AL23" i="10"/>
  <c r="N19" i="10"/>
  <c r="F22" i="10"/>
  <c r="AJ17" i="10"/>
  <c r="AJ27" i="10" s="1"/>
  <c r="AL16" i="10"/>
  <c r="X17" i="10"/>
  <c r="X27" i="10" s="1"/>
  <c r="W17" i="10"/>
  <c r="W27" i="10" s="1"/>
  <c r="Z16" i="10"/>
  <c r="L17" i="10"/>
  <c r="K17" i="10"/>
  <c r="J16" i="10"/>
  <c r="L12" i="10"/>
  <c r="K12" i="10"/>
  <c r="J11" i="10"/>
  <c r="F11" i="10"/>
  <c r="F10" i="10"/>
  <c r="M60" i="4"/>
  <c r="L60" i="4"/>
  <c r="K60" i="4"/>
  <c r="J60" i="4"/>
  <c r="I60" i="4"/>
  <c r="H60" i="4"/>
  <c r="G60" i="4"/>
  <c r="F60" i="4"/>
  <c r="E60" i="4"/>
  <c r="D60" i="4"/>
  <c r="AS5" i="4"/>
  <c r="AR5" i="4"/>
  <c r="AQ5" i="4"/>
  <c r="AP5" i="4"/>
  <c r="AO5" i="4"/>
  <c r="AN5" i="4"/>
  <c r="AM5" i="4"/>
  <c r="AL5" i="4"/>
  <c r="AA5" i="4"/>
  <c r="Z5" i="4"/>
  <c r="Y5" i="4"/>
  <c r="X5" i="4"/>
  <c r="W5" i="4"/>
  <c r="V5" i="4"/>
  <c r="U5" i="4"/>
  <c r="T5" i="4"/>
  <c r="S5" i="4"/>
  <c r="R5" i="4"/>
  <c r="Q5" i="4"/>
  <c r="P5" i="4"/>
  <c r="O5" i="4"/>
  <c r="N5" i="4"/>
  <c r="M5" i="4"/>
  <c r="L5" i="4"/>
  <c r="K5" i="4"/>
  <c r="J5" i="4"/>
  <c r="I5" i="4"/>
  <c r="F5" i="4"/>
  <c r="G5" i="4"/>
  <c r="H5" i="4"/>
  <c r="E5" i="4"/>
  <c r="D5" i="4"/>
  <c r="AS55" i="18"/>
  <c r="AS22" i="4" s="1"/>
  <c r="AR55" i="18"/>
  <c r="AR22" i="4" s="1"/>
  <c r="AQ55" i="18"/>
  <c r="AQ22" i="4" s="1"/>
  <c r="AP55" i="18"/>
  <c r="AP22" i="4" s="1"/>
  <c r="AO55" i="18"/>
  <c r="AO22" i="4" s="1"/>
  <c r="AN55" i="18"/>
  <c r="AN22" i="4" s="1"/>
  <c r="AM55" i="18"/>
  <c r="AM22" i="4" s="1"/>
  <c r="AL55" i="18"/>
  <c r="AL22" i="4" s="1"/>
  <c r="AA55" i="18"/>
  <c r="AA22" i="4" s="1"/>
  <c r="Z55" i="18"/>
  <c r="Z22" i="4" s="1"/>
  <c r="Y55" i="18"/>
  <c r="Y22" i="4" s="1"/>
  <c r="X55" i="18"/>
  <c r="X22" i="4" s="1"/>
  <c r="W55" i="18"/>
  <c r="W22" i="4" s="1"/>
  <c r="V55" i="18"/>
  <c r="V22" i="4" s="1"/>
  <c r="U55" i="18"/>
  <c r="U22" i="4" s="1"/>
  <c r="T55" i="18"/>
  <c r="T22" i="4" s="1"/>
  <c r="S55" i="18"/>
  <c r="S22" i="4" s="1"/>
  <c r="R55" i="18"/>
  <c r="R22" i="4" s="1"/>
  <c r="Q55" i="18"/>
  <c r="Q22" i="4" s="1"/>
  <c r="P55" i="18"/>
  <c r="P22" i="4" s="1"/>
  <c r="O55" i="18"/>
  <c r="O22" i="4" s="1"/>
  <c r="N55" i="18"/>
  <c r="N22" i="4" s="1"/>
  <c r="AS54" i="18"/>
  <c r="AS12" i="4" s="1"/>
  <c r="AR54" i="18"/>
  <c r="AR12" i="4" s="1"/>
  <c r="AQ54" i="18"/>
  <c r="AQ12" i="4" s="1"/>
  <c r="AP54" i="18"/>
  <c r="AP12" i="4" s="1"/>
  <c r="AO54" i="18"/>
  <c r="AO12" i="4" s="1"/>
  <c r="AN54" i="18"/>
  <c r="AN12" i="4" s="1"/>
  <c r="AM54" i="18"/>
  <c r="AM12" i="4" s="1"/>
  <c r="AL54" i="18"/>
  <c r="AL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4" i="18"/>
  <c r="O12" i="4" s="1"/>
  <c r="N54" i="18"/>
  <c r="N12" i="4" s="1"/>
  <c r="M55" i="18"/>
  <c r="M22" i="4" s="1"/>
  <c r="L55" i="18"/>
  <c r="L22" i="4" s="1"/>
  <c r="K55" i="18"/>
  <c r="K22" i="4" s="1"/>
  <c r="J55" i="18"/>
  <c r="J22" i="4" s="1"/>
  <c r="I55" i="18"/>
  <c r="I22" i="4" s="1"/>
  <c r="M54" i="18"/>
  <c r="M12" i="4" s="1"/>
  <c r="L54" i="18"/>
  <c r="L12" i="4" s="1"/>
  <c r="K54" i="18"/>
  <c r="K12" i="4" s="1"/>
  <c r="J54" i="18"/>
  <c r="J12" i="4" s="1"/>
  <c r="I54" i="18"/>
  <c r="I12" i="4" s="1"/>
  <c r="H55" i="18"/>
  <c r="H22" i="4" s="1"/>
  <c r="G55" i="18"/>
  <c r="G22" i="4" s="1"/>
  <c r="F55" i="18"/>
  <c r="F22" i="4" s="1"/>
  <c r="E55" i="18"/>
  <c r="E22" i="4" s="1"/>
  <c r="D55" i="18"/>
  <c r="D22" i="4" s="1"/>
  <c r="H54" i="18"/>
  <c r="H12" i="4" s="1"/>
  <c r="G54" i="18"/>
  <c r="G12" i="4" s="1"/>
  <c r="F54" i="18"/>
  <c r="F12" i="4" s="1"/>
  <c r="E54" i="18"/>
  <c r="E12" i="4" s="1"/>
  <c r="D54" i="18"/>
  <c r="D12" i="4" s="1"/>
  <c r="L26" i="10" l="1"/>
  <c r="K26" i="10"/>
  <c r="V7" i="10"/>
  <c r="R7" i="10"/>
  <c r="AL15" i="10"/>
  <c r="AL17" i="10" s="1"/>
  <c r="AL34" i="10" s="1"/>
  <c r="Z7" i="10"/>
  <c r="Y17" i="10"/>
  <c r="J10" i="10"/>
  <c r="N15" i="10"/>
  <c r="V16" i="10"/>
  <c r="R16" i="10"/>
  <c r="Q6" i="10"/>
  <c r="U6" i="10"/>
  <c r="AK6" i="10"/>
  <c r="AL6" i="10" s="1"/>
  <c r="Y6" i="10"/>
  <c r="AL7" i="10"/>
  <c r="N7" i="10"/>
  <c r="F16" i="10"/>
  <c r="N16" i="10"/>
  <c r="AK17" i="10"/>
  <c r="AK27" i="10" s="1"/>
  <c r="AL20" i="10" s="1"/>
  <c r="F9" i="10"/>
  <c r="AL33" i="10" l="1"/>
  <c r="F6" i="10"/>
  <c r="AL13" i="10"/>
  <c r="AL27" i="10" s="1"/>
  <c r="N33" i="10"/>
  <c r="Z6" i="10"/>
  <c r="Z13" i="10" s="1"/>
  <c r="Y13" i="10"/>
  <c r="Y27" i="10" s="1"/>
  <c r="R6" i="10"/>
  <c r="R15" i="10"/>
  <c r="V15" i="10"/>
  <c r="V6" i="10"/>
  <c r="S13" i="10" s="1"/>
  <c r="N17" i="10"/>
  <c r="N34" i="10" s="1"/>
  <c r="M17" i="10"/>
  <c r="J7" i="10"/>
  <c r="F15" i="10"/>
  <c r="F7" i="10"/>
  <c r="J6" i="10"/>
  <c r="J15" i="10"/>
  <c r="Z15" i="10"/>
  <c r="Z17" i="10" s="1"/>
  <c r="Z34" i="10" s="1"/>
  <c r="Z33" i="10"/>
  <c r="AK13" i="10"/>
  <c r="M12" i="10"/>
  <c r="N12" i="10" s="1"/>
  <c r="N6" i="10"/>
  <c r="I19" i="10" l="1"/>
  <c r="E19" i="10"/>
  <c r="Z23" i="10"/>
  <c r="Z20" i="10"/>
  <c r="O13" i="10"/>
  <c r="M26" i="10"/>
  <c r="N20" i="10" s="1"/>
  <c r="N23" i="10" s="1"/>
  <c r="H12" i="10"/>
  <c r="C12" i="10"/>
  <c r="D12" i="10"/>
  <c r="G12" i="10"/>
  <c r="Z27" i="10"/>
  <c r="Z28" i="10" s="1"/>
  <c r="T13" i="10"/>
  <c r="P13" i="10"/>
  <c r="AL28" i="10"/>
  <c r="Q13" i="10"/>
  <c r="U13" i="10"/>
  <c r="Q17" i="10"/>
  <c r="Q27" i="10" s="1"/>
  <c r="E17" i="10"/>
  <c r="Q19" i="10"/>
  <c r="R17" i="10"/>
  <c r="U19" i="10"/>
  <c r="V19" i="10" s="1"/>
  <c r="S17" i="10"/>
  <c r="S27" i="10" s="1"/>
  <c r="E12" i="10"/>
  <c r="P17" i="10"/>
  <c r="P27" i="10" s="1"/>
  <c r="U17" i="10"/>
  <c r="U27" i="10" s="1"/>
  <c r="T17" i="10"/>
  <c r="T27" i="10" s="1"/>
  <c r="N26" i="10"/>
  <c r="V17" i="10"/>
  <c r="O17" i="10"/>
  <c r="O27" i="10" s="1"/>
  <c r="I12" i="10"/>
  <c r="I17" i="10"/>
  <c r="D17" i="10"/>
  <c r="G17" i="10"/>
  <c r="G26" i="10" s="1"/>
  <c r="J17" i="10"/>
  <c r="F17" i="10"/>
  <c r="H17" i="10"/>
  <c r="H26" i="10" s="1"/>
  <c r="J19" i="10"/>
  <c r="F19" i="10"/>
  <c r="C17" i="10"/>
  <c r="F34" i="10" l="1"/>
  <c r="J34" i="10"/>
  <c r="V34" i="10"/>
  <c r="C26" i="10"/>
  <c r="I26" i="10"/>
  <c r="D26" i="10"/>
  <c r="F33" i="10"/>
  <c r="E26" i="10"/>
  <c r="R19" i="10"/>
  <c r="R34" i="10" s="1"/>
  <c r="AK35" i="10"/>
  <c r="X35" i="10"/>
  <c r="W35" i="10"/>
  <c r="Y35" i="10"/>
  <c r="AI35" i="10"/>
  <c r="AJ35" i="10"/>
  <c r="AL29" i="10"/>
  <c r="AL32" i="10" s="1"/>
  <c r="Z29" i="10"/>
  <c r="Z32" i="10" s="1"/>
  <c r="N28" i="10"/>
  <c r="J33" i="10"/>
  <c r="V13" i="10"/>
  <c r="R13" i="10"/>
  <c r="F12" i="10"/>
  <c r="J12" i="10"/>
  <c r="AI38" i="10" l="1"/>
  <c r="AI37" i="10"/>
  <c r="AK38" i="10"/>
  <c r="AK37" i="10"/>
  <c r="Y37" i="10"/>
  <c r="AJ38" i="10"/>
  <c r="AJ37" i="10"/>
  <c r="W37" i="10"/>
  <c r="W38" i="10" s="1"/>
  <c r="X37" i="10"/>
  <c r="R27" i="10"/>
  <c r="R33" i="10"/>
  <c r="L35" i="10"/>
  <c r="L36" i="10" s="1"/>
  <c r="K35" i="10"/>
  <c r="K36" i="10" s="1"/>
  <c r="M35" i="10"/>
  <c r="N29" i="10"/>
  <c r="N32" i="10" s="1"/>
  <c r="R20" i="10"/>
  <c r="R23" i="10" s="1"/>
  <c r="F26" i="10"/>
  <c r="J26" i="10"/>
  <c r="F20" i="10"/>
  <c r="F23" i="10" s="1"/>
  <c r="J20" i="10"/>
  <c r="J23" i="10" s="1"/>
  <c r="AL38" i="10" l="1"/>
  <c r="K11" i="16" s="1"/>
  <c r="X38" i="10"/>
  <c r="M37" i="10"/>
  <c r="R28" i="10"/>
  <c r="O35" i="10" s="1"/>
  <c r="K37" i="10"/>
  <c r="K38" i="10" s="1"/>
  <c r="L37" i="10"/>
  <c r="F28" i="10"/>
  <c r="J28" i="10"/>
  <c r="V33" i="10"/>
  <c r="V23" i="10"/>
  <c r="Q35" i="10" l="1"/>
  <c r="Q37" i="10" s="1"/>
  <c r="L38" i="10"/>
  <c r="P35" i="10"/>
  <c r="R29" i="10"/>
  <c r="R32" i="10" s="1"/>
  <c r="Y38" i="10"/>
  <c r="Z38" i="10" s="1"/>
  <c r="H11" i="16" s="1"/>
  <c r="O37" i="10"/>
  <c r="H35" i="10"/>
  <c r="H36" i="10" s="1"/>
  <c r="I35" i="10"/>
  <c r="G35" i="10"/>
  <c r="G36" i="10" s="1"/>
  <c r="F29" i="10"/>
  <c r="F32" i="10" s="1"/>
  <c r="C35" i="10"/>
  <c r="D35" i="10"/>
  <c r="E35" i="10"/>
  <c r="E37" i="10" s="1"/>
  <c r="J29" i="10"/>
  <c r="J32" i="10" s="1"/>
  <c r="V27" i="10"/>
  <c r="O38" i="10" l="1"/>
  <c r="P37" i="10"/>
  <c r="P38" i="10" s="1"/>
  <c r="I37" i="10"/>
  <c r="M38" i="10"/>
  <c r="N38" i="10" s="1"/>
  <c r="E11" i="16" s="1"/>
  <c r="C37" i="10"/>
  <c r="C38" i="10" s="1"/>
  <c r="H37" i="10"/>
  <c r="G37" i="10"/>
  <c r="G38" i="10" s="1"/>
  <c r="D37" i="10"/>
  <c r="V20" i="10"/>
  <c r="V28" i="10"/>
  <c r="S35" i="10" s="1"/>
  <c r="H38" i="10" l="1"/>
  <c r="Q38" i="10"/>
  <c r="R38" i="10" s="1"/>
  <c r="F11" i="16" s="1"/>
  <c r="S38" i="10"/>
  <c r="S37" i="10"/>
  <c r="D38" i="10"/>
  <c r="U35" i="10"/>
  <c r="T35" i="10"/>
  <c r="V29" i="10"/>
  <c r="V32" i="10" s="1"/>
  <c r="T38" i="10" l="1"/>
  <c r="T37" i="10"/>
  <c r="U38" i="10"/>
  <c r="U37" i="10"/>
  <c r="I38" i="10"/>
  <c r="J38" i="10" s="1"/>
  <c r="D11" i="16" s="1"/>
  <c r="E38" i="10"/>
  <c r="F38" i="10" s="1"/>
  <c r="C11" i="16" s="1"/>
  <c r="V38" i="10" l="1"/>
  <c r="G11" i="16" s="1"/>
</calcChain>
</file>

<file path=xl/sharedStrings.xml><?xml version="1.0" encoding="utf-8"?>
<sst xmlns="http://schemas.openxmlformats.org/spreadsheetml/2006/main" count="714" uniqueCount="566">
  <si>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</si>
  <si>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</si>
  <si>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</si>
  <si>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</si>
  <si>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</si>
  <si>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</si>
  <si>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</si>
  <si>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</si>
  <si>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</si>
  <si>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</si>
  <si>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</si>
  <si>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</si>
  <si>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</si>
  <si>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</si>
  <si>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</si>
  <si>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</si>
  <si>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</si>
  <si>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</si>
  <si>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</si>
  <si>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</si>
  <si>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</si>
  <si>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</si>
  <si>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</si>
  <si>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</si>
  <si>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</si>
  <si>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</si>
  <si>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</si>
  <si>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</si>
  <si>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</si>
  <si>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</si>
  <si>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</si>
  <si>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</si>
  <si>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</si>
  <si>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</si>
  <si>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</si>
  <si>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</si>
  <si>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</si>
  <si>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</si>
  <si>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</si>
  <si>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</si>
  <si>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</si>
  <si>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</si>
  <si>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</si>
  <si>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</si>
  <si>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</si>
  <si>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</si>
  <si>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</si>
  <si>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</si>
  <si>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</si>
  <si>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</si>
  <si>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</si>
  <si>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</si>
  <si>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</si>
  <si>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</si>
  <si>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</si>
  <si>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</si>
  <si>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</si>
  <si>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</si>
  <si>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</si>
  <si>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</si>
  <si>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</si>
  <si>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</si>
  <si>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</si>
  <si>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</si>
  <si>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</si>
  <si>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</si>
  <si>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</si>
  <si>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</si>
  <si>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</si>
  <si>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</si>
  <si>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</si>
  <si>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</si>
  <si>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</si>
  <si>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</si>
  <si>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</si>
  <si>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</si>
  <si>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</si>
  <si>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</si>
  <si>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</si>
  <si>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</si>
  <si>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</si>
  <si>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</si>
  <si>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</si>
  <si>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</si>
  <si>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</si>
  <si>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</si>
  <si>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</si>
  <si>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</si>
  <si>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</si>
  <si>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</si>
  <si>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</si>
  <si>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</si>
  <si>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</si>
  <si>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</si>
  <si>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</si>
  <si>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</si>
  <si>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</si>
  <si>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</si>
  <si>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</si>
  <si>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</si>
  <si>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</si>
  <si>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</si>
  <si>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</si>
  <si>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</si>
  <si>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</si>
  <si>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</si>
  <si>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</si>
  <si>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</si>
  <si>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</si>
  <si>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</si>
  <si>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</si>
  <si>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</si>
  <si>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</si>
  <si>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</si>
  <si>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</si>
  <si>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</si>
  <si>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</si>
  <si>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</si>
  <si>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</si>
  <si>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</si>
  <si>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</si>
  <si>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</si>
  <si>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</si>
  <si>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</si>
  <si>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</si>
  <si>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</si>
  <si>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</si>
  <si>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</si>
  <si>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</si>
  <si>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</si>
  <si>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</si>
  <si>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</si>
  <si>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</si>
  <si>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</si>
  <si>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</si>
  <si>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</si>
  <si>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</si>
  <si>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</si>
  <si>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</si>
  <si>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</si>
  <si>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</si>
  <si>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</si>
  <si>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</si>
  <si>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</si>
  <si>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</si>
  <si>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</si>
  <si>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</si>
  <si>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</si>
  <si>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</si>
  <si>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</si>
  <si>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</si>
  <si>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</si>
  <si>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</si>
  <si>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</si>
  <si>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</si>
  <si>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</si>
  <si>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</si>
  <si>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</si>
  <si>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</si>
  <si>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</si>
  <si>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</si>
  <si>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</si>
  <si>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</si>
  <si>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</si>
  <si>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</si>
  <si>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</si>
  <si>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</si>
  <si>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</si>
  <si>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</si>
  <si>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</si>
  <si>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</si>
  <si>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</si>
  <si>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</si>
  <si>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</si>
  <si>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</si>
  <si>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</si>
  <si>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</si>
  <si>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</si>
  <si>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</si>
  <si>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</si>
  <si>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</si>
  <si>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</si>
  <si>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</si>
  <si>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</si>
  <si>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</si>
  <si>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</si>
  <si>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</si>
  <si>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</si>
  <si>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</si>
  <si>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</si>
  <si>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</si>
  <si>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</si>
  <si>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</si>
  <si>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</si>
  <si>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</si>
  <si>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</si>
  <si>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</si>
  <si>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</si>
  <si>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</si>
  <si>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</si>
  <si>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</si>
  <si>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</si>
  <si>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</si>
  <si>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</si>
  <si>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</si>
  <si>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</si>
  <si>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</si>
  <si>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</si>
  <si>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</si>
  <si>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</si>
  <si>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</si>
  <si>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</si>
  <si>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</si>
  <si>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</si>
  <si>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</si>
  <si>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</si>
  <si>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</si>
  <si>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</si>
  <si>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</si>
  <si>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</si>
  <si>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</si>
  <si>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</si>
  <si>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</si>
  <si>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</si>
  <si>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</si>
  <si>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</si>
  <si>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</si>
  <si>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</si>
  <si>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</si>
  <si>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</si>
  <si>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</si>
  <si>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</si>
  <si>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</si>
  <si>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</si>
  <si>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</si>
  <si>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</si>
  <si>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</si>
  <si>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</si>
  <si>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</si>
  <si>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</si>
  <si>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</si>
  <si>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</si>
  <si>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</si>
  <si>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</si>
  <si>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</si>
  <si>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</si>
  <si>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</si>
  <si>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</si>
  <si>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</si>
  <si>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</si>
  <si>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</si>
  <si>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</si>
  <si>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</si>
  <si>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</si>
  <si>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</si>
  <si>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</si>
  <si>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</si>
  <si>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</si>
  <si>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</si>
  <si>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</si>
  <si>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</si>
  <si>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</si>
  <si>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</si>
  <si>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</si>
  <si>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</si>
  <si>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</si>
  <si>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</si>
  <si>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</si>
  <si>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</si>
  <si>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</si>
  <si>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</si>
  <si>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</si>
  <si>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</si>
  <si>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</si>
  <si>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</si>
  <si>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</si>
  <si>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</si>
  <si>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</si>
  <si>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</si>
  <si>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</si>
  <si>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</si>
  <si>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</si>
  <si>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4.5 Credibility adjustment (Lines 4.2 x 4.4 (do not round)) </t>
  </si>
  <si>
    <t>6. Rebate Calculation</t>
  </si>
  <si>
    <t>6.1 MLR standard</t>
  </si>
  <si>
    <t>6.2 Credibility-adjusted MLR (Line 5.3)</t>
  </si>
  <si>
    <t>6.3 Adjusted earned premium (Lines 2.1 - 2.2 CY)</t>
  </si>
  <si>
    <t>6.4 Rebate amount if credibility-adjusted MLR is less than MLR standard (Lines (6.1 - 6.2) x 6.3)</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</si>
  <si>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</si>
  <si>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</si>
  <si>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</si>
  <si>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</si>
  <si>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</si>
  <si>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</si>
  <si>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</si>
  <si>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</si>
  <si>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</si>
  <si>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</si>
  <si>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</si>
  <si>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</si>
  <si>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</si>
  <si>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</si>
  <si>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</si>
  <si>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</si>
  <si>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</si>
  <si>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</si>
  <si>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</si>
  <si>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</si>
  <si>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</si>
  <si>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</si>
  <si>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</si>
  <si>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</si>
  <si>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</si>
  <si>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</si>
  <si>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</si>
  <si>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</si>
  <si>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</si>
  <si>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</si>
  <si>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</si>
  <si>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</si>
  <si>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</si>
  <si>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</si>
  <si>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</si>
  <si>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</si>
  <si>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</si>
  <si>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</si>
  <si>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</si>
  <si>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</si>
  <si>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</si>
  <si>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</si>
  <si>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</si>
  <si>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</si>
  <si>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</si>
  <si>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</si>
  <si>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</si>
  <si>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</si>
  <si>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</si>
  <si>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</si>
  <si>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</si>
  <si>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</si>
  <si>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</si>
  <si>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</si>
  <si>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</si>
  <si>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</si>
  <si>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</si>
  <si>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</si>
  <si>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</si>
  <si>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</si>
  <si>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</si>
  <si>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</si>
  <si>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</si>
  <si>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</si>
  <si>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</si>
  <si>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</si>
  <si>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</si>
  <si>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</si>
  <si>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</si>
  <si>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</si>
  <si>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</si>
  <si>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</si>
  <si>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</si>
  <si>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</si>
  <si>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</si>
  <si>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</si>
  <si>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</si>
  <si>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</si>
  <si>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</si>
  <si>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</si>
  <si>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</si>
  <si>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</si>
  <si>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</si>
  <si>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</si>
  <si>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t>The lesser of: Part 2 Line 2.17a or 2.17b</t>
  </si>
  <si>
    <t>Part 2 Lines 1.1 + 1.2 – 1.3 – 1.7 + 1.8 + 1.9 + 1.10 + 1.11</t>
  </si>
  <si>
    <t>Part 2 Line 2.16
Please note that on the 2011 MLR Form, this line was equal to Part 2 Lines 2.16 + 2.17</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</si>
  <si>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</si>
  <si>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</si>
  <si>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</si>
  <si>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</si>
  <si>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</si>
  <si>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</si>
  <si>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</si>
  <si>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</si>
  <si>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</si>
  <si>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</si>
  <si>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</si>
  <si>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</si>
  <si>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</si>
  <si>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</si>
  <si>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</si>
  <si>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</si>
  <si>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</si>
  <si>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</si>
  <si>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</si>
  <si>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</si>
  <si>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</si>
  <si>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</si>
  <si>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</si>
  <si>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</si>
  <si>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</si>
  <si>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</si>
  <si>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</si>
  <si>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</si>
  <si>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</si>
  <si>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2015
Individual</t>
  </si>
  <si>
    <t>2015
Small Group</t>
  </si>
  <si>
    <t>Marketplace:</t>
  </si>
  <si>
    <t>1.10 Federal Risk Adjustment Program net payments expected from HHS / (charges payable to HHS) (as indicated by HHS as of 6/30)</t>
  </si>
  <si>
    <t>1.5 Federal Transitional Reinsurance Program payments expected from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</si>
  <si>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</si>
  <si>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</si>
  <si>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r>
      <rPr>
        <b/>
        <sz val="10"/>
        <rFont val="Arial"/>
        <family val="2"/>
      </rPr>
      <t>Part 2 Line 2.17</t>
    </r>
    <r>
      <rPr>
        <sz val="10"/>
        <rFont val="Arial"/>
        <family val="2"/>
      </rPr>
      <t xml:space="preserve">
(Allowable claims recovered through fraud reduction efforts)</t>
    </r>
  </si>
  <si>
    <t>2.11 Allowable claims recovered through fraud reduction efforts (MLR Form Part 2, Line 2.17)</t>
  </si>
  <si>
    <t>2.17 Allowable claims recovered through fraud reduction efforts (the smaller of Lines 2.17a or 2.17b)</t>
  </si>
  <si>
    <t>2016
Individual</t>
  </si>
  <si>
    <t>2016
Small Group</t>
  </si>
  <si>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</si>
  <si>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</si>
  <si>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</si>
  <si>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</si>
  <si>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</si>
  <si>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</si>
  <si>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2015 MLR Form</t>
  </si>
  <si>
    <t>OPTIONAL: from Part 3 of two prior year MLR Forms</t>
  </si>
  <si>
    <t>MP</t>
  </si>
  <si>
    <t>MLR_Template_Alaska.xlsx</t>
  </si>
  <si>
    <t>See Form Instructions</t>
  </si>
  <si>
    <t>The 2017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</si>
  <si>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2017 MLR Annual Reporting Form Filing Instructions.  For the user's convenience, all 2017 MLR and rebate formulas are summarized on the Formula Reference tab of this file.</t>
  </si>
  <si>
    <r>
      <t xml:space="preserve">Companies may also use this MLR Calculator file to perform and/or verify their MLR and rebate calculations for the 2017 MLR reporting year.  To use the MLR Calculator, please follow Steps 1−5 below.  For your convenience, you can also choose to have this MLR Calculator copy all data entered in this file to the HIOS template file you specify, or vice versa.*  
</t>
    </r>
    <r>
      <rPr>
        <i/>
        <sz val="9"/>
        <rFont val="Arial"/>
        <family val="2"/>
      </rPr>
      <t xml:space="preserve">  *You may need to enable macros to use the optional MLR Calculator copy functionality; please contact your IT department for assistance.</t>
    </r>
  </si>
  <si>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</si>
  <si>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t xml:space="preserve">Please note that the "Copy from HIOS Template to Calculator" button is only useful for identifying errors in a 2017 reporting year submission; it will </t>
    </r>
    <r>
      <rPr>
        <i/>
        <sz val="10"/>
        <rFont val="Arial"/>
        <family val="2"/>
      </rPr>
      <t>not</t>
    </r>
    <r>
      <rPr>
        <sz val="10"/>
        <rFont val="Arial"/>
        <family val="2"/>
      </rPr>
      <t xml:space="preserve"> copy data from a </t>
    </r>
    <r>
      <rPr>
        <i/>
        <sz val="10"/>
        <rFont val="Arial"/>
        <family val="2"/>
      </rPr>
      <t>prior year</t>
    </r>
    <r>
      <rPr>
        <sz val="10"/>
        <rFont val="Arial"/>
        <family val="2"/>
      </rPr>
      <t xml:space="preserve"> template into this MLR Calculator.</t>
    </r>
  </si>
  <si>
    <t>2017 MLR Annual Reporting Form: Formula Resource</t>
  </si>
  <si>
    <t>2017 Form Line</t>
  </si>
  <si>
    <t>2017 Form Calculation References</t>
  </si>
  <si>
    <t>Column "PY2":
2015 MLR Form, Part 1 Lines 2.1 + 2.11, Columns "3/31/YY" + "Deferred PY" – "Deferred CY"
Column "PY1":
2016 MLR Form, Part 1 Lines 2.1 + 2.11, Columns "3/31/YY" + "Deferred PY" – "Deferred CY"</t>
  </si>
  <si>
    <t xml:space="preserve">Column "PY2":
Adjusted claims incurred in the 2015 MLR reporting year, restated as of 3/31/18
Column "PY1":
Adjusted claims incurred in the 2016 MLR reporting year, restated as of 3/31/18
Column "CY":
Part 1 Lines 2.1 + 2.11, Columns "3/31/YY" + "Deferred PY1" – "Deferred CY"
Column "Total":
Part 3 Line 1.2, Columns PY2 + PY1 + CY
</t>
  </si>
  <si>
    <r>
      <rPr>
        <b/>
        <sz val="10"/>
        <rFont val="Arial"/>
        <family val="2"/>
      </rPr>
      <t>Part 3 Line 3.1</t>
    </r>
    <r>
      <rPr>
        <sz val="10"/>
        <rFont val="Arial"/>
        <family val="2"/>
      </rPr>
      <t xml:space="preserve">
(Life-years to determine credibility)</t>
    </r>
  </si>
  <si>
    <t xml:space="preserve">Columns "PY2" and "PY1", except DC, MA, and VT merged markets:
2015 (for "PY2") and 2016 (for "PY1") MLR Forms, respectively,
Part 1 Line 7.5, Columns "3/31/YY" + "Deferred PY1" – "Deferred CY" 
Columns "PY2" and "PY1", Individual and Small Group Columns, if Business State is DC, MA, or VT:
2015 (for "PY2") and 2016 (for "PY1") MLR Forms, respectively 
(Part 1 Line 7.5, Individual Columns "3/31/YY" + "Deferred PY" – "Deferred CY") + (Part 1 Line 7.5, Small Group Columns "3/31/YY" + "Deferred PY" – "Deferred CY")
Column "CY", except DC, MA, and VT merged markets:
Part 1 Line 7.5, Columns "3/31/YY" + "Deferred PY1" – "Deferred CY" 
Column "CY", Individual and Small Group Columns, if Business State is DC, MA, or VT:
(Part 1 Line 7.5, Individual Columns "3/31/YY" + "Deferred PY1" – "Deferred CY") + (Part 1 Line 7.5, Small Group Columns "3/31/YY" + "Deferred PY1" – "Deferred CY")
Column "Total":
Part 3 Line 3.1, Columns PY2 + PY1 + CY
</t>
  </si>
  <si>
    <r>
      <rPr>
        <b/>
        <sz val="10"/>
        <rFont val="Arial"/>
        <family val="2"/>
      </rPr>
      <t>Part 3 Line 3.2</t>
    </r>
    <r>
      <rPr>
        <sz val="10"/>
        <rFont val="Arial"/>
        <family val="2"/>
      </rPr>
      <t xml:space="preserve">
(Base credibility factor)</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</si>
  <si>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t>
    </r>
  </si>
  <si>
    <r>
      <rPr>
        <b/>
        <sz val="10"/>
        <rFont val="Arial"/>
        <family val="2"/>
      </rPr>
      <t>Part 3 Line 3.4</t>
    </r>
    <r>
      <rPr>
        <sz val="10"/>
        <rFont val="Arial"/>
        <family val="2"/>
      </rPr>
      <t xml:space="preserve">
(Deductible factor)</t>
    </r>
  </si>
  <si>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t>
    </r>
  </si>
  <si>
    <r>
      <rPr>
        <b/>
        <sz val="10"/>
        <rFont val="Arial"/>
        <family val="2"/>
      </rPr>
      <t>Part 3 Line 3.5</t>
    </r>
    <r>
      <rPr>
        <sz val="10"/>
        <rFont val="Arial"/>
        <family val="2"/>
      </rPr>
      <t xml:space="preserve">
(Credibility adjustment)</t>
    </r>
  </si>
  <si>
    <r>
      <rPr>
        <b/>
        <sz val="10"/>
        <rFont val="Arial"/>
        <family val="2"/>
      </rPr>
      <t>Part 3 Line 4.1a</t>
    </r>
    <r>
      <rPr>
        <sz val="10"/>
        <rFont val="Arial"/>
        <family val="2"/>
      </rPr>
      <t xml:space="preserve">
(Preliminary MLR)</t>
    </r>
  </si>
  <si>
    <r>
      <rPr>
        <b/>
        <sz val="10"/>
        <rFont val="Arial"/>
        <family val="2"/>
      </rPr>
      <t>Part 3 Line 4.1b</t>
    </r>
    <r>
      <rPr>
        <sz val="10"/>
        <rFont val="Arial"/>
        <family val="2"/>
      </rPr>
      <t xml:space="preserve">
(Preliminary MLR: Mini-Med and Student Health Plans)</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</si>
  <si>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</si>
  <si>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</si>
  <si>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</si>
  <si>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</si>
  <si>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</si>
  <si>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</si>
  <si>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</si>
  <si>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</si>
  <si>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</si>
  <si>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</si>
  <si>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Columns "PY2", "PY1", "CY":</t>
    </r>
    <r>
      <rPr>
        <sz val="10"/>
        <rFont val="Arial"/>
        <family val="2"/>
      </rPr>
      <t xml:space="preserve">
Health Insurance Coverage columns: Part 3 Line 2.3 x [Line 5.1 – (Line 4.1a + Line 4.2 Column "Total")] (if negative, set to 0 (zero))
Mini-Med and Student Health Plans columns: Part 3 Line 2.3 x [Line 5.1 – (Line 4.1b + Line 4.2 Column "Total")] (if negative, set to 0 (zero))
</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</si>
  <si>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</si>
  <si>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</si>
  <si>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</si>
  <si>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</si>
  <si>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2.1)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2.1)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2.1) / 2.3" should yield 1.0 except in DC, MA, and VT merged markets</t>
    </r>
    <r>
      <rPr>
        <sz val="10"/>
        <rFont val="Arial"/>
        <family val="2"/>
      </rPr>
      <t xml:space="preserve">)
</t>
    </r>
    <r>
      <rPr>
        <b/>
        <sz val="10"/>
        <rFont val="Arial"/>
        <family val="2"/>
      </rPr>
      <t>Column "Total":</t>
    </r>
    <r>
      <rPr>
        <sz val="10"/>
        <rFont val="Arial"/>
        <family val="2"/>
      </rPr>
      <t xml:space="preserve">
Part 3 Line 5.8, Columns PY2 + PY1 + CY
</t>
    </r>
  </si>
  <si>
    <t>2
Health Insurance
INDIVIDUAL
Total as of 3/31/18</t>
  </si>
  <si>
    <t>3
Health Insurance
INDIVIDUAL
Dual Contracts
(Included in Total as of 3/31/18)</t>
  </si>
  <si>
    <t>7
Health Insurance
SMALL GROUP
Total as of 3/31/18</t>
  </si>
  <si>
    <t>8
Health Insurance
SMALL GROUP
Dual Contracts
(Included in Total as of 3/31/18)</t>
  </si>
  <si>
    <t>12
Health Insurance
LARGE GROUP
Total as of 3/31/18</t>
  </si>
  <si>
    <t>13
Health Insurance
LARGE GROUP
Dual Contracts
(Included in Total as of 3/31/18)</t>
  </si>
  <si>
    <t>17
Mini-Med
INDIVIDUAL
Total as of 3/31/18</t>
  </si>
  <si>
    <t>18
Mini-Med
INDIVIDUAL
Dual Contracts
(Included in Total as of 3/31/18)</t>
  </si>
  <si>
    <t>20
Mini-Med
SMALL GROUP
Total as of 3/31/18</t>
  </si>
  <si>
    <t>21
Mini-Med
SMALL GROUP
Dual Contracts
(Included in Total as of 3/31/18)</t>
  </si>
  <si>
    <t>23
Mini-Med
LARGE GROUP
Total as of 3/31/18</t>
  </si>
  <si>
    <t>24
Mini-Med
LARGE GROUP
Dual Contracts
(Included in Total as of 3/31/18)</t>
  </si>
  <si>
    <t>26
Expat
SMALL GROUP
Total as of 3/31/18</t>
  </si>
  <si>
    <t>27
Expat
SMALL GROUP
Dual Contracts
(Included in Total as of 3/31/18)</t>
  </si>
  <si>
    <t>31
Expat
LARGE GROUP
Total as of 3/31/18</t>
  </si>
  <si>
    <t>32
Expat
LARGE GROUP
Dual Contracts
(Included in Total as of 3/31/18)</t>
  </si>
  <si>
    <t>36
Student Health
INDIVIDUAL
Total as of 3/31/18</t>
  </si>
  <si>
    <t>37
Student Health
INDIVIDUAL
Dual Contracts
(Included in Total as of 3/31/18)</t>
  </si>
  <si>
    <t>1
Health Insurance
INDIVIDUAL
Total as of 12/31/17</t>
  </si>
  <si>
    <t>6
Health Insurance
SMALL GROUP
Total as of 12/31/17</t>
  </si>
  <si>
    <t>11
Health Insurance
LARGE GROUP
Total as of 12/31/17</t>
  </si>
  <si>
    <t>16
Mini-Med
INDIVIDUAL
Total as of 12/31/17</t>
  </si>
  <si>
    <t>19
Mini-Med
SMALL GROUP
Total as of 12/31/17</t>
  </si>
  <si>
    <t>22
Mini-Med
LARGE GROUP
Total as of 12/31/17</t>
  </si>
  <si>
    <t>25
Expat
SMALL GROUP
Total as of 12/31/17</t>
  </si>
  <si>
    <t>30
Expat
LARGE GROUP
Total as of 12/31/17</t>
  </si>
  <si>
    <t>35
Student Health
INDIVIDUAL
Total as of 12/31/17</t>
  </si>
  <si>
    <t>40
Government Program Plans 
Total as of 12/31/17</t>
  </si>
  <si>
    <t>41
Other Health Business 
Total as of 12/31/17</t>
  </si>
  <si>
    <t>42
Medicare MLR Business
Total as of 12/31/17</t>
  </si>
  <si>
    <t>43
Uninsured Plans
Total as of 12/31/17</t>
  </si>
  <si>
    <t>44
Grand Total
Total as of 12/31/17</t>
  </si>
  <si>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</si>
  <si>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</si>
  <si>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</si>
  <si>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</si>
  <si>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</si>
  <si>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</si>
  <si>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</si>
  <si>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</si>
  <si>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4.1 Preliminary MLR</t>
  </si>
  <si>
    <t>4.1a  Preliminary MLR (Lines 1.8 / 2.3)</t>
  </si>
  <si>
    <t>4.1b  Preliminary MLR: Mini-Med and Student Health  (Lines 1.9 / 2.3)</t>
  </si>
  <si>
    <t>4.2 Credibility adjustment (Line 3.5, if applicable)</t>
  </si>
  <si>
    <t>4.3 Credibility-adjusted MLR (Lines 4.1a or 4.1b + 4.2)</t>
  </si>
  <si>
    <t>5. Rebate Calculation</t>
  </si>
  <si>
    <t>5.1 MLR standard</t>
  </si>
  <si>
    <t>5.2 Credibility-adjusted MLR (Line 4.3)</t>
  </si>
  <si>
    <t>5.3 Adjusted earned premium (Lines 2.1 - 2.2 CY)</t>
  </si>
  <si>
    <t>5.4 Rebate amount if credibility-adjusted MLR is less than MLR standard (Lines (5.1 - 5.2) x 5.3)</t>
  </si>
  <si>
    <t>5.5 Optional: single-year rebate liability (Line 2.3 x [Line 5.1 - (Lines 4.1a or 4.1b + 4.2)])</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</si>
  <si>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</si>
  <si>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</si>
  <si>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</si>
  <si>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</si>
  <si>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</si>
  <si>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</si>
  <si>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</si>
  <si>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</si>
  <si>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</si>
  <si>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</si>
  <si>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</si>
  <si>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</si>
  <si>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2016 MLR Form</t>
  </si>
  <si>
    <t>2017
Individual</t>
  </si>
  <si>
    <t>2017
Small Group</t>
  </si>
  <si>
    <t>5.5a Taxes and assessments (exclude amounts reported in Section 3 or Lines 5.5c or 9)</t>
  </si>
  <si>
    <t>6.1 ACA assessments on non-calendar year policies (2017 only)</t>
  </si>
  <si>
    <t xml:space="preserve">Columns "PY2" and "PY1":
2015 (for "PY2") and 2016 (for "PY1") MLR Forms, respectively,
(Part 1 Lines 1.1 + 1.2 + 1.3, Columns "3/31/YY" + "Deferred PY1" – "Deferred CY") – (Part 3 Lines 1.5 + 1.6 + 1.7, Column "CY")
Column "CY":
(Part 1 Lines 1.1 + 1.2 + 1.3, Columns "3/31/YY" + "Deferred PY1" – "Deferred CY") – (Part 3 Lines 1.5 + 1.6 + 1.7, Column "CY") – Part 3 Line 6.1a
Column "Total":
Part 3 Line 2.1, Columns PY2 + PY1 + CY
</t>
  </si>
  <si>
    <t xml:space="preserve">Columns "PY2" and "PY1":
2015 (for "PY2") and 2016 (for "PY1") MLR Forms, respectively,
Federal Tax-Exempt Issuers:
(Part 1 Lines 3.1a + 3.1b + 3.1c + 3.1d + 3.2a + 3.2b + 3.2c + 3.3a + 3.3b, Columns "3/31/YY" + "Deferred PY1" – "Deferred CY")
Non Federal Tax-Exempt Issuers:
(Part 1 Lines 3.1a + 3.1b + 3.1c + 3.1d + 3.2a, Columns "3/31/YY" + "Deferred PY1" – "Deferred CY") + [The greater of: (Part 1 Line 3.2b, Columns "3/31/YY" + "Deferred PY1" – "Deferred CY") or (Part 1 Line 3.2c, Columns "3/31/YY" + "Deferred PY1" – "Deferred CY")] + (Part 1 Line 3.3a + 3.3b, Columns "3/31/YY" + "Deferred PY1" – "Deferred CY")
Column "CY":
Federal Tax-Exempt Issuers:
(Part 1 Line 3.1a + 3.1b + 3.1c + 3.1d + 3.2a + 3.2b + 3.2c + 3.3a + 3.3b, Columns "3/31/YY" + "Deferred PY1" – "Deferred CY") – Part 3 Line 6.1b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 Part 3 Line 6.1b
Column "Total":
Part 3 Line 2.2, Columns PY2 + PY1 + CY
</t>
  </si>
  <si>
    <r>
      <rPr>
        <b/>
        <sz val="10"/>
        <rFont val="Arial"/>
        <family val="2"/>
      </rPr>
      <t>Part 1 Line 4.6</t>
    </r>
    <r>
      <rPr>
        <sz val="10"/>
        <rFont val="Arial"/>
        <family val="2"/>
      </rPr>
      <t xml:space="preserve">
(Total allowable quality improvement expenses)</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</si>
  <si>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
</t>
    </r>
  </si>
  <si>
    <r>
      <rPr>
        <b/>
        <sz val="10"/>
        <rFont val="Arial"/>
        <family val="2"/>
      </rPr>
      <t>Column "CY":</t>
    </r>
    <r>
      <rPr>
        <sz val="10"/>
        <rFont val="Arial"/>
        <family val="2"/>
      </rPr>
      <t xml:space="preserve">
Part 2, Line 2.18, Columns "3/31/YY" + "Deferred PY" – "Deferred CY"
</t>
    </r>
    <r>
      <rPr>
        <b/>
        <sz val="10"/>
        <rFont val="Arial"/>
        <family val="2"/>
      </rPr>
      <t>Column "Total":</t>
    </r>
    <r>
      <rPr>
        <sz val="10"/>
        <rFont val="Arial"/>
        <family val="2"/>
      </rPr>
      <t xml:space="preserve">
Part 3 Line 1.4, Columns PY2 + PY1 + CY
</t>
    </r>
  </si>
  <si>
    <r>
      <rPr>
        <b/>
        <sz val="10"/>
        <rFont val="Arial"/>
        <family val="2"/>
      </rPr>
      <t>Column "CY":</t>
    </r>
    <r>
      <rPr>
        <sz val="10"/>
        <rFont val="Arial"/>
        <family val="2"/>
      </rPr>
      <t xml:space="preserve">
Part 2 Line 1.10, Columns "3/31/YY" + "Deferred PY" – "Deferred CY"
</t>
    </r>
    <r>
      <rPr>
        <b/>
        <sz val="10"/>
        <rFont val="Arial"/>
        <family val="2"/>
      </rPr>
      <t>Column "Total":</t>
    </r>
    <r>
      <rPr>
        <sz val="10"/>
        <rFont val="Arial"/>
        <family val="2"/>
      </rPr>
      <t xml:space="preserve">
Part 3 Line 1.6, Columns PY2 + PY1 + CY
</t>
    </r>
  </si>
  <si>
    <r>
      <rPr>
        <b/>
        <sz val="10"/>
        <rFont val="Arial"/>
        <family val="2"/>
      </rPr>
      <t>Individual, Small Group, and Large Group Columns "PY2",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
</t>
    </r>
  </si>
  <si>
    <r>
      <rPr>
        <b/>
        <sz val="10"/>
        <rFont val="Arial"/>
        <family val="2"/>
      </rPr>
      <t>Mini-Med Columns "PY2", "PY1", "CY", and "Total", except DC, MA, and VT merged markets:</t>
    </r>
    <r>
      <rPr>
        <sz val="10"/>
        <rFont val="Arial"/>
        <family val="2"/>
      </rPr>
      <t xml:space="preserve">
Part 3 Lines 1.2 + 1.3
</t>
    </r>
    <r>
      <rPr>
        <b/>
        <sz val="10"/>
        <rFont val="Arial"/>
        <family val="2"/>
      </rPr>
      <t>Mini-Med Individual and Small Group Columns "PY2", "PY1", "CY", and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Columns "PY2", "PY1", "CY" and "Total":</t>
    </r>
    <r>
      <rPr>
        <sz val="10"/>
        <rFont val="Arial"/>
        <family val="2"/>
      </rPr>
      <t xml:space="preserve">
Part 3, Lines 1.2 + 1.3
</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</si>
  <si>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
</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</si>
  <si>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Part 3 Line 3.2 x 3.4 (do not round)
</t>
    </r>
  </si>
  <si>
    <r>
      <rPr>
        <b/>
        <sz val="10"/>
        <rFont val="Arial"/>
        <family val="2"/>
      </rPr>
      <t>Columns "PY2", "PY1", "CY", "Total":</t>
    </r>
    <r>
      <rPr>
        <sz val="10"/>
        <rFont val="Arial"/>
        <family val="2"/>
      </rPr>
      <t xml:space="preserve">
   ● if Part 3 Line 3.1 &lt; 1,000: 
      blank
   ● if Part 3 Line 3.1 ≥ 1,000: 
      Part 3 Lines 1.8 / 2.3 (do not round)
</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</si>
  <si>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</si>
  <si>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blank
   ● if Column "Total" Part 3 Line 3.1 ≥ 1,000: 
      Health Insurance Coverage columns:    Part 3 Lines 4.1a + 4.2
      Mini-Med and Student Health columns:  Part 3 Lines 4.1b + 4.2
   (round to three decimal places, e.g. 0.801 or 80.1%)
</t>
    </r>
  </si>
  <si>
    <r>
      <t xml:space="preserve">Standards deviating from 80% and 85% are highlighted in bold.
                      Individual market         Small Group market            Large Group market
                      2015  2016  2017        2015  2016  2017              2015  2016  2017
MA                  </t>
    </r>
    <r>
      <rPr>
        <b/>
        <sz val="10"/>
        <rFont val="Arial"/>
        <family val="2"/>
      </rPr>
      <t>88%  88%  88%          88%  88%  88%</t>
    </r>
    <r>
      <rPr>
        <sz val="10"/>
        <rFont val="Arial"/>
        <family val="2"/>
      </rPr>
      <t xml:space="preserve">                85%   85%   85%
NY                   </t>
    </r>
    <r>
      <rPr>
        <b/>
        <sz val="10"/>
        <rFont val="Arial"/>
        <family val="2"/>
      </rPr>
      <t>82%  82%  82%          82%  82%  82%</t>
    </r>
    <r>
      <rPr>
        <sz val="10"/>
        <rFont val="Arial"/>
        <family val="2"/>
      </rPr>
      <t xml:space="preserve">                85%   85%   85%
NM                  80%  80%  80%         </t>
    </r>
    <r>
      <rPr>
        <b/>
        <sz val="10"/>
        <rFont val="Arial"/>
        <family val="2"/>
      </rPr>
      <t>85%  85%  85%</t>
    </r>
    <r>
      <rPr>
        <sz val="10"/>
        <rFont val="Arial"/>
        <family val="2"/>
      </rPr>
      <t xml:space="preserve">                85%   85%   85%
All others         80%  80%  80%         80%  80%  80%               85%   85%   85%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</si>
  <si>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</si>
  <si>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At issuer's option, either: Part 1 Lines 4.1 + 4.2 + 4.3 + 4.4 + 4.5 or 0.8% * (Part 2 Lines 1.1 + 1.2 – 1.3 – 1.7 + 1.8)</t>
  </si>
  <si>
    <r>
      <rPr>
        <b/>
        <sz val="10"/>
        <rFont val="Arial"/>
        <family val="2"/>
      </rPr>
      <t>Column "Total":</t>
    </r>
    <r>
      <rPr>
        <sz val="10"/>
        <rFont val="Arial"/>
        <family val="2"/>
      </rPr>
      <t xml:space="preserve">
Part 3 Line 1.5, Columns PY2 + PY1 + CY</t>
    </r>
  </si>
  <si>
    <r>
      <rPr>
        <b/>
        <sz val="10"/>
        <rFont val="Arial"/>
        <family val="2"/>
      </rPr>
      <t>Column "Total":</t>
    </r>
    <r>
      <rPr>
        <sz val="10"/>
        <rFont val="Arial"/>
        <family val="2"/>
      </rPr>
      <t xml:space="preserve">
Part 3 Line 1.7, Columns PY2 + PY1 + CY</t>
    </r>
  </si>
  <si>
    <t>5.5c Federal and State employment taxes and assessments</t>
  </si>
  <si>
    <t>3.1d Other Federal taxes and assessments deductible from premium</t>
  </si>
  <si>
    <t>1.9 Federal Transitional Reinsurance Program payments - Deferred PY1 column only</t>
  </si>
  <si>
    <t>1.11 Federal Risk Corridors Program net payments / (charges) - Deferred PY1 column only</t>
  </si>
  <si>
    <t>1. Number of policies / certificates  (from Part 1, Line 7.1)</t>
  </si>
  <si>
    <t>1.4 Reconciled payments of cost-sharing reductions</t>
  </si>
  <si>
    <t>2.18 Reconciled payments of cost-sharing reductions</t>
  </si>
  <si>
    <t>INSTRUCTIONS FOR USING THE MLR CALCULATOR WITH THE 2017 MLR ANNUAL REPORTING FORM</t>
  </si>
  <si>
    <t>(VERSION 1)</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</si>
  <si>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</si>
  <si>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 xml:space="preserve">(ii) Optionally, copy the select rows (Part 3, Lines 1.8-1.9, 2.3, 4.5, 6.1, 6.4) from the 2015 and 2016 MLR Forms to the "PY Rebate Liability" tab, if you wish the MLR Calculator to automatically allocate the previously paid rebate liability for Part 3 Line 5.6.  </t>
  </si>
  <si>
    <t xml:space="preserve">Column "PY2":
2015 MLR Form, Part 1 Lines 4.1 + 4.2 + 4.3 + 4.4 + 4.5 + 4.6, Columns "3/31/YY" + "Deferred PY1" – "Deferred CY"
Column "PY1":
2016 MLR Form, Part 1 Lines 4.1 + 4.2 + 4.3 + 4.4 + 4.5, Columns "3/31/YY" + "Deferred PY1" – "Deferred CY"
Column "CY":
Part 1 Line 4.6, Columns "3/31/YY" + "Deferred PY1" – "Deferred CY"
Column "Total":
Part 3 Line 1.3, Columns PY2 + PY1 + CY
</t>
  </si>
  <si>
    <t>6.5 Optional: single-year rebate liability (Line 2.3 x [Line 6.1 - (Lines 5.1a or 5.1b + 5.2)])</t>
  </si>
  <si>
    <t>6.6 Optional: paid rebate liability (see instructions)</t>
  </si>
  <si>
    <t>6.7 Optional: unpaid rebate liability (Lines 6.5 - 6.6)</t>
  </si>
  <si>
    <t>6.8 Limited payable rebate amount (see instructions)</t>
  </si>
  <si>
    <t>6.1a  Deferred portion of 2017 premium collected for 2018 ACA assessments or fees.</t>
  </si>
  <si>
    <t>6.1b  Total Federal and State taxes associated with the deferred premium on Line 6.1a.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</si>
</sst>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5">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theme="1" tint="0.499984740745262"/>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medium">
        <color indexed="64"/>
      </right>
      <top style="thin">
        <color indexed="23"/>
      </top>
      <bottom style="medium">
        <color indexed="64"/>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theme="1" tint="0.499984740745262"/>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auto="1"/>
      </left>
      <right/>
      <top style="thin">
        <color auto="1"/>
      </top>
      <bottom/>
      <diagonal/>
    </border>
    <border>
      <left style="thin">
        <color theme="1" tint="0.49995422223578601"/>
      </left>
      <right style="medium">
        <color auto="1"/>
      </right>
      <top style="thin">
        <color auto="1"/>
      </top>
      <bottom/>
      <diagonal/>
    </border>
    <border>
      <left style="thin">
        <color indexed="64"/>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indexed="64"/>
      </left>
      <right style="medium">
        <color indexed="64"/>
      </right>
      <top/>
      <bottom style="medium">
        <color indexed="64"/>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41">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7" xfId="103" applyFont="1" applyFill="1" applyBorder="1" applyAlignment="1">
      <alignment vertical="top"/>
    </xf>
    <xf numFmtId="0" fontId="34" fillId="24" borderId="58"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9" xfId="103" applyFill="1" applyBorder="1" applyAlignment="1" applyProtection="1">
      <alignment vertical="center"/>
    </xf>
    <xf numFmtId="0" fontId="13" fillId="26" borderId="60"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4"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30" fillId="25" borderId="71" xfId="125" applyFont="1" applyFill="1" applyBorder="1"/>
    <xf numFmtId="0" fontId="24" fillId="25" borderId="71" xfId="125" applyNumberFormat="1" applyFont="1" applyFill="1" applyBorder="1" applyAlignment="1">
      <alignment vertical="top"/>
    </xf>
    <xf numFmtId="0" fontId="24" fillId="25" borderId="68"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3" xfId="109" applyFont="1" applyFill="1" applyBorder="1" applyAlignment="1">
      <alignment horizontal="center" vertical="center" wrapText="1"/>
    </xf>
    <xf numFmtId="0" fontId="14" fillId="24" borderId="62" xfId="105" applyFont="1" applyFill="1" applyBorder="1" applyAlignment="1">
      <alignment vertical="top" wrapText="1"/>
    </xf>
    <xf numFmtId="0" fontId="4" fillId="24" borderId="63"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2" xfId="0" applyFont="1" applyFill="1" applyBorder="1" applyAlignment="1">
      <alignment horizontal="left" vertical="top" wrapText="1" indent="1"/>
    </xf>
    <xf numFmtId="0" fontId="4" fillId="0" borderId="73"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79" xfId="109" applyFont="1" applyFill="1" applyBorder="1" applyAlignment="1">
      <alignment horizontal="center" vertical="center" wrapText="1"/>
    </xf>
    <xf numFmtId="0" fontId="15" fillId="24" borderId="92" xfId="109" applyFont="1" applyFill="1" applyBorder="1" applyAlignment="1">
      <alignment horizontal="center" vertical="center" wrapText="1"/>
    </xf>
    <xf numFmtId="0" fontId="4" fillId="0" borderId="72" xfId="0" applyFont="1" applyFill="1" applyBorder="1" applyAlignment="1">
      <alignment horizontal="left" vertical="top" indent="1"/>
    </xf>
    <xf numFmtId="9" fontId="5" fillId="0" borderId="69" xfId="465" applyNumberFormat="1" applyFont="1" applyFill="1" applyBorder="1" applyAlignment="1">
      <alignment vertical="top" wrapText="1"/>
    </xf>
    <xf numFmtId="9" fontId="5" fillId="0" borderId="71"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1" xfId="0" applyFont="1" applyFill="1" applyBorder="1" applyAlignment="1"/>
    <xf numFmtId="0" fontId="4" fillId="0" borderId="69"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7"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69"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0"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5" fillId="0" borderId="71"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68" xfId="252" applyNumberFormat="1" applyFont="1" applyFill="1" applyBorder="1" applyAlignment="1">
      <alignment vertical="top" wrapText="1"/>
    </xf>
    <xf numFmtId="9" fontId="5" fillId="0" borderId="68" xfId="465" applyNumberFormat="1" applyFont="1" applyFill="1" applyBorder="1" applyAlignment="1">
      <alignment vertical="top" wrapText="1"/>
    </xf>
    <xf numFmtId="9" fontId="5" fillId="0" borderId="56" xfId="465" applyNumberFormat="1" applyFont="1" applyFill="1" applyBorder="1" applyAlignment="1">
      <alignment vertical="top" wrapText="1"/>
    </xf>
    <xf numFmtId="0" fontId="33" fillId="24" borderId="98"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6"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39" fillId="32" borderId="71" xfId="125" applyNumberFormat="1" applyFont="1" applyFill="1" applyBorder="1" applyAlignment="1" applyProtection="1">
      <alignment wrapText="1"/>
      <protection locked="0"/>
    </xf>
    <xf numFmtId="0" fontId="39" fillId="32" borderId="69" xfId="125" applyNumberFormat="1" applyFont="1" applyFill="1" applyBorder="1" applyAlignment="1" applyProtection="1">
      <alignment wrapText="1"/>
      <protection locked="0"/>
    </xf>
    <xf numFmtId="0" fontId="4" fillId="31" borderId="71" xfId="125" applyNumberFormat="1" applyFont="1" applyFill="1" applyBorder="1" applyAlignment="1" applyProtection="1">
      <alignment vertical="top" wrapText="1"/>
      <protection locked="0"/>
    </xf>
    <xf numFmtId="0" fontId="4" fillId="31" borderId="69"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69" xfId="125" applyNumberFormat="1" applyFont="1" applyFill="1" applyBorder="1" applyAlignment="1" applyProtection="1">
      <alignment vertical="top" wrapText="1"/>
      <protection locked="0"/>
    </xf>
    <xf numFmtId="0" fontId="4" fillId="0" borderId="68" xfId="125" applyNumberFormat="1" applyFont="1" applyFill="1" applyBorder="1" applyAlignment="1" applyProtection="1">
      <alignment vertical="top" wrapText="1"/>
      <protection locked="0"/>
    </xf>
    <xf numFmtId="0" fontId="4" fillId="0" borderId="56"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69" xfId="112" applyFont="1" applyFill="1" applyBorder="1" applyAlignment="1" applyProtection="1">
      <alignment horizontal="center"/>
      <protection locked="0"/>
    </xf>
    <xf numFmtId="0" fontId="16" fillId="0" borderId="69" xfId="112" applyFont="1" applyFill="1" applyBorder="1" applyAlignment="1" applyProtection="1">
      <alignment vertical="top"/>
      <protection locked="0"/>
    </xf>
    <xf numFmtId="0" fontId="16" fillId="0" borderId="56"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3"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4"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4"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7"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42"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5" xfId="105" applyNumberFormat="1" applyFont="1" applyFill="1" applyBorder="1" applyAlignment="1" applyProtection="1">
      <alignment vertical="top" wrapText="1"/>
      <protection locked="0"/>
    </xf>
    <xf numFmtId="6" fontId="4" fillId="28" borderId="43" xfId="0" applyNumberFormat="1" applyFont="1" applyFill="1" applyBorder="1" applyProtection="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5"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31" fillId="28" borderId="46" xfId="105" applyNumberFormat="1" applyFont="1" applyFill="1" applyBorder="1" applyAlignment="1" applyProtection="1">
      <alignment vertical="top" wrapText="1"/>
      <protection locked="0"/>
    </xf>
    <xf numFmtId="6" fontId="31" fillId="28" borderId="48" xfId="105" applyNumberFormat="1" applyFont="1" applyFill="1" applyBorder="1" applyAlignment="1" applyProtection="1">
      <alignment vertical="top" wrapText="1"/>
      <protection locked="0"/>
    </xf>
    <xf numFmtId="6" fontId="31" fillId="28" borderId="18" xfId="105" applyNumberFormat="1" applyFont="1" applyFill="1" applyBorder="1" applyAlignment="1" applyProtection="1">
      <alignment vertical="top" wrapText="1"/>
      <protection locked="0"/>
    </xf>
    <xf numFmtId="6" fontId="4" fillId="0" borderId="18" xfId="111" applyNumberFormat="1" applyFont="1" applyFill="1" applyBorder="1" applyAlignment="1" applyProtection="1">
      <alignment vertical="top" wrapText="1"/>
      <protection locked="0"/>
    </xf>
    <xf numFmtId="6" fontId="31" fillId="28" borderId="86" xfId="105" applyNumberFormat="1" applyFont="1" applyFill="1" applyBorder="1" applyAlignment="1" applyProtection="1">
      <alignment vertical="top" wrapText="1"/>
      <protection locked="0"/>
    </xf>
    <xf numFmtId="164" fontId="31" fillId="28" borderId="20" xfId="105" applyNumberFormat="1" applyFont="1" applyFill="1" applyBorder="1" applyAlignment="1" applyProtection="1">
      <alignment vertical="top" wrapText="1"/>
      <protection locked="0"/>
    </xf>
    <xf numFmtId="164" fontId="31" fillId="28" borderId="40"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0" borderId="33" xfId="111" applyNumberFormat="1" applyFont="1" applyFill="1" applyBorder="1" applyAlignment="1" applyProtection="1">
      <alignment vertical="top"/>
      <protection locked="0"/>
    </xf>
    <xf numFmtId="0" fontId="4" fillId="28" borderId="84" xfId="0" applyFont="1" applyFill="1" applyBorder="1" applyProtection="1">
      <protection locked="0"/>
    </xf>
    <xf numFmtId="38" fontId="4" fillId="0" borderId="26" xfId="111" applyNumberFormat="1" applyFont="1" applyFill="1" applyBorder="1" applyAlignment="1" applyProtection="1">
      <alignment vertical="top"/>
      <protection locked="0"/>
    </xf>
    <xf numFmtId="38" fontId="4" fillId="0" borderId="28" xfId="111" applyNumberFormat="1" applyFont="1" applyFill="1" applyBorder="1" applyAlignment="1" applyProtection="1">
      <alignment vertical="top"/>
      <protection locked="0"/>
    </xf>
    <xf numFmtId="38" fontId="4" fillId="28" borderId="54" xfId="0" applyNumberFormat="1" applyFont="1" applyFill="1" applyBorder="1" applyProtection="1">
      <protection locked="0"/>
    </xf>
    <xf numFmtId="38" fontId="4" fillId="28" borderId="51" xfId="0" applyNumberFormat="1" applyFont="1" applyFill="1" applyBorder="1" applyProtection="1">
      <protection locked="0"/>
    </xf>
    <xf numFmtId="38" fontId="4" fillId="0" borderId="37" xfId="111" applyNumberFormat="1" applyFont="1" applyFill="1" applyBorder="1" applyAlignment="1" applyProtection="1">
      <alignment vertical="top"/>
      <protection locked="0"/>
    </xf>
    <xf numFmtId="0" fontId="4" fillId="28" borderId="47" xfId="0" applyFont="1" applyFill="1" applyBorder="1" applyProtection="1">
      <protection locked="0"/>
    </xf>
    <xf numFmtId="38" fontId="4" fillId="28" borderId="26" xfId="0" applyNumberFormat="1" applyFont="1" applyFill="1" applyBorder="1" applyProtection="1">
      <protection locked="0"/>
    </xf>
    <xf numFmtId="38" fontId="4" fillId="28" borderId="39" xfId="0" applyNumberFormat="1"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5" xfId="0" applyNumberFormat="1" applyFont="1" applyFill="1" applyBorder="1" applyProtection="1">
      <protection locked="0"/>
    </xf>
    <xf numFmtId="38" fontId="4" fillId="28" borderId="52"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6" xfId="105" applyNumberFormat="1" applyFont="1" applyFill="1" applyBorder="1" applyAlignment="1" applyProtection="1">
      <alignment vertical="top" wrapText="1"/>
      <protection locked="0"/>
    </xf>
    <xf numFmtId="164" fontId="31" fillId="28" borderId="48"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9" xfId="105" applyNumberFormat="1" applyFont="1" applyFill="1" applyBorder="1" applyAlignment="1" applyProtection="1">
      <alignment vertical="top" wrapText="1"/>
      <protection locked="0"/>
    </xf>
    <xf numFmtId="6" fontId="4" fillId="0" borderId="85" xfId="111" applyNumberFormat="1" applyFont="1" applyFill="1" applyBorder="1" applyAlignment="1" applyProtection="1">
      <alignment vertical="top"/>
      <protection locked="0"/>
    </xf>
    <xf numFmtId="164" fontId="31" fillId="28" borderId="72" xfId="105" applyNumberFormat="1" applyFont="1" applyFill="1" applyBorder="1" applyAlignment="1" applyProtection="1">
      <alignment vertical="top" wrapText="1"/>
      <protection locked="0"/>
    </xf>
    <xf numFmtId="164" fontId="31" fillId="28" borderId="77" xfId="105" applyNumberFormat="1" applyFont="1" applyFill="1" applyBorder="1" applyAlignment="1" applyProtection="1">
      <alignment vertical="top" wrapText="1"/>
      <protection locked="0"/>
    </xf>
    <xf numFmtId="164" fontId="31" fillId="28" borderId="73" xfId="105" applyNumberFormat="1" applyFont="1" applyFill="1" applyBorder="1" applyAlignment="1" applyProtection="1">
      <alignment vertical="top" wrapText="1"/>
      <protection locked="0"/>
    </xf>
    <xf numFmtId="6" fontId="4" fillId="0" borderId="64" xfId="111" applyNumberFormat="1" applyFont="1" applyFill="1" applyBorder="1" applyAlignment="1" applyProtection="1">
      <alignment vertical="top"/>
      <protection locked="0"/>
    </xf>
    <xf numFmtId="6" fontId="4" fillId="0" borderId="35" xfId="111" applyNumberFormat="1" applyFont="1" applyFill="1" applyBorder="1" applyAlignment="1" applyProtection="1">
      <protection locked="0"/>
    </xf>
    <xf numFmtId="6" fontId="4" fillId="28" borderId="87"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5"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7" xfId="0" applyNumberFormat="1" applyFont="1" applyFill="1" applyBorder="1" applyProtection="1">
      <protection locked="0"/>
    </xf>
    <xf numFmtId="6" fontId="4" fillId="0" borderId="74" xfId="111" applyNumberFormat="1" applyFont="1" applyFill="1" applyBorder="1" applyAlignment="1" applyProtection="1">
      <alignment vertical="top"/>
      <protection locked="0"/>
    </xf>
    <xf numFmtId="6" fontId="4" fillId="0" borderId="75" xfId="111" applyNumberFormat="1" applyFont="1" applyFill="1" applyBorder="1" applyAlignment="1" applyProtection="1">
      <alignment vertical="top"/>
      <protection locked="0"/>
    </xf>
    <xf numFmtId="6" fontId="4" fillId="28" borderId="74" xfId="0" applyNumberFormat="1" applyFont="1" applyFill="1" applyBorder="1" applyProtection="1">
      <protection locked="0"/>
    </xf>
    <xf numFmtId="6" fontId="4" fillId="28" borderId="76" xfId="0" applyNumberFormat="1" applyFont="1" applyFill="1" applyBorder="1" applyProtection="1">
      <protection locked="0"/>
    </xf>
    <xf numFmtId="6" fontId="4" fillId="28" borderId="77" xfId="0" applyNumberFormat="1" applyFont="1" applyFill="1" applyBorder="1" applyProtection="1">
      <protection locked="0"/>
    </xf>
    <xf numFmtId="6" fontId="4" fillId="28" borderId="90" xfId="0" applyNumberFormat="1" applyFont="1" applyFill="1" applyBorder="1" applyProtection="1">
      <protection locked="0"/>
    </xf>
    <xf numFmtId="6" fontId="4" fillId="28" borderId="88" xfId="0" applyNumberFormat="1" applyFont="1" applyFill="1" applyBorder="1" applyProtection="1">
      <protection locked="0"/>
    </xf>
    <xf numFmtId="6" fontId="4" fillId="28" borderId="89" xfId="0" applyNumberFormat="1" applyFont="1" applyFill="1" applyBorder="1" applyProtection="1">
      <protection locked="0"/>
    </xf>
    <xf numFmtId="6" fontId="28" fillId="28" borderId="80" xfId="105" applyNumberFormat="1" applyFont="1" applyFill="1" applyBorder="1" applyAlignment="1" applyProtection="1">
      <alignment vertical="top" wrapText="1"/>
      <protection locked="0"/>
    </xf>
    <xf numFmtId="6" fontId="4" fillId="29" borderId="82" xfId="51" applyNumberFormat="1" applyFont="1" applyFill="1" applyBorder="1" applyAlignment="1" applyProtection="1">
      <alignment vertical="top"/>
      <protection locked="0"/>
    </xf>
    <xf numFmtId="6" fontId="4" fillId="28" borderId="82" xfId="0" applyNumberFormat="1" applyFont="1" applyFill="1" applyBorder="1" applyProtection="1">
      <protection locked="0"/>
    </xf>
    <xf numFmtId="6" fontId="4" fillId="28" borderId="81"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1"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2" xfId="51" applyNumberFormat="1" applyFont="1" applyFill="1" applyBorder="1" applyAlignment="1" applyProtection="1">
      <alignment vertical="top"/>
      <protection locked="0"/>
    </xf>
    <xf numFmtId="6" fontId="4" fillId="29" borderId="45"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5"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2" xfId="465"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2"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2"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5"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2" xfId="51" applyNumberFormat="1" applyFont="1" applyFill="1" applyBorder="1" applyAlignment="1" applyProtection="1">
      <alignment vertical="top"/>
      <protection locked="0"/>
    </xf>
    <xf numFmtId="6" fontId="4" fillId="28" borderId="72" xfId="0" applyNumberFormat="1" applyFont="1" applyFill="1" applyBorder="1" applyProtection="1">
      <protection locked="0"/>
    </xf>
    <xf numFmtId="6" fontId="4" fillId="28" borderId="78" xfId="0" applyNumberFormat="1" applyFont="1" applyFill="1" applyBorder="1" applyProtection="1">
      <protection locked="0"/>
    </xf>
    <xf numFmtId="6" fontId="4" fillId="28" borderId="91"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3"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3"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4"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5"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3" xfId="0" applyNumberFormat="1" applyFont="1" applyFill="1" applyBorder="1" applyProtection="1">
      <protection locked="0"/>
    </xf>
    <xf numFmtId="6" fontId="28" fillId="28" borderId="93"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4"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5"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4"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5"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5" xfId="0" applyNumberFormat="1" applyFont="1" applyFill="1" applyBorder="1" applyAlignment="1" applyProtection="1">
      <alignment horizontal="right" vertical="top"/>
      <protection locked="0"/>
    </xf>
    <xf numFmtId="6" fontId="4" fillId="0" borderId="88" xfId="111" applyNumberFormat="1" applyFont="1" applyFill="1" applyBorder="1" applyAlignment="1" applyProtection="1">
      <alignment vertical="top"/>
      <protection locked="0"/>
    </xf>
    <xf numFmtId="6" fontId="4" fillId="0" borderId="88" xfId="111" applyNumberFormat="1" applyFont="1" applyFill="1" applyBorder="1" applyAlignment="1" applyProtection="1">
      <protection locked="0"/>
    </xf>
    <xf numFmtId="6" fontId="4" fillId="0" borderId="88" xfId="111" applyNumberFormat="1" applyFont="1" applyFill="1" applyBorder="1" applyProtection="1">
      <protection locked="0"/>
    </xf>
    <xf numFmtId="6" fontId="4" fillId="28" borderId="73" xfId="0" applyNumberFormat="1" applyFont="1" applyFill="1" applyBorder="1" applyAlignment="1" applyProtection="1">
      <alignment horizontal="center"/>
      <protection locked="0"/>
    </xf>
    <xf numFmtId="6" fontId="4" fillId="0" borderId="96" xfId="111" applyNumberFormat="1" applyFont="1" applyFill="1" applyBorder="1" applyProtection="1">
      <protection locked="0"/>
    </xf>
    <xf numFmtId="0" fontId="4" fillId="0" borderId="71" xfId="0" applyFont="1" applyFill="1" applyBorder="1" applyAlignment="1" applyProtection="1">
      <alignment wrapText="1"/>
      <protection locked="0"/>
    </xf>
    <xf numFmtId="0" fontId="4" fillId="0" borderId="69" xfId="0" applyFont="1" applyFill="1" applyBorder="1" applyAlignment="1" applyProtection="1">
      <alignment wrapText="1"/>
      <protection locked="0"/>
    </xf>
    <xf numFmtId="0" fontId="4" fillId="0" borderId="68" xfId="0" applyFont="1" applyFill="1" applyBorder="1" applyAlignment="1" applyProtection="1">
      <alignment wrapText="1"/>
      <protection locked="0"/>
    </xf>
    <xf numFmtId="0" fontId="4" fillId="0" borderId="56" xfId="0" applyFont="1" applyFill="1" applyBorder="1" applyAlignment="1" applyProtection="1">
      <alignment wrapText="1"/>
      <protection locked="0"/>
    </xf>
    <xf numFmtId="0" fontId="4" fillId="0" borderId="71" xfId="0" applyFont="1" applyFill="1" applyBorder="1" applyAlignment="1" applyProtection="1">
      <protection locked="0"/>
    </xf>
    <xf numFmtId="0" fontId="4" fillId="0" borderId="69" xfId="0" applyFont="1" applyFill="1" applyBorder="1" applyAlignment="1" applyProtection="1">
      <protection locked="0"/>
    </xf>
    <xf numFmtId="0" fontId="4" fillId="0" borderId="68" xfId="0" applyFont="1" applyFill="1" applyBorder="1" applyAlignment="1" applyProtection="1">
      <protection locked="0"/>
    </xf>
    <xf numFmtId="0" fontId="4" fillId="0" borderId="56" xfId="0" applyFont="1" applyFill="1" applyBorder="1" applyAlignment="1" applyProtection="1">
      <protection locked="0"/>
    </xf>
    <xf numFmtId="0" fontId="5" fillId="0" borderId="99" xfId="252" applyNumberFormat="1" applyFont="1" applyFill="1" applyBorder="1" applyAlignment="1">
      <alignment vertical="top" wrapText="1"/>
    </xf>
    <xf numFmtId="9" fontId="5" fillId="0" borderId="99"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4" fillId="34" borderId="71" xfId="125" applyNumberFormat="1" applyFont="1" applyFill="1" applyBorder="1" applyAlignment="1" applyProtection="1">
      <alignment vertical="top" wrapText="1"/>
      <protection locked="0"/>
    </xf>
    <xf numFmtId="0" fontId="4" fillId="34" borderId="69" xfId="125" applyNumberFormat="1" applyFont="1" applyFill="1" applyBorder="1" applyAlignment="1" applyProtection="1">
      <alignment vertical="top" wrapText="1"/>
      <protection locked="0"/>
    </xf>
    <xf numFmtId="0" fontId="4" fillId="0" borderId="20" xfId="125" applyNumberFormat="1" applyFont="1" applyFill="1" applyBorder="1" applyAlignment="1" applyProtection="1">
      <alignment horizontal="left" vertical="top" wrapText="1" indent="1"/>
    </xf>
    <xf numFmtId="0" fontId="4" fillId="0" borderId="72" xfId="125" applyNumberFormat="1" applyFont="1" applyFill="1" applyBorder="1" applyAlignment="1" applyProtection="1">
      <alignment horizontal="left" vertical="top" wrapText="1" indent="1"/>
    </xf>
    <xf numFmtId="0" fontId="24" fillId="25" borderId="71" xfId="125" applyNumberFormat="1" applyFont="1" applyFill="1" applyBorder="1" applyAlignment="1">
      <alignment vertical="top" wrapText="1"/>
    </xf>
    <xf numFmtId="0" fontId="43" fillId="0" borderId="69" xfId="112" applyFont="1" applyFill="1" applyBorder="1" applyAlignment="1" applyProtection="1">
      <alignment vertical="top"/>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3" xfId="103" applyFont="1" applyFill="1" applyBorder="1" applyAlignment="1">
      <alignment vertical="top" wrapText="1"/>
    </xf>
    <xf numFmtId="0" fontId="34" fillId="24" borderId="68" xfId="103" applyFont="1" applyFill="1" applyBorder="1" applyAlignment="1">
      <alignment vertical="top"/>
    </xf>
    <xf numFmtId="0" fontId="34" fillId="24" borderId="100" xfId="103" applyFont="1" applyFill="1" applyBorder="1" applyAlignment="1">
      <alignment vertical="top"/>
    </xf>
    <xf numFmtId="0" fontId="34" fillId="24" borderId="67" xfId="103" applyFont="1" applyFill="1" applyBorder="1" applyAlignment="1">
      <alignment vertical="top"/>
    </xf>
    <xf numFmtId="0" fontId="24" fillId="0" borderId="20" xfId="125" applyNumberFormat="1" applyFont="1" applyFill="1" applyBorder="1" applyAlignment="1" applyProtection="1">
      <alignment horizontal="left" vertical="top" wrapText="1" indent="1"/>
    </xf>
    <xf numFmtId="0" fontId="24" fillId="35" borderId="71" xfId="125" applyNumberFormat="1" applyFont="1" applyFill="1" applyBorder="1" applyAlignment="1">
      <alignment vertical="top" wrapText="1"/>
    </xf>
    <xf numFmtId="0" fontId="42" fillId="0" borderId="101" xfId="112" applyFont="1" applyFill="1" applyBorder="1" applyAlignment="1" applyProtection="1">
      <alignment vertical="top"/>
      <protection locked="0"/>
    </xf>
    <xf numFmtId="0" fontId="4" fillId="0" borderId="0" xfId="125" quotePrefix="1" applyFont="1" applyAlignment="1"/>
    <xf numFmtId="6" fontId="28" fillId="28" borderId="71" xfId="105" applyNumberFormat="1" applyFont="1" applyFill="1" applyBorder="1" applyAlignment="1" applyProtection="1">
      <alignment vertical="top" wrapText="1"/>
      <protection locked="0"/>
    </xf>
    <xf numFmtId="0" fontId="4" fillId="0" borderId="31" xfId="125" applyNumberFormat="1" applyFont="1" applyFill="1" applyBorder="1" applyAlignment="1">
      <alignment horizontal="left" vertical="top" indent="1"/>
    </xf>
    <xf numFmtId="0" fontId="24" fillId="0" borderId="0" xfId="125" applyFont="1" applyAlignment="1"/>
    <xf numFmtId="0" fontId="24" fillId="0" borderId="72" xfId="125" applyNumberFormat="1" applyFont="1" applyFill="1" applyBorder="1" applyAlignment="1">
      <alignment horizontal="left" vertical="top" wrapText="1" indent="1"/>
    </xf>
    <xf numFmtId="6" fontId="24" fillId="28" borderId="72" xfId="0" applyNumberFormat="1" applyFont="1" applyFill="1" applyBorder="1" applyProtection="1">
      <protection locked="0"/>
    </xf>
    <xf numFmtId="6" fontId="24" fillId="28" borderId="78" xfId="0" applyNumberFormat="1" applyFont="1" applyFill="1" applyBorder="1" applyProtection="1">
      <protection locked="0"/>
    </xf>
    <xf numFmtId="6" fontId="24" fillId="28" borderId="73" xfId="0" applyNumberFormat="1" applyFont="1" applyFill="1" applyBorder="1" applyProtection="1">
      <protection locked="0"/>
    </xf>
    <xf numFmtId="6" fontId="28" fillId="28" borderId="103" xfId="105" applyNumberFormat="1" applyFont="1" applyFill="1" applyBorder="1" applyAlignment="1" applyProtection="1">
      <alignment vertical="top" wrapText="1"/>
      <protection locked="0"/>
    </xf>
    <xf numFmtId="6" fontId="28" fillId="28" borderId="104" xfId="105" applyNumberFormat="1" applyFont="1" applyFill="1" applyBorder="1" applyAlignment="1" applyProtection="1">
      <alignment vertical="top" wrapText="1"/>
      <protection locked="0"/>
    </xf>
    <xf numFmtId="6" fontId="28" fillId="28" borderId="105"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6" fontId="28" fillId="28" borderId="106" xfId="105" applyNumberFormat="1" applyFont="1" applyFill="1" applyBorder="1" applyAlignment="1" applyProtection="1">
      <alignment vertical="top" wrapText="1"/>
      <protection locked="0"/>
    </xf>
    <xf numFmtId="6" fontId="24" fillId="28" borderId="107" xfId="0" applyNumberFormat="1" applyFont="1" applyFill="1" applyBorder="1" applyProtection="1">
      <protection locked="0"/>
    </xf>
    <xf numFmtId="0" fontId="0" fillId="0" borderId="0" xfId="125" applyFont="1" applyFill="1" applyAlignment="1" applyProtection="1"/>
    <xf numFmtId="0" fontId="0" fillId="0" borderId="20" xfId="125" applyNumberFormat="1" applyFont="1" applyFill="1" applyBorder="1" applyAlignment="1" applyProtection="1">
      <alignment horizontal="left" vertical="top" indent="1"/>
    </xf>
    <xf numFmtId="6" fontId="0" fillId="28" borderId="26" xfId="0" applyNumberFormat="1" applyFont="1" applyFill="1" applyBorder="1" applyAlignment="1" applyProtection="1">
      <alignment vertical="top"/>
      <protection locked="0"/>
    </xf>
    <xf numFmtId="6" fontId="0" fillId="28" borderId="28" xfId="0" applyNumberFormat="1" applyFont="1" applyFill="1" applyBorder="1" applyAlignment="1" applyProtection="1">
      <alignment vertical="top"/>
      <protection locked="0"/>
    </xf>
    <xf numFmtId="165" fontId="0" fillId="29" borderId="28" xfId="51" applyNumberFormat="1" applyFont="1" applyFill="1" applyBorder="1" applyAlignment="1" applyProtection="1">
      <alignment vertical="top"/>
      <protection locked="0"/>
    </xf>
    <xf numFmtId="6" fontId="0" fillId="28" borderId="11" xfId="0" applyNumberFormat="1" applyFont="1" applyFill="1" applyBorder="1" applyAlignment="1" applyProtection="1">
      <alignment vertical="top"/>
      <protection locked="0"/>
    </xf>
    <xf numFmtId="6" fontId="0" fillId="28" borderId="20" xfId="0" applyNumberFormat="1" applyFont="1" applyFill="1" applyBorder="1" applyAlignment="1" applyProtection="1">
      <alignment vertical="top"/>
      <protection locked="0"/>
    </xf>
    <xf numFmtId="6" fontId="0" fillId="28" borderId="23" xfId="0" applyNumberFormat="1" applyFont="1" applyFill="1" applyBorder="1" applyAlignment="1" applyProtection="1">
      <alignment vertical="top"/>
      <protection locked="0"/>
    </xf>
    <xf numFmtId="165" fontId="0" fillId="29" borderId="82" xfId="51" applyNumberFormat="1" applyFont="1" applyFill="1" applyBorder="1" applyAlignment="1" applyProtection="1">
      <alignment vertical="top"/>
      <protection locked="0"/>
    </xf>
    <xf numFmtId="0" fontId="0" fillId="0" borderId="0" xfId="125" applyFont="1" applyFill="1" applyAlignment="1"/>
    <xf numFmtId="0" fontId="0" fillId="0" borderId="20" xfId="125" applyNumberFormat="1" applyFont="1" applyFill="1" applyBorder="1" applyAlignment="1" applyProtection="1">
      <alignment horizontal="left" vertical="top" wrapText="1" indent="1"/>
    </xf>
    <xf numFmtId="6" fontId="0" fillId="29" borderId="28" xfId="51" applyNumberFormat="1" applyFont="1" applyFill="1" applyBorder="1" applyAlignment="1" applyProtection="1">
      <alignment vertical="top"/>
      <protection locked="0"/>
    </xf>
    <xf numFmtId="6" fontId="0" fillId="28" borderId="108" xfId="0" applyNumberFormat="1" applyFont="1" applyFill="1" applyBorder="1" applyAlignment="1" applyProtection="1">
      <alignment vertical="top"/>
      <protection locked="0"/>
    </xf>
    <xf numFmtId="6" fontId="0" fillId="29" borderId="82" xfId="51" applyNumberFormat="1" applyFont="1" applyFill="1" applyBorder="1" applyAlignment="1" applyProtection="1">
      <alignment vertical="top"/>
      <protection locked="0"/>
    </xf>
    <xf numFmtId="0" fontId="0" fillId="0" borderId="0" xfId="125" applyFont="1" applyAlignment="1"/>
    <xf numFmtId="0" fontId="14" fillId="36" borderId="109" xfId="105" applyFont="1" applyFill="1" applyBorder="1" applyAlignment="1" applyProtection="1">
      <alignment wrapText="1"/>
    </xf>
    <xf numFmtId="6" fontId="31" fillId="28" borderId="109" xfId="105" applyNumberFormat="1" applyFont="1" applyFill="1" applyBorder="1" applyAlignment="1">
      <alignment vertical="top" wrapText="1"/>
    </xf>
    <xf numFmtId="6" fontId="31" fillId="28" borderId="110" xfId="105" applyNumberFormat="1" applyFont="1" applyFill="1" applyBorder="1" applyAlignment="1">
      <alignment vertical="top" wrapText="1"/>
    </xf>
    <xf numFmtId="6" fontId="31" fillId="28" borderId="111" xfId="105" applyNumberFormat="1" applyFont="1" applyFill="1" applyBorder="1" applyAlignment="1">
      <alignment vertical="top" wrapText="1"/>
    </xf>
    <xf numFmtId="6" fontId="31" fillId="28" borderId="112" xfId="105" applyNumberFormat="1" applyFont="1" applyFill="1" applyBorder="1" applyAlignment="1">
      <alignment vertical="top" wrapText="1"/>
    </xf>
    <xf numFmtId="165" fontId="4" fillId="28" borderId="20" xfId="465" applyNumberFormat="1" applyFont="1" applyFill="1" applyBorder="1" applyProtection="1">
      <protection locked="0"/>
    </xf>
    <xf numFmtId="165" fontId="4" fillId="28" borderId="23"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6" xfId="51" applyNumberFormat="1" applyFont="1" applyFill="1" applyBorder="1" applyAlignment="1" applyProtection="1">
      <alignment vertical="top"/>
      <protection locked="0"/>
    </xf>
    <xf numFmtId="6" fontId="24" fillId="0" borderId="28" xfId="51" applyNumberFormat="1" applyFont="1" applyFill="1" applyBorder="1" applyAlignment="1" applyProtection="1">
      <alignment vertical="top"/>
      <protection locked="0"/>
    </xf>
    <xf numFmtId="165" fontId="24" fillId="0" borderId="28" xfId="51" applyNumberFormat="1" applyFont="1" applyFill="1" applyBorder="1" applyAlignment="1" applyProtection="1">
      <alignment vertical="top"/>
      <protection locked="0"/>
    </xf>
    <xf numFmtId="6" fontId="24" fillId="0" borderId="75" xfId="51" applyNumberFormat="1" applyFont="1" applyFill="1" applyBorder="1" applyAlignment="1" applyProtection="1">
      <alignment vertical="top"/>
      <protection locked="0"/>
    </xf>
    <xf numFmtId="6" fontId="24" fillId="0" borderId="82" xfId="51" applyNumberFormat="1" applyFont="1" applyFill="1" applyBorder="1" applyAlignment="1" applyProtection="1">
      <alignment vertical="top"/>
      <protection locked="0"/>
    </xf>
    <xf numFmtId="165" fontId="24" fillId="0" borderId="82" xfId="51" applyNumberFormat="1" applyFont="1" applyFill="1" applyBorder="1" applyAlignment="1" applyProtection="1">
      <alignment vertical="top"/>
      <protection locked="0"/>
    </xf>
    <xf numFmtId="6" fontId="24" fillId="0" borderId="102"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0" fontId="24" fillId="0" borderId="72" xfId="125" applyNumberFormat="1" applyFont="1" applyFill="1" applyBorder="1" applyAlignment="1" applyProtection="1">
      <alignment horizontal="left" vertical="top" wrapText="1" indent="1"/>
    </xf>
    <xf numFmtId="6" fontId="24" fillId="28" borderId="113" xfId="0" applyNumberFormat="1" applyFont="1" applyFill="1" applyBorder="1" applyProtection="1">
      <protection locked="0"/>
    </xf>
    <xf numFmtId="6" fontId="31" fillId="28" borderId="114" xfId="105" applyNumberFormat="1" applyFont="1" applyFill="1" applyBorder="1" applyAlignment="1">
      <alignment vertical="top" wrapText="1"/>
    </xf>
    <xf numFmtId="6" fontId="4" fillId="28" borderId="113" xfId="0" applyNumberFormat="1" applyFont="1" applyFill="1" applyBorder="1" applyProtection="1">
      <protection locked="0"/>
    </xf>
    <xf numFmtId="6" fontId="4" fillId="28" borderId="94" xfId="0" applyNumberFormat="1" applyFont="1" applyFill="1" applyBorder="1" applyProtection="1">
      <protection locked="0"/>
    </xf>
    <xf numFmtId="6" fontId="0" fillId="28" borderId="113" xfId="0" applyNumberFormat="1" applyFont="1" applyFill="1" applyBorder="1" applyAlignment="1" applyProtection="1">
      <alignment vertical="top"/>
      <protection locked="0"/>
    </xf>
    <xf numFmtId="6" fontId="0" fillId="28" borderId="115" xfId="0"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165" fontId="24" fillId="0" borderId="75" xfId="51" applyNumberFormat="1" applyFont="1" applyFill="1" applyBorder="1" applyAlignment="1" applyProtection="1">
      <alignment vertical="top"/>
      <protection locked="0"/>
    </xf>
    <xf numFmtId="6" fontId="24" fillId="28" borderId="116" xfId="0" applyNumberFormat="1" applyFont="1" applyFill="1" applyBorder="1" applyProtection="1">
      <protection locked="0"/>
    </xf>
    <xf numFmtId="0" fontId="39" fillId="33" borderId="68" xfId="125" applyFont="1" applyFill="1" applyBorder="1" applyAlignment="1" applyProtection="1">
      <alignment horizontal="center"/>
      <protection locked="0"/>
    </xf>
    <xf numFmtId="0" fontId="39" fillId="33" borderId="67" xfId="125" applyFont="1" applyFill="1" applyBorder="1" applyAlignment="1" applyProtection="1">
      <alignment horizontal="center"/>
      <protection locked="0"/>
    </xf>
    <xf numFmtId="0" fontId="4" fillId="0" borderId="61" xfId="111" applyNumberFormat="1" applyFont="1" applyFill="1" applyBorder="1" applyAlignment="1" applyProtection="1">
      <alignment horizontal="left" vertical="top"/>
      <protection locked="0"/>
    </xf>
    <xf numFmtId="0" fontId="4" fillId="0" borderId="30"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2" xfId="111" applyNumberFormat="1" applyFont="1" applyFill="1" applyBorder="1" applyAlignment="1" applyProtection="1">
      <alignment horizontal="left" vertical="top"/>
      <protection locked="0"/>
    </xf>
    <xf numFmtId="0" fontId="4" fillId="0" borderId="63"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60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603"/>
      <tableStyleElement type="secondRowStripe" dxfId="602"/>
      <tableStyleElement type="firstColumnStripe" dxfId="601"/>
      <tableStyleElement type="secondColumnStripe" dxfId="600"/>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1493520</xdr:colOff>
          <xdr:row>24</xdr:row>
          <xdr:rowOff>7620</xdr:rowOff>
        </xdr:from>
        <xdr:to>
          <xdr:col>1</xdr:col>
          <xdr:colOff>3992880</xdr:colOff>
          <xdr:row>25</xdr:row>
          <xdr:rowOff>7620</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5151120</xdr:colOff>
          <xdr:row>24</xdr:row>
          <xdr:rowOff>7620</xdr:rowOff>
        </xdr:from>
        <xdr:to>
          <xdr:col>1</xdr:col>
          <xdr:colOff>7551420</xdr:colOff>
          <xdr:row>25</xdr:row>
          <xdr:rowOff>15240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abSelected="1" workbookViewId="0">
      <selection activeCell="A2" sqref="A2"/>
    </sheetView>
  </sheetViews>
  <sheetFormatPr defaultColWidth="9" defaultRowHeight="13.2"/>
  <cols>
    <col min="1" max="1" width="1.5546875" style="160" customWidth="1"/>
    <col min="2" max="2" width="135" style="160" customWidth="1"/>
    <col min="3" max="16384" width="9" style="160"/>
  </cols>
  <sheetData>
    <row r="1" spans="2:2" ht="6" customHeight="1">
      <c r="B1" s="159"/>
    </row>
    <row r="2" spans="2:2">
      <c r="B2" s="161" t="s">
        <v>555</v>
      </c>
    </row>
    <row r="3" spans="2:2">
      <c r="B3" s="422" t="s">
        <v>556</v>
      </c>
    </row>
    <row r="4" spans="2:2" ht="26.4">
      <c r="B4" s="159" t="s">
        <v>427</v>
      </c>
    </row>
    <row r="5" spans="2:2" ht="26.4">
      <c r="B5" s="159" t="s">
        <v>428</v>
      </c>
    </row>
    <row r="6" spans="2:2" ht="51">
      <c r="B6" s="162" t="s">
        <v>429</v>
      </c>
    </row>
    <row r="7" spans="2:2" ht="5.4" customHeight="1">
      <c r="B7" s="159"/>
    </row>
    <row r="8" spans="2:2" ht="26.4">
      <c r="B8" s="162" t="s">
        <v>557</v>
      </c>
    </row>
    <row r="9" spans="2:2" ht="5.4" customHeight="1">
      <c r="B9" s="159"/>
    </row>
    <row r="10" spans="2:2">
      <c r="B10" s="159" t="s">
        <v>396</v>
      </c>
    </row>
    <row r="11" spans="2:2" ht="5.4" customHeight="1">
      <c r="B11" s="159"/>
    </row>
    <row r="12" spans="2:2">
      <c r="B12" s="163" t="s">
        <v>366</v>
      </c>
    </row>
    <row r="13" spans="2:2" ht="13.2" customHeight="1">
      <c r="B13" s="164" t="s">
        <v>399</v>
      </c>
    </row>
    <row r="14" spans="2:2" ht="13.2" customHeight="1">
      <c r="B14" s="164" t="s">
        <v>418</v>
      </c>
    </row>
    <row r="15" spans="2:2" ht="13.2" customHeight="1">
      <c r="B15" s="164" t="s">
        <v>400</v>
      </c>
    </row>
    <row r="16" spans="2:2" ht="13.2" customHeight="1">
      <c r="B16" s="165" t="s">
        <v>401</v>
      </c>
    </row>
    <row r="17" spans="2:2" ht="26.4">
      <c r="B17" s="165" t="s">
        <v>558</v>
      </c>
    </row>
    <row r="18" spans="2:2" ht="5.4" customHeight="1">
      <c r="B18" s="159"/>
    </row>
    <row r="19" spans="2:2" ht="13.2" customHeight="1">
      <c r="B19" s="159" t="s">
        <v>397</v>
      </c>
    </row>
    <row r="20" spans="2:2" ht="30.45" customHeight="1">
      <c r="B20" s="164" t="s">
        <v>419</v>
      </c>
    </row>
    <row r="21" spans="2:2" ht="39.6">
      <c r="B21" s="164" t="s">
        <v>430</v>
      </c>
    </row>
    <row r="22" spans="2:2" ht="5.85" customHeight="1">
      <c r="B22" s="159"/>
    </row>
    <row r="23" spans="2:2">
      <c r="B23" s="166" t="s">
        <v>425</v>
      </c>
    </row>
    <row r="24" spans="2:2" s="168" customFormat="1" ht="5.85" customHeight="1">
      <c r="B24" s="167"/>
    </row>
    <row r="25" spans="2:2" s="168" customFormat="1">
      <c r="B25" s="167"/>
    </row>
    <row r="26" spans="2:2">
      <c r="B26" s="159"/>
    </row>
    <row r="27" spans="2:2" ht="26.4">
      <c r="B27" s="159" t="s">
        <v>398</v>
      </c>
    </row>
    <row r="28" spans="2:2">
      <c r="B28" s="159"/>
    </row>
    <row r="29" spans="2:2" ht="26.4">
      <c r="B29" s="159" t="s">
        <v>431</v>
      </c>
    </row>
  </sheetData>
  <dataValidations count="1">
    <dataValidation allowBlank="1" showInputMessage="1" showErrorMessage="1" prompt="Enter the filename (including extension) of the destination HIOS template" sqref="B23"/>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1493520</xdr:colOff>
                    <xdr:row>24</xdr:row>
                    <xdr:rowOff>7620</xdr:rowOff>
                  </from>
                  <to>
                    <xdr:col>1</xdr:col>
                    <xdr:colOff>3992880</xdr:colOff>
                    <xdr:row>25</xdr:row>
                    <xdr:rowOff>7620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5151120</xdr:colOff>
                    <xdr:row>24</xdr:row>
                    <xdr:rowOff>7620</xdr:rowOff>
                  </from>
                  <to>
                    <xdr:col>1</xdr:col>
                    <xdr:colOff>7551420</xdr:colOff>
                    <xdr:row>25</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cols>
    <col min="1" max="1" width="111.44140625" style="3" customWidth="1"/>
    <col min="2" max="2" width="9.109375" style="3" customWidth="1"/>
    <col min="3" max="3" width="45.5546875" style="3" hidden="1" customWidth="1"/>
    <col min="4" max="4" width="7" style="3" hidden="1" customWidth="1"/>
    <col min="5" max="5" width="10.88671875" style="3" hidden="1" customWidth="1"/>
    <col min="6" max="6" width="11.5546875" style="3" hidden="1" customWidth="1"/>
    <col min="7" max="7" width="9.109375" style="3" hidden="1" customWidth="1"/>
    <col min="8" max="8" width="14" style="3" hidden="1" customWidth="1"/>
    <col min="9" max="9" width="13.88671875" style="3" hidden="1" customWidth="1"/>
    <col min="10" max="10" width="9.109375" style="3" hidden="1" customWidth="1"/>
    <col min="11" max="11" width="12.44140625" style="3" hidden="1" customWidth="1"/>
    <col min="12" max="12" width="12" style="3" hidden="1" customWidth="1"/>
    <col min="13" max="14" width="0" style="3" hidden="1" customWidth="1"/>
    <col min="15" max="16384" width="9.109375" style="3" hidden="1"/>
  </cols>
  <sheetData>
    <row r="1" spans="1:14">
      <c r="A1" s="76" t="s">
        <v>85</v>
      </c>
    </row>
    <row r="2" spans="1:14" ht="14.4">
      <c r="H2" s="38"/>
      <c r="I2" s="38"/>
    </row>
    <row r="3" spans="1:14" s="41" customFormat="1" ht="112.5" customHeight="1">
      <c r="A3" s="49" t="s">
        <v>420</v>
      </c>
      <c r="B3" s="48"/>
      <c r="C3" s="48"/>
      <c r="D3" s="48"/>
      <c r="E3" s="48"/>
      <c r="F3" s="48"/>
      <c r="G3" s="48"/>
      <c r="H3" s="48"/>
      <c r="I3" s="48"/>
      <c r="J3" s="48"/>
      <c r="K3" s="48"/>
      <c r="L3" s="48"/>
      <c r="M3" s="48"/>
      <c r="N3" s="48"/>
    </row>
    <row r="4" spans="1:14" s="41" customFormat="1" ht="16.5" customHeight="1">
      <c r="A4" s="50"/>
      <c r="B4" s="38"/>
      <c r="C4" s="38"/>
      <c r="D4" s="38"/>
      <c r="E4" s="38"/>
      <c r="F4" s="38"/>
      <c r="G4" s="38"/>
      <c r="H4" s="3"/>
      <c r="I4" s="3"/>
      <c r="J4" s="38"/>
      <c r="K4" s="38"/>
      <c r="L4" s="38"/>
      <c r="M4" s="38"/>
      <c r="N4" s="38"/>
    </row>
    <row r="5" spans="1:14" ht="14.4">
      <c r="A5" s="3" t="s">
        <v>86</v>
      </c>
      <c r="E5" s="38"/>
      <c r="F5" s="38"/>
      <c r="G5" s="38"/>
      <c r="J5" s="38"/>
    </row>
    <row r="6" spans="1:14" ht="14.4">
      <c r="A6" s="3" t="s">
        <v>87</v>
      </c>
      <c r="E6" s="38"/>
      <c r="F6" s="38"/>
      <c r="G6" s="38"/>
      <c r="J6" s="38"/>
    </row>
    <row r="7" spans="1:14"/>
    <row r="8" spans="1:14">
      <c r="A8" s="3" t="s">
        <v>88</v>
      </c>
    </row>
    <row r="9" spans="1:14">
      <c r="A9" s="3" t="s">
        <v>89</v>
      </c>
    </row>
    <row r="10" spans="1:14"/>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I65"/>
  <sheetViews>
    <sheetView zoomScale="80" zoomScaleNormal="80" workbookViewId="0">
      <pane ySplit="2" topLeftCell="A3" activePane="bottomLeft" state="frozen"/>
      <selection pane="bottomLeft" activeCell="A3" sqref="A3"/>
    </sheetView>
  </sheetViews>
  <sheetFormatPr defaultColWidth="0" defaultRowHeight="13.2" zeroHeight="1"/>
  <cols>
    <col min="1" max="1" width="29.44140625" style="31" customWidth="1"/>
    <col min="2" max="2" width="21.44140625" style="31" customWidth="1"/>
    <col min="3" max="3" width="9.109375" style="31" customWidth="1"/>
    <col min="4" max="4" width="19.88671875" style="33" customWidth="1"/>
    <col min="5" max="18" width="12.109375" style="33" customWidth="1"/>
    <col min="19" max="19" width="9.109375" style="31" customWidth="1"/>
    <col min="20" max="20" width="19.5546875" style="31" customWidth="1"/>
    <col min="21" max="21" width="9.109375" style="31" customWidth="1"/>
    <col min="22" max="22" width="12" style="31" customWidth="1"/>
    <col min="23" max="23" width="9.109375" style="31" customWidth="1"/>
    <col min="24" max="35" width="0" style="31" hidden="1" customWidth="1"/>
    <col min="36" max="16384" width="9.109375" style="31" hidden="1"/>
  </cols>
  <sheetData>
    <row r="1" spans="1:22" ht="16.2" thickBot="1">
      <c r="A1" s="77"/>
      <c r="B1" s="77"/>
      <c r="D1" s="370" t="s">
        <v>392</v>
      </c>
      <c r="E1" s="371"/>
      <c r="F1" s="371"/>
      <c r="G1" s="371"/>
      <c r="H1" s="371"/>
      <c r="I1" s="371"/>
      <c r="J1" s="371"/>
      <c r="K1" s="371"/>
      <c r="L1" s="371"/>
      <c r="M1" s="371"/>
      <c r="N1" s="371"/>
      <c r="O1" s="371"/>
      <c r="P1" s="371"/>
      <c r="Q1" s="371"/>
      <c r="R1" s="372"/>
      <c r="T1" s="32"/>
      <c r="V1" s="32"/>
    </row>
    <row r="2" spans="1:22" ht="31.8" thickBot="1">
      <c r="A2" s="78" t="s">
        <v>360</v>
      </c>
      <c r="B2" s="79"/>
      <c r="C2" s="80"/>
      <c r="D2" s="368" t="s">
        <v>391</v>
      </c>
      <c r="E2" s="368" t="s">
        <v>526</v>
      </c>
      <c r="F2" s="368" t="s">
        <v>527</v>
      </c>
      <c r="G2" s="368" t="s">
        <v>414</v>
      </c>
      <c r="H2" s="368" t="s">
        <v>415</v>
      </c>
      <c r="I2" s="368" t="s">
        <v>404</v>
      </c>
      <c r="J2" s="369" t="s">
        <v>405</v>
      </c>
      <c r="K2" s="368" t="s">
        <v>390</v>
      </c>
      <c r="L2" s="369" t="s">
        <v>395</v>
      </c>
      <c r="M2" s="368" t="s">
        <v>389</v>
      </c>
      <c r="N2" s="368" t="s">
        <v>394</v>
      </c>
      <c r="O2" s="368" t="s">
        <v>388</v>
      </c>
      <c r="P2" s="369" t="s">
        <v>393</v>
      </c>
      <c r="Q2" s="368" t="s">
        <v>416</v>
      </c>
      <c r="R2" s="369" t="s">
        <v>417</v>
      </c>
      <c r="S2" s="80"/>
      <c r="T2" s="81" t="s">
        <v>362</v>
      </c>
      <c r="U2" s="80"/>
      <c r="V2" s="81" t="s">
        <v>363</v>
      </c>
    </row>
    <row r="3" spans="1:22" ht="13.8" thickBot="1">
      <c r="A3" s="158" t="s">
        <v>107</v>
      </c>
      <c r="B3" s="144" t="s">
        <v>108</v>
      </c>
      <c r="C3" s="80"/>
      <c r="D3" s="153" t="s">
        <v>109</v>
      </c>
      <c r="E3" s="137">
        <v>0.8</v>
      </c>
      <c r="F3" s="136">
        <v>0.8</v>
      </c>
      <c r="G3" s="137">
        <v>0.8</v>
      </c>
      <c r="H3" s="136">
        <v>0.8</v>
      </c>
      <c r="I3" s="137">
        <v>0.8</v>
      </c>
      <c r="J3" s="136">
        <v>0.8</v>
      </c>
      <c r="K3" s="137">
        <v>0.8</v>
      </c>
      <c r="L3" s="136">
        <v>0.8</v>
      </c>
      <c r="M3" s="137">
        <v>0.8</v>
      </c>
      <c r="N3" s="137">
        <v>0.8</v>
      </c>
      <c r="O3" s="137">
        <v>0.8</v>
      </c>
      <c r="P3" s="136">
        <v>0.8</v>
      </c>
      <c r="Q3" s="137">
        <v>0.8</v>
      </c>
      <c r="R3" s="136">
        <v>0.8</v>
      </c>
      <c r="S3" s="80"/>
      <c r="T3" s="82">
        <v>2011</v>
      </c>
      <c r="U3" s="80"/>
      <c r="V3" s="83" t="s">
        <v>110</v>
      </c>
    </row>
    <row r="4" spans="1:22" ht="13.8" thickTop="1">
      <c r="A4" s="142">
        <v>0</v>
      </c>
      <c r="B4" s="143">
        <v>0</v>
      </c>
      <c r="C4" s="80"/>
      <c r="D4" s="154" t="s">
        <v>111</v>
      </c>
      <c r="E4" s="139">
        <v>0.8</v>
      </c>
      <c r="F4" s="138">
        <v>0.8</v>
      </c>
      <c r="G4" s="139">
        <v>0.8</v>
      </c>
      <c r="H4" s="138">
        <v>0.8</v>
      </c>
      <c r="I4" s="139">
        <v>0.8</v>
      </c>
      <c r="J4" s="138">
        <v>0.8</v>
      </c>
      <c r="K4" s="139">
        <v>0.8</v>
      </c>
      <c r="L4" s="138">
        <v>0.8</v>
      </c>
      <c r="M4" s="139">
        <v>0.8</v>
      </c>
      <c r="N4" s="139">
        <v>0.8</v>
      </c>
      <c r="O4" s="139">
        <v>0.8</v>
      </c>
      <c r="P4" s="138">
        <v>0.8</v>
      </c>
      <c r="Q4" s="139">
        <v>0.8</v>
      </c>
      <c r="R4" s="138">
        <v>0.8</v>
      </c>
      <c r="S4" s="80"/>
      <c r="T4" s="84">
        <v>2012</v>
      </c>
      <c r="U4" s="80"/>
      <c r="V4" s="85" t="s">
        <v>112</v>
      </c>
    </row>
    <row r="5" spans="1:22">
      <c r="A5" s="142">
        <v>1000</v>
      </c>
      <c r="B5" s="143">
        <v>8.3000000000000004E-2</v>
      </c>
      <c r="C5" s="80"/>
      <c r="D5" s="154" t="s">
        <v>113</v>
      </c>
      <c r="E5" s="139">
        <v>0.8</v>
      </c>
      <c r="F5" s="138">
        <v>0.8</v>
      </c>
      <c r="G5" s="139">
        <v>0.8</v>
      </c>
      <c r="H5" s="138">
        <v>0.8</v>
      </c>
      <c r="I5" s="139">
        <v>0.8</v>
      </c>
      <c r="J5" s="138">
        <v>0.8</v>
      </c>
      <c r="K5" s="139">
        <v>0.8</v>
      </c>
      <c r="L5" s="138">
        <v>0.8</v>
      </c>
      <c r="M5" s="139">
        <v>0.8</v>
      </c>
      <c r="N5" s="139">
        <v>0.8</v>
      </c>
      <c r="O5" s="139">
        <v>0.8</v>
      </c>
      <c r="P5" s="138">
        <v>0.8</v>
      </c>
      <c r="Q5" s="139">
        <v>0.8</v>
      </c>
      <c r="R5" s="138">
        <v>0.8</v>
      </c>
      <c r="S5" s="80"/>
      <c r="T5" s="84">
        <v>2013</v>
      </c>
      <c r="U5" s="80"/>
      <c r="V5" s="80"/>
    </row>
    <row r="6" spans="1:22">
      <c r="A6" s="142">
        <v>2500</v>
      </c>
      <c r="B6" s="143">
        <v>5.1999999999999998E-2</v>
      </c>
      <c r="C6" s="80"/>
      <c r="D6" s="154" t="s">
        <v>114</v>
      </c>
      <c r="E6" s="139"/>
      <c r="F6" s="138"/>
      <c r="G6" s="139"/>
      <c r="H6" s="138"/>
      <c r="I6" s="139"/>
      <c r="J6" s="138"/>
      <c r="K6" s="139"/>
      <c r="L6" s="138"/>
      <c r="M6" s="139">
        <v>0.8</v>
      </c>
      <c r="N6" s="139">
        <v>0.8</v>
      </c>
      <c r="O6" s="139">
        <v>0.8</v>
      </c>
      <c r="P6" s="138">
        <v>0.8</v>
      </c>
      <c r="Q6" s="139">
        <v>0.8</v>
      </c>
      <c r="R6" s="138">
        <v>0.8</v>
      </c>
      <c r="S6" s="80"/>
      <c r="T6" s="84">
        <v>2014</v>
      </c>
      <c r="U6" s="80"/>
      <c r="V6" s="80"/>
    </row>
    <row r="7" spans="1:22">
      <c r="A7" s="142">
        <v>5000</v>
      </c>
      <c r="B7" s="143">
        <v>3.6999999999999998E-2</v>
      </c>
      <c r="C7" s="80"/>
      <c r="D7" s="154" t="s">
        <v>115</v>
      </c>
      <c r="E7" s="139">
        <v>0.8</v>
      </c>
      <c r="F7" s="138">
        <v>0.8</v>
      </c>
      <c r="G7" s="139">
        <v>0.8</v>
      </c>
      <c r="H7" s="138">
        <v>0.8</v>
      </c>
      <c r="I7" s="139">
        <v>0.8</v>
      </c>
      <c r="J7" s="138">
        <v>0.8</v>
      </c>
      <c r="K7" s="139">
        <v>0.8</v>
      </c>
      <c r="L7" s="138">
        <v>0.8</v>
      </c>
      <c r="M7" s="139">
        <v>0.8</v>
      </c>
      <c r="N7" s="139">
        <v>0.8</v>
      </c>
      <c r="O7" s="139">
        <v>0.8</v>
      </c>
      <c r="P7" s="138">
        <v>0.8</v>
      </c>
      <c r="Q7" s="139">
        <v>0.8</v>
      </c>
      <c r="R7" s="138">
        <v>0.8</v>
      </c>
      <c r="S7" s="80"/>
      <c r="T7" s="84">
        <v>2015</v>
      </c>
      <c r="U7" s="80"/>
      <c r="V7" s="80"/>
    </row>
    <row r="8" spans="1:22">
      <c r="A8" s="142">
        <v>10000</v>
      </c>
      <c r="B8" s="143">
        <v>2.5999999999999999E-2</v>
      </c>
      <c r="C8" s="80"/>
      <c r="D8" s="154" t="s">
        <v>116</v>
      </c>
      <c r="E8" s="139">
        <v>0.8</v>
      </c>
      <c r="F8" s="138">
        <v>0.8</v>
      </c>
      <c r="G8" s="139">
        <v>0.8</v>
      </c>
      <c r="H8" s="138">
        <v>0.8</v>
      </c>
      <c r="I8" s="139">
        <v>0.8</v>
      </c>
      <c r="J8" s="138">
        <v>0.8</v>
      </c>
      <c r="K8" s="139">
        <v>0.8</v>
      </c>
      <c r="L8" s="138">
        <v>0.8</v>
      </c>
      <c r="M8" s="139">
        <v>0.8</v>
      </c>
      <c r="N8" s="139">
        <v>0.8</v>
      </c>
      <c r="O8" s="139">
        <v>0.8</v>
      </c>
      <c r="P8" s="138">
        <v>0.8</v>
      </c>
      <c r="Q8" s="139">
        <v>0.8</v>
      </c>
      <c r="R8" s="138">
        <v>0.8</v>
      </c>
      <c r="S8" s="80"/>
      <c r="T8" s="84">
        <v>2016</v>
      </c>
      <c r="U8" s="80"/>
      <c r="V8" s="80"/>
    </row>
    <row r="9" spans="1:22">
      <c r="A9" s="142">
        <v>25000</v>
      </c>
      <c r="B9" s="143">
        <v>1.6E-2</v>
      </c>
      <c r="C9" s="80"/>
      <c r="D9" s="154" t="s">
        <v>117</v>
      </c>
      <c r="E9" s="139"/>
      <c r="F9" s="138"/>
      <c r="G9" s="139"/>
      <c r="H9" s="138"/>
      <c r="I9" s="139"/>
      <c r="J9" s="138"/>
      <c r="K9" s="139"/>
      <c r="L9" s="138"/>
      <c r="M9" s="139"/>
      <c r="N9" s="139"/>
      <c r="O9" s="139"/>
      <c r="P9" s="138"/>
      <c r="Q9" s="139"/>
      <c r="R9" s="138"/>
      <c r="S9" s="80"/>
      <c r="T9" s="84">
        <v>2017</v>
      </c>
      <c r="U9" s="80"/>
      <c r="V9" s="80"/>
    </row>
    <row r="10" spans="1:22">
      <c r="A10" s="142">
        <v>50000</v>
      </c>
      <c r="B10" s="143">
        <v>1.2E-2</v>
      </c>
      <c r="C10" s="80"/>
      <c r="D10" s="154" t="s">
        <v>118</v>
      </c>
      <c r="E10" s="139">
        <v>0.8</v>
      </c>
      <c r="F10" s="138">
        <v>0.8</v>
      </c>
      <c r="G10" s="139">
        <v>0.8</v>
      </c>
      <c r="H10" s="138">
        <v>0.8</v>
      </c>
      <c r="I10" s="139">
        <v>0.8</v>
      </c>
      <c r="J10" s="138">
        <v>0.8</v>
      </c>
      <c r="K10" s="139">
        <v>0.8</v>
      </c>
      <c r="L10" s="138">
        <v>0.8</v>
      </c>
      <c r="M10" s="139">
        <v>0.8</v>
      </c>
      <c r="N10" s="139">
        <v>0.8</v>
      </c>
      <c r="O10" s="139">
        <v>0.8</v>
      </c>
      <c r="P10" s="138">
        <v>0.8</v>
      </c>
      <c r="Q10" s="139">
        <v>0.8</v>
      </c>
      <c r="R10" s="138">
        <v>0.8</v>
      </c>
      <c r="S10" s="80"/>
      <c r="T10" s="84">
        <v>2018</v>
      </c>
      <c r="U10" s="80"/>
      <c r="V10" s="80"/>
    </row>
    <row r="11" spans="1:22">
      <c r="A11" s="145">
        <v>75000</v>
      </c>
      <c r="B11" s="146">
        <v>0</v>
      </c>
      <c r="C11" s="80"/>
      <c r="D11" s="154" t="s">
        <v>119</v>
      </c>
      <c r="E11" s="139">
        <v>0.8</v>
      </c>
      <c r="F11" s="138">
        <v>0.8</v>
      </c>
      <c r="G11" s="139">
        <v>0.8</v>
      </c>
      <c r="H11" s="138">
        <v>0.8</v>
      </c>
      <c r="I11" s="139">
        <v>0.8</v>
      </c>
      <c r="J11" s="138">
        <v>0.8</v>
      </c>
      <c r="K11" s="139">
        <v>0.8</v>
      </c>
      <c r="L11" s="138">
        <v>0.8</v>
      </c>
      <c r="M11" s="139">
        <v>0.8</v>
      </c>
      <c r="N11" s="139">
        <v>0.8</v>
      </c>
      <c r="O11" s="139">
        <v>0.8</v>
      </c>
      <c r="P11" s="138">
        <v>0.8</v>
      </c>
      <c r="Q11" s="139">
        <v>0.8</v>
      </c>
      <c r="R11" s="138">
        <v>0.8</v>
      </c>
      <c r="S11" s="80"/>
      <c r="T11" s="84">
        <v>2019</v>
      </c>
      <c r="U11" s="80"/>
      <c r="V11" s="80"/>
    </row>
    <row r="12" spans="1:22">
      <c r="A12" s="80"/>
      <c r="B12" s="80"/>
      <c r="C12" s="80"/>
      <c r="D12" s="154" t="s">
        <v>120</v>
      </c>
      <c r="E12" s="139">
        <v>0.8</v>
      </c>
      <c r="F12" s="138">
        <v>0.8</v>
      </c>
      <c r="G12" s="139">
        <v>0.8</v>
      </c>
      <c r="H12" s="138">
        <v>0.8</v>
      </c>
      <c r="I12" s="139">
        <v>0.8</v>
      </c>
      <c r="J12" s="138">
        <v>0.8</v>
      </c>
      <c r="K12" s="139">
        <v>0.8</v>
      </c>
      <c r="L12" s="138">
        <v>0.8</v>
      </c>
      <c r="M12" s="139">
        <v>0.8</v>
      </c>
      <c r="N12" s="139">
        <v>0.8</v>
      </c>
      <c r="O12" s="139">
        <v>0.8</v>
      </c>
      <c r="P12" s="138">
        <v>0.8</v>
      </c>
      <c r="Q12" s="139">
        <v>0.8</v>
      </c>
      <c r="R12" s="138">
        <v>0.8</v>
      </c>
      <c r="S12" s="80"/>
      <c r="T12" s="84">
        <v>2020</v>
      </c>
      <c r="U12" s="80"/>
      <c r="V12" s="80"/>
    </row>
    <row r="13" spans="1:22">
      <c r="A13" s="80"/>
      <c r="B13" s="80"/>
      <c r="C13" s="80"/>
      <c r="D13" s="154" t="s">
        <v>121</v>
      </c>
      <c r="E13" s="139">
        <v>0.8</v>
      </c>
      <c r="F13" s="138">
        <v>0.8</v>
      </c>
      <c r="G13" s="139">
        <v>0.8</v>
      </c>
      <c r="H13" s="138">
        <v>0.8</v>
      </c>
      <c r="I13" s="139">
        <v>0.8</v>
      </c>
      <c r="J13" s="138">
        <v>0.8</v>
      </c>
      <c r="K13" s="139">
        <v>0.8</v>
      </c>
      <c r="L13" s="138">
        <v>0.8</v>
      </c>
      <c r="M13" s="139">
        <v>0.8</v>
      </c>
      <c r="N13" s="139">
        <v>0.8</v>
      </c>
      <c r="O13" s="139">
        <v>0.8</v>
      </c>
      <c r="P13" s="138">
        <v>0.8</v>
      </c>
      <c r="Q13" s="139">
        <v>0.8</v>
      </c>
      <c r="R13" s="138">
        <v>0.8</v>
      </c>
      <c r="S13" s="80"/>
      <c r="T13" s="84">
        <v>2021</v>
      </c>
      <c r="U13" s="80"/>
      <c r="V13" s="80"/>
    </row>
    <row r="14" spans="1:22" ht="13.8" thickBot="1">
      <c r="A14" s="80"/>
      <c r="B14" s="80"/>
      <c r="C14" s="80"/>
      <c r="D14" s="154" t="s">
        <v>122</v>
      </c>
      <c r="E14" s="139">
        <v>0.8</v>
      </c>
      <c r="F14" s="138">
        <v>0.8</v>
      </c>
      <c r="G14" s="139">
        <v>0.8</v>
      </c>
      <c r="H14" s="138">
        <v>0.8</v>
      </c>
      <c r="I14" s="139">
        <v>0.8</v>
      </c>
      <c r="J14" s="138">
        <v>0.8</v>
      </c>
      <c r="K14" s="139">
        <v>0.8</v>
      </c>
      <c r="L14" s="138">
        <v>0.8</v>
      </c>
      <c r="M14" s="139">
        <v>0.8</v>
      </c>
      <c r="N14" s="139">
        <v>0.8</v>
      </c>
      <c r="O14" s="139">
        <v>0.8</v>
      </c>
      <c r="P14" s="138">
        <v>0.8</v>
      </c>
      <c r="Q14" s="139">
        <v>0.8</v>
      </c>
      <c r="R14" s="138">
        <v>0.8</v>
      </c>
      <c r="S14" s="80"/>
      <c r="T14" s="84">
        <v>2022</v>
      </c>
      <c r="U14" s="80"/>
      <c r="V14" s="80"/>
    </row>
    <row r="15" spans="1:22" ht="16.2" thickBot="1">
      <c r="A15" s="78" t="s">
        <v>361</v>
      </c>
      <c r="B15" s="79"/>
      <c r="C15" s="80"/>
      <c r="D15" s="154" t="s">
        <v>123</v>
      </c>
      <c r="E15" s="139">
        <v>0.8</v>
      </c>
      <c r="F15" s="138">
        <v>0.8</v>
      </c>
      <c r="G15" s="139">
        <v>0.8</v>
      </c>
      <c r="H15" s="138">
        <v>0.8</v>
      </c>
      <c r="I15" s="139">
        <v>0.8</v>
      </c>
      <c r="J15" s="138">
        <v>0.8</v>
      </c>
      <c r="K15" s="139">
        <v>0.8</v>
      </c>
      <c r="L15" s="138">
        <v>0.8</v>
      </c>
      <c r="M15" s="139">
        <v>0.8</v>
      </c>
      <c r="N15" s="139">
        <v>0.8</v>
      </c>
      <c r="O15" s="139">
        <v>0.75</v>
      </c>
      <c r="P15" s="138">
        <v>0.8</v>
      </c>
      <c r="Q15" s="139">
        <v>0.7</v>
      </c>
      <c r="R15" s="138">
        <v>0.8</v>
      </c>
      <c r="S15" s="80"/>
      <c r="T15" s="84">
        <v>2023</v>
      </c>
      <c r="U15" s="80"/>
      <c r="V15" s="80"/>
    </row>
    <row r="16" spans="1:22" ht="13.8" thickBot="1">
      <c r="A16" s="158" t="s">
        <v>124</v>
      </c>
      <c r="B16" s="144" t="s">
        <v>125</v>
      </c>
      <c r="C16" s="80"/>
      <c r="D16" s="155" t="s">
        <v>126</v>
      </c>
      <c r="E16" s="156">
        <v>0.8</v>
      </c>
      <c r="F16" s="157">
        <v>0.8</v>
      </c>
      <c r="G16" s="156">
        <v>0.8</v>
      </c>
      <c r="H16" s="157">
        <v>0.8</v>
      </c>
      <c r="I16" s="156">
        <v>0.8</v>
      </c>
      <c r="J16" s="157">
        <v>0.8</v>
      </c>
      <c r="K16" s="156">
        <v>0.8</v>
      </c>
      <c r="L16" s="157">
        <v>0.8</v>
      </c>
      <c r="M16" s="156">
        <v>0.8</v>
      </c>
      <c r="N16" s="156">
        <v>0.8</v>
      </c>
      <c r="O16" s="156">
        <v>0.8</v>
      </c>
      <c r="P16" s="157">
        <v>0.8</v>
      </c>
      <c r="Q16" s="156">
        <v>0.8</v>
      </c>
      <c r="R16" s="157">
        <v>0.8</v>
      </c>
      <c r="S16" s="80"/>
      <c r="T16" s="84">
        <v>2024</v>
      </c>
      <c r="U16" s="80"/>
      <c r="V16" s="80"/>
    </row>
    <row r="17" spans="1:22" ht="13.8" thickTop="1">
      <c r="A17" s="147">
        <v>0</v>
      </c>
      <c r="B17" s="149">
        <v>1</v>
      </c>
      <c r="C17" s="80"/>
      <c r="D17" s="154" t="s">
        <v>127</v>
      </c>
      <c r="E17" s="139"/>
      <c r="F17" s="138"/>
      <c r="G17" s="139"/>
      <c r="H17" s="138"/>
      <c r="I17" s="139"/>
      <c r="J17" s="138"/>
      <c r="K17" s="139"/>
      <c r="L17" s="138"/>
      <c r="M17" s="139">
        <v>0.8</v>
      </c>
      <c r="N17" s="139">
        <v>0.8</v>
      </c>
      <c r="O17" s="139">
        <v>0.8</v>
      </c>
      <c r="P17" s="138">
        <v>0.8</v>
      </c>
      <c r="Q17" s="139">
        <v>0.8</v>
      </c>
      <c r="R17" s="138">
        <v>0.8</v>
      </c>
      <c r="S17" s="80"/>
      <c r="T17" s="84">
        <v>2025</v>
      </c>
      <c r="U17" s="80"/>
      <c r="V17" s="80"/>
    </row>
    <row r="18" spans="1:22">
      <c r="A18" s="148">
        <v>2500</v>
      </c>
      <c r="B18" s="150">
        <v>1.1639999999999999</v>
      </c>
      <c r="C18" s="80"/>
      <c r="D18" s="154" t="s">
        <v>128</v>
      </c>
      <c r="E18" s="139">
        <v>0.8</v>
      </c>
      <c r="F18" s="138">
        <v>0.8</v>
      </c>
      <c r="G18" s="139">
        <v>0.8</v>
      </c>
      <c r="H18" s="138">
        <v>0.8</v>
      </c>
      <c r="I18" s="139">
        <v>0.8</v>
      </c>
      <c r="J18" s="138">
        <v>0.8</v>
      </c>
      <c r="K18" s="139">
        <v>0.8</v>
      </c>
      <c r="L18" s="138">
        <v>0.8</v>
      </c>
      <c r="M18" s="139">
        <v>0.8</v>
      </c>
      <c r="N18" s="139">
        <v>0.8</v>
      </c>
      <c r="O18" s="139">
        <v>0.8</v>
      </c>
      <c r="P18" s="138">
        <v>0.8</v>
      </c>
      <c r="Q18" s="139">
        <v>0.8</v>
      </c>
      <c r="R18" s="138">
        <v>0.8</v>
      </c>
      <c r="S18" s="80"/>
      <c r="T18" s="84">
        <v>2026</v>
      </c>
      <c r="U18" s="80"/>
      <c r="V18" s="80"/>
    </row>
    <row r="19" spans="1:22">
      <c r="A19" s="148">
        <v>5000</v>
      </c>
      <c r="B19" s="150">
        <v>1.4019999999999999</v>
      </c>
      <c r="C19" s="80"/>
      <c r="D19" s="154" t="s">
        <v>129</v>
      </c>
      <c r="E19" s="139">
        <v>0.8</v>
      </c>
      <c r="F19" s="138">
        <v>0.8</v>
      </c>
      <c r="G19" s="139">
        <v>0.8</v>
      </c>
      <c r="H19" s="138">
        <v>0.8</v>
      </c>
      <c r="I19" s="139">
        <v>0.8</v>
      </c>
      <c r="J19" s="138">
        <v>0.8</v>
      </c>
      <c r="K19" s="139">
        <v>0.8</v>
      </c>
      <c r="L19" s="138">
        <v>0.8</v>
      </c>
      <c r="M19" s="139">
        <v>0.8</v>
      </c>
      <c r="N19" s="139">
        <v>0.8</v>
      </c>
      <c r="O19" s="139">
        <v>0.75</v>
      </c>
      <c r="P19" s="138">
        <v>0.8</v>
      </c>
      <c r="Q19" s="139">
        <v>0.67</v>
      </c>
      <c r="R19" s="138">
        <v>0.8</v>
      </c>
      <c r="S19" s="80"/>
      <c r="T19" s="84">
        <v>2027</v>
      </c>
      <c r="U19" s="80"/>
      <c r="V19" s="80"/>
    </row>
    <row r="20" spans="1:22">
      <c r="A20" s="151">
        <v>10000</v>
      </c>
      <c r="B20" s="152">
        <v>1.736</v>
      </c>
      <c r="C20" s="80"/>
      <c r="D20" s="154" t="s">
        <v>130</v>
      </c>
      <c r="E20" s="139">
        <v>0.8</v>
      </c>
      <c r="F20" s="138">
        <v>0.8</v>
      </c>
      <c r="G20" s="139">
        <v>0.8</v>
      </c>
      <c r="H20" s="138">
        <v>0.8</v>
      </c>
      <c r="I20" s="139">
        <v>0.8</v>
      </c>
      <c r="J20" s="138">
        <v>0.8</v>
      </c>
      <c r="K20" s="139">
        <v>0.8</v>
      </c>
      <c r="L20" s="138">
        <v>0.8</v>
      </c>
      <c r="M20" s="139">
        <v>0.8</v>
      </c>
      <c r="N20" s="139">
        <v>0.8</v>
      </c>
      <c r="O20" s="139">
        <v>0.8</v>
      </c>
      <c r="P20" s="138">
        <v>0.8</v>
      </c>
      <c r="Q20" s="139">
        <v>0.8</v>
      </c>
      <c r="R20" s="138">
        <v>0.8</v>
      </c>
      <c r="S20" s="80"/>
      <c r="T20" s="84">
        <v>2028</v>
      </c>
      <c r="U20" s="80"/>
      <c r="V20" s="80"/>
    </row>
    <row r="21" spans="1:22">
      <c r="A21" s="80"/>
      <c r="B21" s="80"/>
      <c r="C21" s="80"/>
      <c r="D21" s="154" t="s">
        <v>131</v>
      </c>
      <c r="E21" s="139">
        <v>0.8</v>
      </c>
      <c r="F21" s="138">
        <v>0.8</v>
      </c>
      <c r="G21" s="139">
        <v>0.8</v>
      </c>
      <c r="H21" s="138">
        <v>0.8</v>
      </c>
      <c r="I21" s="139">
        <v>0.8</v>
      </c>
      <c r="J21" s="138">
        <v>0.8</v>
      </c>
      <c r="K21" s="139">
        <v>0.8</v>
      </c>
      <c r="L21" s="138">
        <v>0.8</v>
      </c>
      <c r="M21" s="139">
        <v>0.8</v>
      </c>
      <c r="N21" s="139">
        <v>0.8</v>
      </c>
      <c r="O21" s="139">
        <v>0.8</v>
      </c>
      <c r="P21" s="138">
        <v>0.8</v>
      </c>
      <c r="Q21" s="139">
        <v>0.8</v>
      </c>
      <c r="R21" s="138">
        <v>0.8</v>
      </c>
      <c r="S21" s="80"/>
      <c r="T21" s="84">
        <v>2029</v>
      </c>
      <c r="U21" s="80"/>
      <c r="V21" s="80"/>
    </row>
    <row r="22" spans="1:22">
      <c r="A22" s="80"/>
      <c r="B22" s="80"/>
      <c r="C22" s="80"/>
      <c r="D22" s="154" t="s">
        <v>132</v>
      </c>
      <c r="E22" s="139">
        <v>0.8</v>
      </c>
      <c r="F22" s="138">
        <v>0.8</v>
      </c>
      <c r="G22" s="139">
        <v>0.8</v>
      </c>
      <c r="H22" s="138">
        <v>0.8</v>
      </c>
      <c r="I22" s="139">
        <v>0.8</v>
      </c>
      <c r="J22" s="138">
        <v>0.8</v>
      </c>
      <c r="K22" s="139">
        <v>0.8</v>
      </c>
      <c r="L22" s="138">
        <v>0.8</v>
      </c>
      <c r="M22" s="139">
        <v>0.8</v>
      </c>
      <c r="N22" s="139">
        <v>0.8</v>
      </c>
      <c r="O22" s="139">
        <v>0.8</v>
      </c>
      <c r="P22" s="138">
        <v>0.8</v>
      </c>
      <c r="Q22" s="139">
        <v>0.8</v>
      </c>
      <c r="R22" s="138">
        <v>0.8</v>
      </c>
      <c r="S22" s="80"/>
      <c r="T22" s="84">
        <v>2030</v>
      </c>
      <c r="U22" s="80"/>
      <c r="V22" s="80"/>
    </row>
    <row r="23" spans="1:22">
      <c r="A23" s="80"/>
      <c r="B23" s="80"/>
      <c r="C23" s="80"/>
      <c r="D23" s="154" t="s">
        <v>133</v>
      </c>
      <c r="E23" s="139">
        <v>0.8</v>
      </c>
      <c r="F23" s="138">
        <v>0.8</v>
      </c>
      <c r="G23" s="139">
        <v>0.8</v>
      </c>
      <c r="H23" s="138">
        <v>0.8</v>
      </c>
      <c r="I23" s="139">
        <v>0.8</v>
      </c>
      <c r="J23" s="138">
        <v>0.8</v>
      </c>
      <c r="K23" s="139">
        <v>0.8</v>
      </c>
      <c r="L23" s="138">
        <v>0.8</v>
      </c>
      <c r="M23" s="139">
        <v>0.8</v>
      </c>
      <c r="N23" s="139">
        <v>0.8</v>
      </c>
      <c r="O23" s="139">
        <v>0.8</v>
      </c>
      <c r="P23" s="138">
        <v>0.8</v>
      </c>
      <c r="Q23" s="139">
        <v>0.8</v>
      </c>
      <c r="R23" s="138">
        <v>0.8</v>
      </c>
      <c r="S23" s="80"/>
      <c r="T23" s="84">
        <v>2031</v>
      </c>
      <c r="U23" s="80"/>
      <c r="V23" s="80"/>
    </row>
    <row r="24" spans="1:22">
      <c r="A24" s="80"/>
      <c r="B24" s="80"/>
      <c r="C24" s="80"/>
      <c r="D24" s="154" t="s">
        <v>134</v>
      </c>
      <c r="E24" s="139">
        <v>0.8</v>
      </c>
      <c r="F24" s="138">
        <v>0.8</v>
      </c>
      <c r="G24" s="139">
        <v>0.8</v>
      </c>
      <c r="H24" s="138">
        <v>0.8</v>
      </c>
      <c r="I24" s="139">
        <v>0.8</v>
      </c>
      <c r="J24" s="138">
        <v>0.8</v>
      </c>
      <c r="K24" s="139">
        <v>0.8</v>
      </c>
      <c r="L24" s="138">
        <v>0.8</v>
      </c>
      <c r="M24" s="139">
        <v>0.8</v>
      </c>
      <c r="N24" s="139">
        <v>0.8</v>
      </c>
      <c r="O24" s="139">
        <v>0.8</v>
      </c>
      <c r="P24" s="138">
        <v>0.8</v>
      </c>
      <c r="Q24" s="139">
        <v>0.75</v>
      </c>
      <c r="R24" s="138">
        <v>0.8</v>
      </c>
      <c r="S24" s="80"/>
      <c r="T24" s="84">
        <v>2032</v>
      </c>
      <c r="U24" s="80"/>
      <c r="V24" s="80"/>
    </row>
    <row r="25" spans="1:22">
      <c r="A25" s="80"/>
      <c r="B25" s="80"/>
      <c r="C25" s="80"/>
      <c r="D25" s="154" t="s">
        <v>135</v>
      </c>
      <c r="E25" s="139">
        <v>0.8</v>
      </c>
      <c r="F25" s="138">
        <v>0.8</v>
      </c>
      <c r="G25" s="139">
        <v>0.8</v>
      </c>
      <c r="H25" s="138">
        <v>0.8</v>
      </c>
      <c r="I25" s="139">
        <v>0.8</v>
      </c>
      <c r="J25" s="138">
        <v>0.8</v>
      </c>
      <c r="K25" s="139">
        <v>0.8</v>
      </c>
      <c r="L25" s="138">
        <v>0.8</v>
      </c>
      <c r="M25" s="139">
        <v>0.8</v>
      </c>
      <c r="N25" s="139">
        <v>0.8</v>
      </c>
      <c r="O25" s="139">
        <v>0.8</v>
      </c>
      <c r="P25" s="138">
        <v>0.8</v>
      </c>
      <c r="Q25" s="139">
        <v>0.8</v>
      </c>
      <c r="R25" s="138">
        <v>0.8</v>
      </c>
      <c r="S25" s="80"/>
      <c r="T25" s="84">
        <v>2033</v>
      </c>
      <c r="U25" s="80"/>
      <c r="V25" s="80"/>
    </row>
    <row r="26" spans="1:22">
      <c r="A26" s="80"/>
      <c r="B26" s="80"/>
      <c r="C26" s="80"/>
      <c r="D26" s="154" t="s">
        <v>136</v>
      </c>
      <c r="E26" s="139">
        <v>0.88</v>
      </c>
      <c r="F26" s="138">
        <v>0.88</v>
      </c>
      <c r="G26" s="139">
        <v>0.88</v>
      </c>
      <c r="H26" s="138">
        <v>0.88</v>
      </c>
      <c r="I26" s="139">
        <v>0.88</v>
      </c>
      <c r="J26" s="138">
        <v>0.88</v>
      </c>
      <c r="K26" s="139">
        <v>0.89</v>
      </c>
      <c r="L26" s="138">
        <v>0.89</v>
      </c>
      <c r="M26" s="139">
        <v>0.9</v>
      </c>
      <c r="N26" s="139">
        <v>0.9</v>
      </c>
      <c r="O26" s="139">
        <v>0.9</v>
      </c>
      <c r="P26" s="138">
        <v>0.9</v>
      </c>
      <c r="Q26" s="139">
        <v>0.9</v>
      </c>
      <c r="R26" s="138">
        <v>0.9</v>
      </c>
      <c r="S26" s="80"/>
      <c r="T26" s="84">
        <v>2034</v>
      </c>
      <c r="U26" s="80"/>
      <c r="V26" s="80"/>
    </row>
    <row r="27" spans="1:22">
      <c r="A27" s="80"/>
      <c r="B27" s="80"/>
      <c r="C27" s="80"/>
      <c r="D27" s="154" t="s">
        <v>137</v>
      </c>
      <c r="E27" s="139">
        <v>0.8</v>
      </c>
      <c r="F27" s="138">
        <v>0.8</v>
      </c>
      <c r="G27" s="139">
        <v>0.8</v>
      </c>
      <c r="H27" s="138">
        <v>0.8</v>
      </c>
      <c r="I27" s="139">
        <v>0.8</v>
      </c>
      <c r="J27" s="138">
        <v>0.8</v>
      </c>
      <c r="K27" s="139">
        <v>0.8</v>
      </c>
      <c r="L27" s="138">
        <v>0.8</v>
      </c>
      <c r="M27" s="139">
        <v>0.8</v>
      </c>
      <c r="N27" s="139">
        <v>0.8</v>
      </c>
      <c r="O27" s="139">
        <v>0.8</v>
      </c>
      <c r="P27" s="138">
        <v>0.8</v>
      </c>
      <c r="Q27" s="139">
        <v>0.8</v>
      </c>
      <c r="R27" s="138">
        <v>0.8</v>
      </c>
      <c r="S27" s="80"/>
      <c r="T27" s="84">
        <v>2035</v>
      </c>
      <c r="U27" s="80"/>
      <c r="V27" s="80"/>
    </row>
    <row r="28" spans="1:22">
      <c r="A28" s="80"/>
      <c r="B28" s="80"/>
      <c r="C28" s="80"/>
      <c r="D28" s="154" t="s">
        <v>138</v>
      </c>
      <c r="E28" s="139">
        <v>0.8</v>
      </c>
      <c r="F28" s="138">
        <v>0.8</v>
      </c>
      <c r="G28" s="139">
        <v>0.8</v>
      </c>
      <c r="H28" s="138">
        <v>0.8</v>
      </c>
      <c r="I28" s="139">
        <v>0.8</v>
      </c>
      <c r="J28" s="138">
        <v>0.8</v>
      </c>
      <c r="K28" s="139">
        <v>0.8</v>
      </c>
      <c r="L28" s="138">
        <v>0.8</v>
      </c>
      <c r="M28" s="139">
        <v>0.8</v>
      </c>
      <c r="N28" s="139">
        <v>0.8</v>
      </c>
      <c r="O28" s="139">
        <v>0.65</v>
      </c>
      <c r="P28" s="138">
        <v>0.8</v>
      </c>
      <c r="Q28" s="139">
        <v>0.65</v>
      </c>
      <c r="R28" s="138">
        <v>0.8</v>
      </c>
      <c r="S28" s="80"/>
      <c r="T28" s="84">
        <v>2036</v>
      </c>
      <c r="U28" s="80"/>
      <c r="V28" s="80"/>
    </row>
    <row r="29" spans="1:22">
      <c r="A29" s="80"/>
      <c r="B29" s="80"/>
      <c r="C29" s="80"/>
      <c r="D29" s="154" t="s">
        <v>139</v>
      </c>
      <c r="E29" s="139">
        <v>0.8</v>
      </c>
      <c r="F29" s="138">
        <v>0.8</v>
      </c>
      <c r="G29" s="139">
        <v>0.8</v>
      </c>
      <c r="H29" s="138">
        <v>0.8</v>
      </c>
      <c r="I29" s="139">
        <v>0.8</v>
      </c>
      <c r="J29" s="138">
        <v>0.8</v>
      </c>
      <c r="K29" s="139">
        <v>0.8</v>
      </c>
      <c r="L29" s="138">
        <v>0.8</v>
      </c>
      <c r="M29" s="139">
        <v>0.8</v>
      </c>
      <c r="N29" s="139">
        <v>0.8</v>
      </c>
      <c r="O29" s="139">
        <v>0.8</v>
      </c>
      <c r="P29" s="138">
        <v>0.8</v>
      </c>
      <c r="Q29" s="139">
        <v>0.8</v>
      </c>
      <c r="R29" s="138">
        <v>0.8</v>
      </c>
      <c r="S29" s="80"/>
      <c r="T29" s="84">
        <v>2037</v>
      </c>
      <c r="U29" s="80"/>
      <c r="V29" s="80"/>
    </row>
    <row r="30" spans="1:22">
      <c r="A30" s="80"/>
      <c r="B30" s="80"/>
      <c r="C30" s="80"/>
      <c r="D30" s="154" t="s">
        <v>140</v>
      </c>
      <c r="E30" s="139">
        <v>0.8</v>
      </c>
      <c r="F30" s="138">
        <v>0.8</v>
      </c>
      <c r="G30" s="139">
        <v>0.8</v>
      </c>
      <c r="H30" s="138">
        <v>0.8</v>
      </c>
      <c r="I30" s="139">
        <v>0.8</v>
      </c>
      <c r="J30" s="138">
        <v>0.8</v>
      </c>
      <c r="K30" s="139">
        <v>0.8</v>
      </c>
      <c r="L30" s="138">
        <v>0.8</v>
      </c>
      <c r="M30" s="139">
        <v>0.8</v>
      </c>
      <c r="N30" s="139">
        <v>0.8</v>
      </c>
      <c r="O30" s="139">
        <v>0.8</v>
      </c>
      <c r="P30" s="138">
        <v>0.8</v>
      </c>
      <c r="Q30" s="139">
        <v>0.8</v>
      </c>
      <c r="R30" s="138">
        <v>0.8</v>
      </c>
      <c r="S30" s="80"/>
      <c r="T30" s="84">
        <v>2038</v>
      </c>
      <c r="U30" s="80"/>
      <c r="V30" s="80"/>
    </row>
    <row r="31" spans="1:22">
      <c r="A31" s="80"/>
      <c r="B31" s="80"/>
      <c r="C31" s="80"/>
      <c r="D31" s="154" t="s">
        <v>141</v>
      </c>
      <c r="E31" s="139">
        <v>0.8</v>
      </c>
      <c r="F31" s="138">
        <v>0.8</v>
      </c>
      <c r="G31" s="139">
        <v>0.8</v>
      </c>
      <c r="H31" s="138">
        <v>0.8</v>
      </c>
      <c r="I31" s="139">
        <v>0.8</v>
      </c>
      <c r="J31" s="138">
        <v>0.8</v>
      </c>
      <c r="K31" s="139">
        <v>0.8</v>
      </c>
      <c r="L31" s="138">
        <v>0.8</v>
      </c>
      <c r="M31" s="139">
        <v>0.8</v>
      </c>
      <c r="N31" s="139">
        <v>0.8</v>
      </c>
      <c r="O31" s="139">
        <v>0.8</v>
      </c>
      <c r="P31" s="138">
        <v>0.8</v>
      </c>
      <c r="Q31" s="139">
        <v>0.8</v>
      </c>
      <c r="R31" s="138">
        <v>0.8</v>
      </c>
      <c r="S31" s="80"/>
      <c r="T31" s="84">
        <v>2039</v>
      </c>
      <c r="U31" s="80"/>
      <c r="V31" s="80"/>
    </row>
    <row r="32" spans="1:22" ht="13.95" customHeight="1">
      <c r="A32" s="80"/>
      <c r="B32" s="80"/>
      <c r="C32" s="80"/>
      <c r="D32" s="154" t="s">
        <v>424</v>
      </c>
      <c r="E32" s="139"/>
      <c r="F32" s="138"/>
      <c r="G32" s="139"/>
      <c r="H32" s="138"/>
      <c r="I32" s="139"/>
      <c r="J32" s="138"/>
      <c r="K32" s="139"/>
      <c r="L32" s="138"/>
      <c r="M32" s="139">
        <v>0.8</v>
      </c>
      <c r="N32" s="139">
        <v>0.8</v>
      </c>
      <c r="O32" s="139">
        <v>0.8</v>
      </c>
      <c r="P32" s="138">
        <v>0.8</v>
      </c>
      <c r="Q32" s="139">
        <v>0.8</v>
      </c>
      <c r="R32" s="138">
        <v>0.8</v>
      </c>
      <c r="S32" s="80"/>
      <c r="T32" s="84">
        <v>2040</v>
      </c>
      <c r="U32" s="80"/>
      <c r="V32" s="80"/>
    </row>
    <row r="33" spans="1:22">
      <c r="A33" s="80"/>
      <c r="B33" s="80"/>
      <c r="C33" s="80"/>
      <c r="D33" s="154" t="s">
        <v>142</v>
      </c>
      <c r="E33" s="139">
        <v>0.8</v>
      </c>
      <c r="F33" s="138">
        <v>0.8</v>
      </c>
      <c r="G33" s="139">
        <v>0.8</v>
      </c>
      <c r="H33" s="138">
        <v>0.8</v>
      </c>
      <c r="I33" s="139">
        <v>0.8</v>
      </c>
      <c r="J33" s="138">
        <v>0.8</v>
      </c>
      <c r="K33" s="139">
        <v>0.8</v>
      </c>
      <c r="L33" s="138">
        <v>0.8</v>
      </c>
      <c r="M33" s="139">
        <v>0.8</v>
      </c>
      <c r="N33" s="139">
        <v>0.8</v>
      </c>
      <c r="O33" s="139">
        <v>0.8</v>
      </c>
      <c r="P33" s="138">
        <v>0.8</v>
      </c>
      <c r="Q33" s="139">
        <v>0.8</v>
      </c>
      <c r="R33" s="138">
        <v>0.8</v>
      </c>
      <c r="S33" s="80"/>
      <c r="T33" s="84">
        <v>2041</v>
      </c>
      <c r="U33" s="80"/>
      <c r="V33" s="80"/>
    </row>
    <row r="34" spans="1:22">
      <c r="A34" s="80"/>
      <c r="B34" s="80"/>
      <c r="C34" s="80"/>
      <c r="D34" s="154" t="s">
        <v>143</v>
      </c>
      <c r="E34" s="139">
        <v>0.8</v>
      </c>
      <c r="F34" s="138">
        <v>0.8</v>
      </c>
      <c r="G34" s="139">
        <v>0.8</v>
      </c>
      <c r="H34" s="138">
        <v>0.8</v>
      </c>
      <c r="I34" s="139">
        <v>0.8</v>
      </c>
      <c r="J34" s="138">
        <v>0.8</v>
      </c>
      <c r="K34" s="139">
        <v>0.8</v>
      </c>
      <c r="L34" s="138">
        <v>0.8</v>
      </c>
      <c r="M34" s="139">
        <v>0.8</v>
      </c>
      <c r="N34" s="139">
        <v>0.8</v>
      </c>
      <c r="O34" s="139">
        <v>0.8</v>
      </c>
      <c r="P34" s="138">
        <v>0.8</v>
      </c>
      <c r="Q34" s="139">
        <v>0.8</v>
      </c>
      <c r="R34" s="138">
        <v>0.8</v>
      </c>
      <c r="S34" s="80"/>
      <c r="T34" s="84">
        <v>2042</v>
      </c>
      <c r="U34" s="80"/>
      <c r="V34" s="80"/>
    </row>
    <row r="35" spans="1:22">
      <c r="A35" s="80"/>
      <c r="B35" s="80"/>
      <c r="C35" s="80"/>
      <c r="D35" s="154" t="s">
        <v>144</v>
      </c>
      <c r="E35" s="139">
        <v>0.8</v>
      </c>
      <c r="F35" s="138">
        <v>0.8</v>
      </c>
      <c r="G35" s="139">
        <v>0.8</v>
      </c>
      <c r="H35" s="138">
        <v>0.8</v>
      </c>
      <c r="I35" s="139">
        <v>0.8</v>
      </c>
      <c r="J35" s="138">
        <v>0.8</v>
      </c>
      <c r="K35" s="139">
        <v>0.8</v>
      </c>
      <c r="L35" s="138">
        <v>0.8</v>
      </c>
      <c r="M35" s="139">
        <v>0.8</v>
      </c>
      <c r="N35" s="139">
        <v>0.8</v>
      </c>
      <c r="O35" s="139">
        <v>0.8</v>
      </c>
      <c r="P35" s="138">
        <v>0.8</v>
      </c>
      <c r="Q35" s="139">
        <v>0.75</v>
      </c>
      <c r="R35" s="138">
        <v>0.8</v>
      </c>
      <c r="S35" s="80"/>
      <c r="T35" s="84">
        <v>2043</v>
      </c>
      <c r="U35" s="80"/>
      <c r="V35" s="80"/>
    </row>
    <row r="36" spans="1:22">
      <c r="A36" s="80"/>
      <c r="B36" s="80"/>
      <c r="C36" s="80"/>
      <c r="D36" s="154" t="s">
        <v>145</v>
      </c>
      <c r="E36" s="139">
        <v>0.8</v>
      </c>
      <c r="F36" s="138">
        <v>0.8</v>
      </c>
      <c r="G36" s="139">
        <v>0.8</v>
      </c>
      <c r="H36" s="138">
        <v>0.8</v>
      </c>
      <c r="I36" s="139">
        <v>0.8</v>
      </c>
      <c r="J36" s="138">
        <v>0.8</v>
      </c>
      <c r="K36" s="139">
        <v>0.8</v>
      </c>
      <c r="L36" s="138">
        <v>0.8</v>
      </c>
      <c r="M36" s="139">
        <v>0.8</v>
      </c>
      <c r="N36" s="139">
        <v>0.8</v>
      </c>
      <c r="O36" s="139">
        <v>0.8</v>
      </c>
      <c r="P36" s="138">
        <v>0.8</v>
      </c>
      <c r="Q36" s="139">
        <v>0.8</v>
      </c>
      <c r="R36" s="138">
        <v>0.8</v>
      </c>
      <c r="S36" s="80"/>
      <c r="T36" s="84">
        <v>2044</v>
      </c>
      <c r="U36" s="80"/>
      <c r="V36" s="80"/>
    </row>
    <row r="37" spans="1:22">
      <c r="A37" s="80"/>
      <c r="B37" s="80"/>
      <c r="C37" s="80"/>
      <c r="D37" s="154" t="s">
        <v>146</v>
      </c>
      <c r="E37" s="139">
        <v>0.8</v>
      </c>
      <c r="F37" s="138">
        <v>0.8</v>
      </c>
      <c r="G37" s="139">
        <v>0.8</v>
      </c>
      <c r="H37" s="138">
        <v>0.8</v>
      </c>
      <c r="I37" s="139">
        <v>0.8</v>
      </c>
      <c r="J37" s="138">
        <v>0.8</v>
      </c>
      <c r="K37" s="139">
        <v>0.8</v>
      </c>
      <c r="L37" s="138">
        <v>0.8</v>
      </c>
      <c r="M37" s="139">
        <v>0.8</v>
      </c>
      <c r="N37" s="139">
        <v>0.8</v>
      </c>
      <c r="O37" s="139">
        <v>0.8</v>
      </c>
      <c r="P37" s="138">
        <v>0.8</v>
      </c>
      <c r="Q37" s="139">
        <v>0.8</v>
      </c>
      <c r="R37" s="138">
        <v>0.8</v>
      </c>
      <c r="S37" s="80"/>
      <c r="T37" s="84">
        <v>2045</v>
      </c>
      <c r="U37" s="80"/>
      <c r="V37" s="80"/>
    </row>
    <row r="38" spans="1:22">
      <c r="A38" s="80"/>
      <c r="B38" s="80"/>
      <c r="C38" s="80"/>
      <c r="D38" s="154" t="s">
        <v>147</v>
      </c>
      <c r="E38" s="139">
        <v>0.8</v>
      </c>
      <c r="F38" s="138">
        <v>0.8</v>
      </c>
      <c r="G38" s="139">
        <v>0.8</v>
      </c>
      <c r="H38" s="138">
        <v>0.8</v>
      </c>
      <c r="I38" s="139">
        <v>0.8</v>
      </c>
      <c r="J38" s="138">
        <v>0.8</v>
      </c>
      <c r="K38" s="139">
        <v>0.8</v>
      </c>
      <c r="L38" s="138">
        <v>0.8</v>
      </c>
      <c r="M38" s="139">
        <v>0.8</v>
      </c>
      <c r="N38" s="139">
        <v>0.8</v>
      </c>
      <c r="O38" s="139">
        <v>0.75</v>
      </c>
      <c r="P38" s="138">
        <v>0.8</v>
      </c>
      <c r="Q38" s="139">
        <v>0.72</v>
      </c>
      <c r="R38" s="138">
        <v>0.8</v>
      </c>
      <c r="S38" s="80"/>
      <c r="T38" s="84">
        <v>2046</v>
      </c>
      <c r="U38" s="80"/>
      <c r="V38" s="80"/>
    </row>
    <row r="39" spans="1:22">
      <c r="A39" s="80"/>
      <c r="B39" s="80"/>
      <c r="C39" s="80"/>
      <c r="D39" s="154" t="s">
        <v>148</v>
      </c>
      <c r="E39" s="139">
        <v>0.8</v>
      </c>
      <c r="F39" s="138">
        <v>0.8</v>
      </c>
      <c r="G39" s="139">
        <v>0.8</v>
      </c>
      <c r="H39" s="138">
        <v>0.8</v>
      </c>
      <c r="I39" s="139">
        <v>0.8</v>
      </c>
      <c r="J39" s="138">
        <v>0.8</v>
      </c>
      <c r="K39" s="139">
        <v>0.8</v>
      </c>
      <c r="L39" s="138">
        <v>0.8</v>
      </c>
      <c r="M39" s="139">
        <v>0.8</v>
      </c>
      <c r="N39" s="139">
        <v>0.8</v>
      </c>
      <c r="O39" s="139">
        <v>0.8</v>
      </c>
      <c r="P39" s="138">
        <v>0.8</v>
      </c>
      <c r="Q39" s="139">
        <v>0.8</v>
      </c>
      <c r="R39" s="138">
        <v>0.8</v>
      </c>
      <c r="S39" s="80"/>
      <c r="T39" s="84">
        <v>2047</v>
      </c>
      <c r="U39" s="80"/>
      <c r="V39" s="80"/>
    </row>
    <row r="40" spans="1:22">
      <c r="A40" s="80"/>
      <c r="B40" s="80"/>
      <c r="C40" s="80"/>
      <c r="D40" s="154" t="s">
        <v>149</v>
      </c>
      <c r="E40" s="139">
        <v>0.8</v>
      </c>
      <c r="F40" s="138">
        <v>0.85</v>
      </c>
      <c r="G40" s="139">
        <v>0.8</v>
      </c>
      <c r="H40" s="138">
        <v>0.85</v>
      </c>
      <c r="I40" s="139">
        <v>0.8</v>
      </c>
      <c r="J40" s="138">
        <v>0.85</v>
      </c>
      <c r="K40" s="139">
        <v>0.8</v>
      </c>
      <c r="L40" s="138">
        <v>0.8</v>
      </c>
      <c r="M40" s="139">
        <v>0.8</v>
      </c>
      <c r="N40" s="139">
        <v>0.8</v>
      </c>
      <c r="O40" s="139">
        <v>0.8</v>
      </c>
      <c r="P40" s="138">
        <v>0.8</v>
      </c>
      <c r="Q40" s="139">
        <v>0.8</v>
      </c>
      <c r="R40" s="138">
        <v>0.8</v>
      </c>
      <c r="S40" s="80"/>
      <c r="T40" s="84">
        <v>2048</v>
      </c>
      <c r="U40" s="80"/>
      <c r="V40" s="80"/>
    </row>
    <row r="41" spans="1:22">
      <c r="A41" s="80"/>
      <c r="B41" s="80"/>
      <c r="C41" s="80"/>
      <c r="D41" s="154" t="s">
        <v>150</v>
      </c>
      <c r="E41" s="139">
        <v>0.8</v>
      </c>
      <c r="F41" s="138">
        <v>0.8</v>
      </c>
      <c r="G41" s="139">
        <v>0.8</v>
      </c>
      <c r="H41" s="138">
        <v>0.8</v>
      </c>
      <c r="I41" s="139">
        <v>0.8</v>
      </c>
      <c r="J41" s="138">
        <v>0.8</v>
      </c>
      <c r="K41" s="139">
        <v>0.8</v>
      </c>
      <c r="L41" s="138">
        <v>0.8</v>
      </c>
      <c r="M41" s="139">
        <v>0.8</v>
      </c>
      <c r="N41" s="139">
        <v>0.8</v>
      </c>
      <c r="O41" s="139">
        <v>0.8</v>
      </c>
      <c r="P41" s="138">
        <v>0.8</v>
      </c>
      <c r="Q41" s="139">
        <v>0.75</v>
      </c>
      <c r="R41" s="138">
        <v>0.8</v>
      </c>
      <c r="S41" s="80"/>
      <c r="T41" s="84">
        <v>2049</v>
      </c>
      <c r="U41" s="80"/>
      <c r="V41" s="80"/>
    </row>
    <row r="42" spans="1:22">
      <c r="A42" s="80"/>
      <c r="B42" s="80"/>
      <c r="C42" s="80"/>
      <c r="D42" s="154" t="s">
        <v>151</v>
      </c>
      <c r="E42" s="139">
        <v>0.82</v>
      </c>
      <c r="F42" s="138">
        <v>0.82</v>
      </c>
      <c r="G42" s="139">
        <v>0.82</v>
      </c>
      <c r="H42" s="138">
        <v>0.82</v>
      </c>
      <c r="I42" s="139">
        <v>0.82</v>
      </c>
      <c r="J42" s="138">
        <v>0.82</v>
      </c>
      <c r="K42" s="139">
        <v>0.82</v>
      </c>
      <c r="L42" s="138">
        <v>0.82</v>
      </c>
      <c r="M42" s="139">
        <v>0.82</v>
      </c>
      <c r="N42" s="139">
        <v>0.82</v>
      </c>
      <c r="O42" s="139">
        <v>0.82</v>
      </c>
      <c r="P42" s="138">
        <v>0.82</v>
      </c>
      <c r="Q42" s="139">
        <v>0.82</v>
      </c>
      <c r="R42" s="138">
        <v>0.82</v>
      </c>
      <c r="S42" s="80"/>
      <c r="T42" s="84">
        <v>2050</v>
      </c>
      <c r="U42" s="80"/>
      <c r="V42" s="80"/>
    </row>
    <row r="43" spans="1:22">
      <c r="A43" s="80"/>
      <c r="B43" s="80"/>
      <c r="C43" s="80"/>
      <c r="D43" s="154" t="s">
        <v>152</v>
      </c>
      <c r="E43" s="139">
        <v>0.8</v>
      </c>
      <c r="F43" s="138">
        <v>0.8</v>
      </c>
      <c r="G43" s="139">
        <v>0.8</v>
      </c>
      <c r="H43" s="138">
        <v>0.8</v>
      </c>
      <c r="I43" s="139">
        <v>0.8</v>
      </c>
      <c r="J43" s="138">
        <v>0.8</v>
      </c>
      <c r="K43" s="139">
        <v>0.8</v>
      </c>
      <c r="L43" s="138">
        <v>0.8</v>
      </c>
      <c r="M43" s="139">
        <v>0.8</v>
      </c>
      <c r="N43" s="139">
        <v>0.8</v>
      </c>
      <c r="O43" s="139">
        <v>0.8</v>
      </c>
      <c r="P43" s="138">
        <v>0.8</v>
      </c>
      <c r="Q43" s="139">
        <v>0.8</v>
      </c>
      <c r="R43" s="138">
        <v>0.8</v>
      </c>
      <c r="S43" s="80"/>
      <c r="T43" s="84">
        <v>2051</v>
      </c>
      <c r="U43" s="80"/>
      <c r="V43" s="80"/>
    </row>
    <row r="44" spans="1:22">
      <c r="A44" s="80"/>
      <c r="B44" s="80"/>
      <c r="C44" s="80"/>
      <c r="D44" s="154" t="s">
        <v>153</v>
      </c>
      <c r="E44" s="139">
        <v>0.8</v>
      </c>
      <c r="F44" s="138">
        <v>0.8</v>
      </c>
      <c r="G44" s="139">
        <v>0.8</v>
      </c>
      <c r="H44" s="138">
        <v>0.8</v>
      </c>
      <c r="I44" s="139">
        <v>0.8</v>
      </c>
      <c r="J44" s="138">
        <v>0.8</v>
      </c>
      <c r="K44" s="139">
        <v>0.8</v>
      </c>
      <c r="L44" s="138">
        <v>0.8</v>
      </c>
      <c r="M44" s="139">
        <v>0.8</v>
      </c>
      <c r="N44" s="139">
        <v>0.8</v>
      </c>
      <c r="O44" s="139">
        <v>0.8</v>
      </c>
      <c r="P44" s="138">
        <v>0.8</v>
      </c>
      <c r="Q44" s="139">
        <v>0.8</v>
      </c>
      <c r="R44" s="138">
        <v>0.8</v>
      </c>
      <c r="S44" s="80"/>
      <c r="T44" s="84">
        <v>2052</v>
      </c>
      <c r="U44" s="80"/>
      <c r="V44" s="80"/>
    </row>
    <row r="45" spans="1:22">
      <c r="A45" s="80"/>
      <c r="B45" s="80"/>
      <c r="C45" s="80"/>
      <c r="D45" s="154" t="s">
        <v>154</v>
      </c>
      <c r="E45" s="139">
        <v>0.8</v>
      </c>
      <c r="F45" s="138">
        <v>0.8</v>
      </c>
      <c r="G45" s="139">
        <v>0.8</v>
      </c>
      <c r="H45" s="138">
        <v>0.8</v>
      </c>
      <c r="I45" s="139">
        <v>0.8</v>
      </c>
      <c r="J45" s="138">
        <v>0.8</v>
      </c>
      <c r="K45" s="139">
        <v>0.8</v>
      </c>
      <c r="L45" s="138">
        <v>0.8</v>
      </c>
      <c r="M45" s="139">
        <v>0.8</v>
      </c>
      <c r="N45" s="139">
        <v>0.8</v>
      </c>
      <c r="O45" s="139">
        <v>0.8</v>
      </c>
      <c r="P45" s="138">
        <v>0.8</v>
      </c>
      <c r="Q45" s="139">
        <v>0.8</v>
      </c>
      <c r="R45" s="138">
        <v>0.8</v>
      </c>
      <c r="S45" s="80"/>
      <c r="T45" s="84">
        <v>2053</v>
      </c>
      <c r="U45" s="80"/>
      <c r="V45" s="80"/>
    </row>
    <row r="46" spans="1:22">
      <c r="A46" s="80"/>
      <c r="B46" s="80"/>
      <c r="C46" s="80"/>
      <c r="D46" s="154" t="s">
        <v>155</v>
      </c>
      <c r="E46" s="139"/>
      <c r="F46" s="138"/>
      <c r="G46" s="139"/>
      <c r="H46" s="138"/>
      <c r="I46" s="139"/>
      <c r="J46" s="138"/>
      <c r="K46" s="139"/>
      <c r="L46" s="138"/>
      <c r="M46" s="139"/>
      <c r="N46" s="139"/>
      <c r="O46" s="139"/>
      <c r="P46" s="138"/>
      <c r="Q46" s="139"/>
      <c r="R46" s="138"/>
      <c r="S46" s="80"/>
      <c r="T46" s="84">
        <v>2054</v>
      </c>
      <c r="U46" s="80"/>
      <c r="V46" s="80"/>
    </row>
    <row r="47" spans="1:22">
      <c r="A47" s="80"/>
      <c r="B47" s="80"/>
      <c r="C47" s="80"/>
      <c r="D47" s="154" t="s">
        <v>156</v>
      </c>
      <c r="E47" s="139">
        <v>0.8</v>
      </c>
      <c r="F47" s="138">
        <v>0.8</v>
      </c>
      <c r="G47" s="139">
        <v>0.8</v>
      </c>
      <c r="H47" s="138">
        <v>0.8</v>
      </c>
      <c r="I47" s="139">
        <v>0.8</v>
      </c>
      <c r="J47" s="138">
        <v>0.8</v>
      </c>
      <c r="K47" s="139">
        <v>0.8</v>
      </c>
      <c r="L47" s="138">
        <v>0.8</v>
      </c>
      <c r="M47" s="139">
        <v>0.8</v>
      </c>
      <c r="N47" s="139">
        <v>0.8</v>
      </c>
      <c r="O47" s="139">
        <v>0.8</v>
      </c>
      <c r="P47" s="138">
        <v>0.8</v>
      </c>
      <c r="Q47" s="139">
        <v>0.8</v>
      </c>
      <c r="R47" s="138">
        <v>0.8</v>
      </c>
      <c r="S47" s="80"/>
      <c r="T47" s="84">
        <v>2055</v>
      </c>
      <c r="U47" s="80"/>
      <c r="V47" s="80"/>
    </row>
    <row r="48" spans="1:22">
      <c r="A48" s="80"/>
      <c r="B48" s="80"/>
      <c r="C48" s="80"/>
      <c r="D48" s="154" t="s">
        <v>157</v>
      </c>
      <c r="E48" s="139"/>
      <c r="F48" s="138"/>
      <c r="G48" s="139"/>
      <c r="H48" s="138"/>
      <c r="I48" s="139"/>
      <c r="J48" s="138"/>
      <c r="K48" s="139"/>
      <c r="L48" s="138"/>
      <c r="M48" s="139">
        <v>0.8</v>
      </c>
      <c r="N48" s="139">
        <v>0.8</v>
      </c>
      <c r="O48" s="139">
        <v>0.8</v>
      </c>
      <c r="P48" s="138">
        <v>0.8</v>
      </c>
      <c r="Q48" s="139">
        <v>0.8</v>
      </c>
      <c r="R48" s="138">
        <v>0.8</v>
      </c>
      <c r="S48" s="80"/>
      <c r="T48" s="84">
        <v>2056</v>
      </c>
      <c r="U48" s="80"/>
      <c r="V48" s="80"/>
    </row>
    <row r="49" spans="1:22">
      <c r="A49" s="80"/>
      <c r="B49" s="80"/>
      <c r="C49" s="80"/>
      <c r="D49" s="154" t="s">
        <v>158</v>
      </c>
      <c r="E49" s="139">
        <v>0.8</v>
      </c>
      <c r="F49" s="138">
        <v>0.8</v>
      </c>
      <c r="G49" s="139">
        <v>0.8</v>
      </c>
      <c r="H49" s="138">
        <v>0.8</v>
      </c>
      <c r="I49" s="139">
        <v>0.8</v>
      </c>
      <c r="J49" s="138">
        <v>0.8</v>
      </c>
      <c r="K49" s="139">
        <v>0.8</v>
      </c>
      <c r="L49" s="138">
        <v>0.8</v>
      </c>
      <c r="M49" s="139">
        <v>0.8</v>
      </c>
      <c r="N49" s="139">
        <v>0.8</v>
      </c>
      <c r="O49" s="139">
        <v>0.8</v>
      </c>
      <c r="P49" s="138">
        <v>0.8</v>
      </c>
      <c r="Q49" s="139">
        <v>0.8</v>
      </c>
      <c r="R49" s="138">
        <v>0.8</v>
      </c>
      <c r="S49" s="80"/>
      <c r="T49" s="84">
        <v>2057</v>
      </c>
      <c r="U49" s="80"/>
      <c r="V49" s="80"/>
    </row>
    <row r="50" spans="1:22">
      <c r="A50" s="80"/>
      <c r="B50" s="80"/>
      <c r="C50" s="80"/>
      <c r="D50" s="154" t="s">
        <v>159</v>
      </c>
      <c r="E50" s="139">
        <v>0.8</v>
      </c>
      <c r="F50" s="138">
        <v>0.8</v>
      </c>
      <c r="G50" s="139">
        <v>0.8</v>
      </c>
      <c r="H50" s="138">
        <v>0.8</v>
      </c>
      <c r="I50" s="139">
        <v>0.8</v>
      </c>
      <c r="J50" s="138">
        <v>0.8</v>
      </c>
      <c r="K50" s="139">
        <v>0.8</v>
      </c>
      <c r="L50" s="138">
        <v>0.8</v>
      </c>
      <c r="M50" s="139">
        <v>0.8</v>
      </c>
      <c r="N50" s="139">
        <v>0.8</v>
      </c>
      <c r="O50" s="139">
        <v>0.8</v>
      </c>
      <c r="P50" s="138">
        <v>0.8</v>
      </c>
      <c r="Q50" s="139">
        <v>0.8</v>
      </c>
      <c r="R50" s="138">
        <v>0.8</v>
      </c>
      <c r="S50" s="80"/>
      <c r="T50" s="84">
        <v>2058</v>
      </c>
      <c r="U50" s="80"/>
      <c r="V50" s="80"/>
    </row>
    <row r="51" spans="1:22">
      <c r="A51" s="80"/>
      <c r="B51" s="80"/>
      <c r="C51" s="80"/>
      <c r="D51" s="154" t="s">
        <v>160</v>
      </c>
      <c r="E51" s="139">
        <v>0.8</v>
      </c>
      <c r="F51" s="138">
        <v>0.8</v>
      </c>
      <c r="G51" s="139">
        <v>0.8</v>
      </c>
      <c r="H51" s="138">
        <v>0.8</v>
      </c>
      <c r="I51" s="139">
        <v>0.8</v>
      </c>
      <c r="J51" s="138">
        <v>0.8</v>
      </c>
      <c r="K51" s="139">
        <v>0.8</v>
      </c>
      <c r="L51" s="138">
        <v>0.8</v>
      </c>
      <c r="M51" s="139">
        <v>0.8</v>
      </c>
      <c r="N51" s="139">
        <v>0.8</v>
      </c>
      <c r="O51" s="139">
        <v>0.8</v>
      </c>
      <c r="P51" s="138">
        <v>0.8</v>
      </c>
      <c r="Q51" s="139">
        <v>0.8</v>
      </c>
      <c r="R51" s="138">
        <v>0.8</v>
      </c>
      <c r="S51" s="80"/>
      <c r="T51" s="84">
        <v>2059</v>
      </c>
      <c r="U51" s="80"/>
      <c r="V51" s="80"/>
    </row>
    <row r="52" spans="1:22">
      <c r="A52" s="80"/>
      <c r="B52" s="80"/>
      <c r="C52" s="80"/>
      <c r="D52" s="154" t="s">
        <v>161</v>
      </c>
      <c r="E52" s="139">
        <v>0.8</v>
      </c>
      <c r="F52" s="138">
        <v>0.8</v>
      </c>
      <c r="G52" s="139">
        <v>0.8</v>
      </c>
      <c r="H52" s="138">
        <v>0.8</v>
      </c>
      <c r="I52" s="139">
        <v>0.8</v>
      </c>
      <c r="J52" s="138">
        <v>0.8</v>
      </c>
      <c r="K52" s="139">
        <v>0.8</v>
      </c>
      <c r="L52" s="138">
        <v>0.8</v>
      </c>
      <c r="M52" s="139">
        <v>0.8</v>
      </c>
      <c r="N52" s="139">
        <v>0.8</v>
      </c>
      <c r="O52" s="139">
        <v>0.8</v>
      </c>
      <c r="P52" s="138">
        <v>0.8</v>
      </c>
      <c r="Q52" s="139">
        <v>0.8</v>
      </c>
      <c r="R52" s="138">
        <v>0.8</v>
      </c>
      <c r="S52" s="80"/>
      <c r="T52" s="86">
        <v>2060</v>
      </c>
      <c r="U52" s="80"/>
      <c r="V52" s="80"/>
    </row>
    <row r="53" spans="1:22">
      <c r="A53" s="80"/>
      <c r="B53" s="80"/>
      <c r="C53" s="80"/>
      <c r="D53" s="154" t="s">
        <v>162</v>
      </c>
      <c r="E53" s="139">
        <v>0.8</v>
      </c>
      <c r="F53" s="138">
        <v>0.8</v>
      </c>
      <c r="G53" s="139">
        <v>0.8</v>
      </c>
      <c r="H53" s="138">
        <v>0.8</v>
      </c>
      <c r="I53" s="139">
        <v>0.8</v>
      </c>
      <c r="J53" s="138">
        <v>0.8</v>
      </c>
      <c r="K53" s="139">
        <v>0.8</v>
      </c>
      <c r="L53" s="138">
        <v>0.8</v>
      </c>
      <c r="M53" s="139">
        <v>0.8</v>
      </c>
      <c r="N53" s="139">
        <v>0.8</v>
      </c>
      <c r="O53" s="139">
        <v>0.8</v>
      </c>
      <c r="P53" s="138">
        <v>0.8</v>
      </c>
      <c r="Q53" s="139">
        <v>0.8</v>
      </c>
      <c r="R53" s="138">
        <v>0.8</v>
      </c>
      <c r="S53" s="80"/>
      <c r="T53" s="80"/>
      <c r="U53" s="80"/>
      <c r="V53" s="80"/>
    </row>
    <row r="54" spans="1:22">
      <c r="A54" s="80"/>
      <c r="B54" s="80"/>
      <c r="C54" s="80"/>
      <c r="D54" s="154" t="s">
        <v>163</v>
      </c>
      <c r="E54" s="139">
        <v>0.8</v>
      </c>
      <c r="F54" s="138">
        <v>0.8</v>
      </c>
      <c r="G54" s="139">
        <v>0.8</v>
      </c>
      <c r="H54" s="138">
        <v>0.8</v>
      </c>
      <c r="I54" s="139">
        <v>0.8</v>
      </c>
      <c r="J54" s="138">
        <v>0.8</v>
      </c>
      <c r="K54" s="139">
        <v>0.8</v>
      </c>
      <c r="L54" s="138">
        <v>0.8</v>
      </c>
      <c r="M54" s="139">
        <v>0.8</v>
      </c>
      <c r="N54" s="139">
        <v>0.8</v>
      </c>
      <c r="O54" s="139">
        <v>0.8</v>
      </c>
      <c r="P54" s="138">
        <v>0.8</v>
      </c>
      <c r="Q54" s="139">
        <v>0.8</v>
      </c>
      <c r="R54" s="138">
        <v>0.8</v>
      </c>
      <c r="S54" s="80"/>
      <c r="T54" s="80"/>
      <c r="U54" s="80"/>
      <c r="V54" s="80"/>
    </row>
    <row r="55" spans="1:22">
      <c r="A55" s="80"/>
      <c r="B55" s="80"/>
      <c r="C55" s="80"/>
      <c r="D55" s="154" t="s">
        <v>164</v>
      </c>
      <c r="E55" s="139">
        <v>0.8</v>
      </c>
      <c r="F55" s="138">
        <v>0.8</v>
      </c>
      <c r="G55" s="139">
        <v>0.8</v>
      </c>
      <c r="H55" s="138">
        <v>0.8</v>
      </c>
      <c r="I55" s="139">
        <v>0.8</v>
      </c>
      <c r="J55" s="138">
        <v>0.8</v>
      </c>
      <c r="K55" s="139">
        <v>0.8</v>
      </c>
      <c r="L55" s="138">
        <v>0.8</v>
      </c>
      <c r="M55" s="139">
        <v>0.8</v>
      </c>
      <c r="N55" s="139">
        <v>0.8</v>
      </c>
      <c r="O55" s="139">
        <v>0.8</v>
      </c>
      <c r="P55" s="138">
        <v>0.8</v>
      </c>
      <c r="Q55" s="139">
        <v>0.8</v>
      </c>
      <c r="R55" s="138">
        <v>0.8</v>
      </c>
      <c r="S55" s="80"/>
      <c r="T55" s="80"/>
      <c r="U55" s="80"/>
      <c r="V55" s="80"/>
    </row>
    <row r="56" spans="1:22">
      <c r="A56" s="80"/>
      <c r="B56" s="80"/>
      <c r="C56" s="80"/>
      <c r="D56" s="154" t="s">
        <v>165</v>
      </c>
      <c r="E56" s="139"/>
      <c r="F56" s="138"/>
      <c r="G56" s="139"/>
      <c r="H56" s="138"/>
      <c r="I56" s="139"/>
      <c r="J56" s="138"/>
      <c r="K56" s="139"/>
      <c r="L56" s="138"/>
      <c r="M56" s="139">
        <v>0.8</v>
      </c>
      <c r="N56" s="139">
        <v>0.8</v>
      </c>
      <c r="O56" s="139">
        <v>0.8</v>
      </c>
      <c r="P56" s="138">
        <v>0.8</v>
      </c>
      <c r="Q56" s="139">
        <v>0.8</v>
      </c>
      <c r="R56" s="138">
        <v>0.8</v>
      </c>
      <c r="S56" s="80"/>
      <c r="T56" s="80"/>
      <c r="U56" s="80"/>
      <c r="V56" s="80"/>
    </row>
    <row r="57" spans="1:22">
      <c r="A57" s="80"/>
      <c r="B57" s="80"/>
      <c r="C57" s="80"/>
      <c r="D57" s="154" t="s">
        <v>166</v>
      </c>
      <c r="E57" s="139">
        <v>0.8</v>
      </c>
      <c r="F57" s="138">
        <v>0.8</v>
      </c>
      <c r="G57" s="139">
        <v>0.8</v>
      </c>
      <c r="H57" s="138">
        <v>0.8</v>
      </c>
      <c r="I57" s="139">
        <v>0.8</v>
      </c>
      <c r="J57" s="138">
        <v>0.8</v>
      </c>
      <c r="K57" s="139">
        <v>0.8</v>
      </c>
      <c r="L57" s="138">
        <v>0.8</v>
      </c>
      <c r="M57" s="139">
        <v>0.8</v>
      </c>
      <c r="N57" s="139">
        <v>0.8</v>
      </c>
      <c r="O57" s="139">
        <v>0.8</v>
      </c>
      <c r="P57" s="138">
        <v>0.8</v>
      </c>
      <c r="Q57" s="139">
        <v>0.8</v>
      </c>
      <c r="R57" s="138">
        <v>0.8</v>
      </c>
      <c r="S57" s="80"/>
      <c r="T57" s="80"/>
      <c r="U57" s="80"/>
      <c r="V57" s="80"/>
    </row>
    <row r="58" spans="1:22">
      <c r="A58" s="80"/>
      <c r="B58" s="80"/>
      <c r="C58" s="80"/>
      <c r="D58" s="154" t="s">
        <v>167</v>
      </c>
      <c r="E58" s="139">
        <v>0.8</v>
      </c>
      <c r="F58" s="138">
        <v>0.8</v>
      </c>
      <c r="G58" s="139">
        <v>0.8</v>
      </c>
      <c r="H58" s="138">
        <v>0.8</v>
      </c>
      <c r="I58" s="139">
        <v>0.8</v>
      </c>
      <c r="J58" s="138">
        <v>0.8</v>
      </c>
      <c r="K58" s="139">
        <v>0.8</v>
      </c>
      <c r="L58" s="138">
        <v>0.8</v>
      </c>
      <c r="M58" s="139">
        <v>0.8</v>
      </c>
      <c r="N58" s="139">
        <v>0.8</v>
      </c>
      <c r="O58" s="139">
        <v>0.8</v>
      </c>
      <c r="P58" s="138">
        <v>0.8</v>
      </c>
      <c r="Q58" s="139">
        <v>0.8</v>
      </c>
      <c r="R58" s="138">
        <v>0.8</v>
      </c>
      <c r="S58" s="80"/>
      <c r="T58" s="80"/>
      <c r="U58" s="80"/>
      <c r="V58" s="80"/>
    </row>
    <row r="59" spans="1:22">
      <c r="A59" s="80"/>
      <c r="B59" s="80"/>
      <c r="C59" s="80"/>
      <c r="D59" s="154" t="s">
        <v>168</v>
      </c>
      <c r="E59" s="139">
        <v>0.8</v>
      </c>
      <c r="F59" s="138">
        <v>0.8</v>
      </c>
      <c r="G59" s="139">
        <v>0.8</v>
      </c>
      <c r="H59" s="138">
        <v>0.8</v>
      </c>
      <c r="I59" s="139">
        <v>0.8</v>
      </c>
      <c r="J59" s="138">
        <v>0.8</v>
      </c>
      <c r="K59" s="139">
        <v>0.8</v>
      </c>
      <c r="L59" s="138">
        <v>0.8</v>
      </c>
      <c r="M59" s="139">
        <v>0.8</v>
      </c>
      <c r="N59" s="139">
        <v>0.8</v>
      </c>
      <c r="O59" s="139">
        <v>0.8</v>
      </c>
      <c r="P59" s="138">
        <v>0.8</v>
      </c>
      <c r="Q59" s="139">
        <v>0.8</v>
      </c>
      <c r="R59" s="138">
        <v>0.8</v>
      </c>
      <c r="S59" s="80"/>
      <c r="T59" s="80"/>
      <c r="U59" s="80"/>
      <c r="V59" s="80"/>
    </row>
    <row r="60" spans="1:22">
      <c r="A60" s="80"/>
      <c r="B60" s="80"/>
      <c r="C60" s="80"/>
      <c r="D60" s="154" t="s">
        <v>169</v>
      </c>
      <c r="E60" s="139">
        <v>0.8</v>
      </c>
      <c r="F60" s="138">
        <v>0.8</v>
      </c>
      <c r="G60" s="139">
        <v>0.8</v>
      </c>
      <c r="H60" s="138">
        <v>0.8</v>
      </c>
      <c r="I60" s="139">
        <v>0.8</v>
      </c>
      <c r="J60" s="138">
        <v>0.8</v>
      </c>
      <c r="K60" s="139">
        <v>0.8</v>
      </c>
      <c r="L60" s="138">
        <v>0.8</v>
      </c>
      <c r="M60" s="139">
        <v>0.8</v>
      </c>
      <c r="N60" s="139">
        <v>0.8</v>
      </c>
      <c r="O60" s="139">
        <v>0.8</v>
      </c>
      <c r="P60" s="138">
        <v>0.8</v>
      </c>
      <c r="Q60" s="139">
        <v>0.8</v>
      </c>
      <c r="R60" s="138">
        <v>0.8</v>
      </c>
      <c r="S60" s="80"/>
      <c r="T60" s="80"/>
      <c r="U60" s="80"/>
      <c r="V60" s="80"/>
    </row>
    <row r="61" spans="1:22">
      <c r="A61" s="80"/>
      <c r="B61" s="80"/>
      <c r="C61" s="80"/>
      <c r="D61" s="358" t="s">
        <v>170</v>
      </c>
      <c r="E61" s="359">
        <v>0.8</v>
      </c>
      <c r="F61" s="360">
        <v>0.8</v>
      </c>
      <c r="G61" s="359">
        <v>0.8</v>
      </c>
      <c r="H61" s="360">
        <v>0.8</v>
      </c>
      <c r="I61" s="359">
        <v>0.8</v>
      </c>
      <c r="J61" s="360">
        <v>0.8</v>
      </c>
      <c r="K61" s="359">
        <v>0.8</v>
      </c>
      <c r="L61" s="360">
        <v>0.8</v>
      </c>
      <c r="M61" s="359">
        <v>0.8</v>
      </c>
      <c r="N61" s="359">
        <v>0.8</v>
      </c>
      <c r="O61" s="359">
        <v>0.8</v>
      </c>
      <c r="P61" s="360">
        <v>0.8</v>
      </c>
      <c r="Q61" s="359">
        <v>0.8</v>
      </c>
      <c r="R61" s="360">
        <v>0.8</v>
      </c>
      <c r="S61" s="80"/>
      <c r="T61" s="80"/>
      <c r="U61" s="80"/>
      <c r="V61" s="80"/>
    </row>
    <row r="62" spans="1:22"/>
    <row r="63" spans="1:22"/>
    <row r="64" spans="1:22"/>
    <row r="65" hidden="1"/>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37"/>
  <sheetViews>
    <sheetView zoomScale="80" zoomScaleNormal="8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3.2"/>
  <cols>
    <col min="1" max="1" width="17.44140625" style="177" customWidth="1"/>
    <col min="2" max="2" width="183.5546875" style="177" customWidth="1"/>
    <col min="3" max="16384" width="9" style="177"/>
  </cols>
  <sheetData>
    <row r="1" spans="1:2" ht="15.6">
      <c r="A1" s="433" t="s">
        <v>432</v>
      </c>
      <c r="B1" s="434"/>
    </row>
    <row r="2" spans="1:2" ht="18.899999999999999" customHeight="1">
      <c r="A2" s="169" t="s">
        <v>433</v>
      </c>
      <c r="B2" s="170" t="s">
        <v>434</v>
      </c>
    </row>
    <row r="3" spans="1:2" ht="44.25" customHeight="1">
      <c r="A3" s="173" t="s">
        <v>367</v>
      </c>
      <c r="B3" s="174" t="s">
        <v>373</v>
      </c>
    </row>
    <row r="4" spans="1:2" ht="39.6">
      <c r="A4" s="361" t="s">
        <v>375</v>
      </c>
      <c r="B4" s="362" t="s">
        <v>374</v>
      </c>
    </row>
    <row r="5" spans="1:2" ht="66">
      <c r="A5" s="173" t="s">
        <v>410</v>
      </c>
      <c r="B5" s="174" t="s">
        <v>368</v>
      </c>
    </row>
    <row r="6" spans="1:2" ht="52.8">
      <c r="A6" s="361" t="s">
        <v>532</v>
      </c>
      <c r="B6" s="362" t="s">
        <v>545</v>
      </c>
    </row>
    <row r="7" spans="1:2" ht="26.4">
      <c r="A7" s="173" t="s">
        <v>369</v>
      </c>
      <c r="B7" s="174" t="s">
        <v>370</v>
      </c>
    </row>
    <row r="8" spans="1:2" ht="79.2">
      <c r="A8" s="171" t="s">
        <v>371</v>
      </c>
      <c r="B8" s="172" t="s">
        <v>533</v>
      </c>
    </row>
    <row r="9" spans="1:2" ht="66">
      <c r="A9" s="173" t="s">
        <v>411</v>
      </c>
      <c r="B9" s="174" t="s">
        <v>372</v>
      </c>
    </row>
    <row r="10" spans="1:2" ht="69.599999999999994" customHeight="1">
      <c r="A10" s="171" t="s">
        <v>376</v>
      </c>
      <c r="B10" s="172" t="s">
        <v>435</v>
      </c>
    </row>
    <row r="11" spans="1:2" ht="158.4">
      <c r="A11" s="173" t="s">
        <v>377</v>
      </c>
      <c r="B11" s="174" t="s">
        <v>436</v>
      </c>
    </row>
    <row r="12" spans="1:2" ht="158.4">
      <c r="A12" s="171" t="s">
        <v>378</v>
      </c>
      <c r="B12" s="172" t="s">
        <v>559</v>
      </c>
    </row>
    <row r="13" spans="1:2" ht="79.2">
      <c r="A13" s="173" t="s">
        <v>379</v>
      </c>
      <c r="B13" s="174" t="s">
        <v>534</v>
      </c>
    </row>
    <row r="14" spans="1:2" ht="66">
      <c r="A14" s="171" t="s">
        <v>380</v>
      </c>
      <c r="B14" s="172" t="s">
        <v>546</v>
      </c>
    </row>
    <row r="15" spans="1:2" ht="72" customHeight="1">
      <c r="A15" s="173" t="s">
        <v>381</v>
      </c>
      <c r="B15" s="174" t="s">
        <v>535</v>
      </c>
    </row>
    <row r="16" spans="1:2" ht="69.599999999999994" customHeight="1">
      <c r="A16" s="171" t="s">
        <v>382</v>
      </c>
      <c r="B16" s="172" t="s">
        <v>547</v>
      </c>
    </row>
    <row r="17" spans="1:2" ht="66">
      <c r="A17" s="173" t="s">
        <v>383</v>
      </c>
      <c r="B17" s="174" t="s">
        <v>536</v>
      </c>
    </row>
    <row r="18" spans="1:2" ht="105.6">
      <c r="A18" s="171" t="s">
        <v>384</v>
      </c>
      <c r="B18" s="172" t="s">
        <v>537</v>
      </c>
    </row>
    <row r="19" spans="1:2" ht="132">
      <c r="A19" s="173" t="s">
        <v>385</v>
      </c>
      <c r="B19" s="174" t="s">
        <v>530</v>
      </c>
    </row>
    <row r="20" spans="1:2" ht="237.6">
      <c r="A20" s="171" t="s">
        <v>386</v>
      </c>
      <c r="B20" s="172" t="s">
        <v>531</v>
      </c>
    </row>
    <row r="21" spans="1:2" ht="79.2">
      <c r="A21" s="173" t="s">
        <v>387</v>
      </c>
      <c r="B21" s="174" t="s">
        <v>538</v>
      </c>
    </row>
    <row r="22" spans="1:2" ht="198">
      <c r="A22" s="361" t="s">
        <v>437</v>
      </c>
      <c r="B22" s="362" t="s">
        <v>438</v>
      </c>
    </row>
    <row r="23" spans="1:2" ht="397.2" customHeight="1">
      <c r="A23" s="173" t="s">
        <v>439</v>
      </c>
      <c r="B23" s="174" t="s">
        <v>440</v>
      </c>
    </row>
    <row r="24" spans="1:2" ht="313.95" customHeight="1">
      <c r="A24" s="171" t="s">
        <v>441</v>
      </c>
      <c r="B24" s="172" t="s">
        <v>442</v>
      </c>
    </row>
    <row r="25" spans="1:2" ht="132">
      <c r="A25" s="173" t="s">
        <v>443</v>
      </c>
      <c r="B25" s="174" t="s">
        <v>539</v>
      </c>
    </row>
    <row r="26" spans="1:2" ht="79.2">
      <c r="A26" s="361" t="s">
        <v>444</v>
      </c>
      <c r="B26" s="362" t="s">
        <v>540</v>
      </c>
    </row>
    <row r="27" spans="1:2" ht="79.2">
      <c r="A27" s="173" t="s">
        <v>445</v>
      </c>
      <c r="B27" s="174" t="s">
        <v>541</v>
      </c>
    </row>
    <row r="28" spans="1:2" ht="52.8">
      <c r="A28" s="361" t="s">
        <v>446</v>
      </c>
      <c r="B28" s="362" t="s">
        <v>447</v>
      </c>
    </row>
    <row r="29" spans="1:2" ht="105.6">
      <c r="A29" s="173" t="s">
        <v>448</v>
      </c>
      <c r="B29" s="174" t="s">
        <v>542</v>
      </c>
    </row>
    <row r="30" spans="1:2" ht="118.8">
      <c r="A30" s="361" t="s">
        <v>449</v>
      </c>
      <c r="B30" s="362" t="s">
        <v>543</v>
      </c>
    </row>
    <row r="31" spans="1:2" ht="52.8">
      <c r="A31" s="173" t="s">
        <v>450</v>
      </c>
      <c r="B31" s="174" t="s">
        <v>451</v>
      </c>
    </row>
    <row r="32" spans="1:2" ht="92.4">
      <c r="A32" s="361" t="s">
        <v>452</v>
      </c>
      <c r="B32" s="362" t="s">
        <v>453</v>
      </c>
    </row>
    <row r="33" spans="1:2" ht="105.6">
      <c r="A33" s="175" t="s">
        <v>454</v>
      </c>
      <c r="B33" s="176" t="s">
        <v>544</v>
      </c>
    </row>
    <row r="34" spans="1:2" ht="52.8">
      <c r="A34" s="361" t="s">
        <v>455</v>
      </c>
      <c r="B34" s="362" t="s">
        <v>456</v>
      </c>
    </row>
    <row r="35" spans="1:2" ht="39.6">
      <c r="A35" s="175" t="s">
        <v>457</v>
      </c>
      <c r="B35" s="176" t="s">
        <v>426</v>
      </c>
    </row>
    <row r="36" spans="1:2" ht="39.6">
      <c r="A36" s="361" t="s">
        <v>458</v>
      </c>
      <c r="B36" s="362" t="s">
        <v>459</v>
      </c>
    </row>
    <row r="37" spans="1:2" ht="198">
      <c r="A37" s="175" t="s">
        <v>460</v>
      </c>
      <c r="B37" s="176" t="s">
        <v>461</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3.2" zeroHeight="1"/>
  <cols>
    <col min="1" max="1" width="0.44140625" style="44" hidden="1" customWidth="1"/>
    <col min="2" max="2" width="28.44140625" style="44" customWidth="1"/>
    <col min="3" max="3" width="60.5546875" style="44" customWidth="1"/>
    <col min="4" max="4" width="9" style="44" customWidth="1"/>
    <col min="5" max="6" width="0" style="44" hidden="1" customWidth="1"/>
    <col min="7" max="16384" width="9" style="44" hidden="1"/>
  </cols>
  <sheetData>
    <row r="1" spans="2:6" ht="19.8" thickBot="1">
      <c r="B1" s="89" t="s">
        <v>291</v>
      </c>
      <c r="C1" s="90"/>
    </row>
    <row r="2" spans="2:6"/>
    <row r="3" spans="2:6">
      <c r="B3" s="98" t="s">
        <v>294</v>
      </c>
      <c r="C3" s="178" t="s">
        <v>296</v>
      </c>
      <c r="F3" s="45"/>
    </row>
    <row r="4" spans="2:6">
      <c r="B4" s="99" t="s">
        <v>45</v>
      </c>
      <c r="C4" s="179"/>
    </row>
    <row r="5" spans="2:6">
      <c r="B5" s="99" t="s">
        <v>188</v>
      </c>
      <c r="C5" s="179"/>
    </row>
    <row r="6" spans="2:6">
      <c r="B6" s="99" t="s">
        <v>189</v>
      </c>
      <c r="C6" s="179"/>
    </row>
    <row r="7" spans="2:6">
      <c r="B7" s="99" t="s">
        <v>105</v>
      </c>
      <c r="C7" s="179"/>
    </row>
    <row r="8" spans="2:6">
      <c r="B8" s="99" t="s">
        <v>36</v>
      </c>
      <c r="C8" s="179"/>
    </row>
    <row r="9" spans="2:6">
      <c r="B9" s="99" t="s">
        <v>41</v>
      </c>
      <c r="C9" s="179"/>
    </row>
    <row r="10" spans="2:6">
      <c r="B10" s="99" t="s">
        <v>54</v>
      </c>
      <c r="C10" s="179"/>
    </row>
    <row r="11" spans="2:6">
      <c r="B11" s="99" t="s">
        <v>295</v>
      </c>
      <c r="C11" s="179"/>
    </row>
    <row r="12" spans="2:6">
      <c r="B12" s="99" t="s">
        <v>35</v>
      </c>
      <c r="C12" s="179" t="s">
        <v>109</v>
      </c>
    </row>
    <row r="13" spans="2:6">
      <c r="B13" s="99" t="s">
        <v>50</v>
      </c>
      <c r="C13" s="179"/>
    </row>
    <row r="14" spans="2:6">
      <c r="B14" s="99" t="s">
        <v>51</v>
      </c>
      <c r="C14" s="179"/>
    </row>
    <row r="15" spans="2:6">
      <c r="B15" s="99" t="s">
        <v>190</v>
      </c>
      <c r="C15" s="179" t="s">
        <v>112</v>
      </c>
    </row>
    <row r="16" spans="2:6">
      <c r="B16" s="365" t="s">
        <v>406</v>
      </c>
      <c r="C16" s="366" t="s">
        <v>112</v>
      </c>
    </row>
    <row r="17" spans="2:3">
      <c r="B17" s="374" t="s">
        <v>421</v>
      </c>
      <c r="C17" s="375"/>
    </row>
    <row r="18" spans="2:3">
      <c r="B18" s="99" t="s">
        <v>191</v>
      </c>
      <c r="C18" s="179"/>
    </row>
    <row r="19" spans="2:3">
      <c r="B19" s="100" t="s">
        <v>53</v>
      </c>
      <c r="C19" s="180"/>
    </row>
    <row r="20" spans="2:3">
      <c r="B20" s="36"/>
    </row>
    <row r="21" spans="2:3">
      <c r="B21" s="36"/>
    </row>
    <row r="22" spans="2:3">
      <c r="B22" s="36"/>
    </row>
    <row r="23" spans="2:3">
      <c r="B23" s="87"/>
    </row>
    <row r="24" spans="2:3">
      <c r="B24" s="88"/>
    </row>
    <row r="25" spans="2:3">
      <c r="B25" s="87"/>
    </row>
    <row r="26" spans="2:3"/>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3.2" zeroHeight="1"/>
  <cols>
    <col min="1" max="1" width="1.109375" style="35" hidden="1" customWidth="1"/>
    <col min="2" max="2" width="69.44140625" style="12" customWidth="1"/>
    <col min="3" max="3" width="15" style="12" customWidth="1"/>
    <col min="4" max="5" width="20.44140625" style="3" customWidth="1"/>
    <col min="6" max="6" width="20.44140625" style="5" customWidth="1"/>
    <col min="7" max="10" width="20.44140625" style="3" customWidth="1"/>
    <col min="11" max="11" width="20.44140625" style="5" customWidth="1"/>
    <col min="12" max="15" width="20.44140625" style="3" customWidth="1"/>
    <col min="16" max="16" width="20.44140625" style="5" customWidth="1"/>
    <col min="17" max="18" width="20.44140625" style="3" customWidth="1"/>
    <col min="19" max="20" width="20.5546875" style="3" customWidth="1"/>
    <col min="21" max="21" width="20.5546875" style="5" customWidth="1"/>
    <col min="22" max="23" width="20.5546875" style="3" customWidth="1"/>
    <col min="24" max="24" width="20.5546875" style="5" customWidth="1"/>
    <col min="25" max="26" width="20.5546875" style="3" customWidth="1"/>
    <col min="27" max="27" width="20.5546875" style="5" customWidth="1"/>
    <col min="28" max="28" width="20.44140625" style="5" customWidth="1"/>
    <col min="29" max="29" width="20.44140625" style="3" customWidth="1"/>
    <col min="30" max="30" width="20.44140625" style="5" customWidth="1"/>
    <col min="31" max="34" width="20.44140625" style="3" customWidth="1"/>
    <col min="35" max="35" width="20.44140625" style="5" customWidth="1"/>
    <col min="36" max="39" width="20.44140625" style="3" customWidth="1"/>
    <col min="40" max="40" width="20.44140625" style="5" customWidth="1"/>
    <col min="41" max="47" width="20.44140625" style="3" customWidth="1"/>
    <col min="48" max="50" width="9.44140625" style="3" customWidth="1"/>
    <col min="51" max="52" width="0" style="3" hidden="1" customWidth="1"/>
    <col min="53" max="16384" width="9.44140625" style="3" hidden="1"/>
  </cols>
  <sheetData>
    <row r="1" spans="1:47" ht="19.8" thickBot="1">
      <c r="B1" s="92" t="s">
        <v>292</v>
      </c>
      <c r="D1" s="1"/>
    </row>
    <row r="2" spans="1:47" ht="13.8" thickBot="1"/>
    <row r="3" spans="1:47" s="35" customFormat="1" ht="83.4" thickBot="1">
      <c r="B3" s="111" t="s">
        <v>294</v>
      </c>
      <c r="C3" s="112" t="s">
        <v>192</v>
      </c>
      <c r="D3" s="113" t="s">
        <v>480</v>
      </c>
      <c r="E3" s="114" t="s">
        <v>462</v>
      </c>
      <c r="F3" s="114" t="s">
        <v>463</v>
      </c>
      <c r="G3" s="114" t="s">
        <v>344</v>
      </c>
      <c r="H3" s="114" t="s">
        <v>345</v>
      </c>
      <c r="I3" s="113" t="s">
        <v>481</v>
      </c>
      <c r="J3" s="114" t="s">
        <v>464</v>
      </c>
      <c r="K3" s="114" t="s">
        <v>465</v>
      </c>
      <c r="L3" s="114" t="s">
        <v>346</v>
      </c>
      <c r="M3" s="114" t="s">
        <v>347</v>
      </c>
      <c r="N3" s="113" t="s">
        <v>482</v>
      </c>
      <c r="O3" s="114" t="s">
        <v>466</v>
      </c>
      <c r="P3" s="114" t="s">
        <v>467</v>
      </c>
      <c r="Q3" s="114" t="s">
        <v>348</v>
      </c>
      <c r="R3" s="114" t="s">
        <v>349</v>
      </c>
      <c r="S3" s="113" t="s">
        <v>483</v>
      </c>
      <c r="T3" s="114" t="s">
        <v>468</v>
      </c>
      <c r="U3" s="114" t="s">
        <v>469</v>
      </c>
      <c r="V3" s="113" t="s">
        <v>484</v>
      </c>
      <c r="W3" s="114" t="s">
        <v>470</v>
      </c>
      <c r="X3" s="114" t="s">
        <v>471</v>
      </c>
      <c r="Y3" s="113" t="s">
        <v>485</v>
      </c>
      <c r="Z3" s="114" t="s">
        <v>472</v>
      </c>
      <c r="AA3" s="114" t="s">
        <v>473</v>
      </c>
      <c r="AB3" s="113" t="s">
        <v>486</v>
      </c>
      <c r="AC3" s="114" t="s">
        <v>474</v>
      </c>
      <c r="AD3" s="114" t="s">
        <v>475</v>
      </c>
      <c r="AE3" s="114" t="s">
        <v>350</v>
      </c>
      <c r="AF3" s="114" t="s">
        <v>351</v>
      </c>
      <c r="AG3" s="113" t="s">
        <v>487</v>
      </c>
      <c r="AH3" s="114" t="s">
        <v>476</v>
      </c>
      <c r="AI3" s="114" t="s">
        <v>477</v>
      </c>
      <c r="AJ3" s="114" t="s">
        <v>352</v>
      </c>
      <c r="AK3" s="114" t="s">
        <v>353</v>
      </c>
      <c r="AL3" s="113" t="s">
        <v>488</v>
      </c>
      <c r="AM3" s="114" t="s">
        <v>478</v>
      </c>
      <c r="AN3" s="114" t="s">
        <v>479</v>
      </c>
      <c r="AO3" s="114" t="s">
        <v>343</v>
      </c>
      <c r="AP3" s="114" t="s">
        <v>354</v>
      </c>
      <c r="AQ3" s="113" t="s">
        <v>489</v>
      </c>
      <c r="AR3" s="115" t="s">
        <v>490</v>
      </c>
      <c r="AS3" s="115" t="s">
        <v>491</v>
      </c>
      <c r="AT3" s="115" t="s">
        <v>492</v>
      </c>
      <c r="AU3" s="116" t="s">
        <v>493</v>
      </c>
    </row>
    <row r="4" spans="1:47" ht="17.399999999999999" thickBot="1">
      <c r="B4" s="101" t="s">
        <v>193</v>
      </c>
      <c r="C4" s="61"/>
      <c r="D4" s="181"/>
      <c r="E4" s="182"/>
      <c r="F4" s="182"/>
      <c r="G4" s="182"/>
      <c r="H4" s="182"/>
      <c r="I4" s="181"/>
      <c r="J4" s="182"/>
      <c r="K4" s="182"/>
      <c r="L4" s="182"/>
      <c r="M4" s="182"/>
      <c r="N4" s="181"/>
      <c r="O4" s="182"/>
      <c r="P4" s="182"/>
      <c r="Q4" s="182"/>
      <c r="R4" s="182"/>
      <c r="S4" s="181"/>
      <c r="T4" s="182"/>
      <c r="U4" s="182"/>
      <c r="V4" s="181"/>
      <c r="W4" s="182"/>
      <c r="X4" s="182"/>
      <c r="Y4" s="181"/>
      <c r="Z4" s="182"/>
      <c r="AA4" s="182"/>
      <c r="AB4" s="181"/>
      <c r="AC4" s="182"/>
      <c r="AD4" s="182"/>
      <c r="AE4" s="182"/>
      <c r="AF4" s="182"/>
      <c r="AG4" s="181"/>
      <c r="AH4" s="182"/>
      <c r="AI4" s="182"/>
      <c r="AJ4" s="182"/>
      <c r="AK4" s="182"/>
      <c r="AL4" s="181"/>
      <c r="AM4" s="182"/>
      <c r="AN4" s="182"/>
      <c r="AO4" s="182"/>
      <c r="AP4" s="182"/>
      <c r="AQ4" s="181"/>
      <c r="AR4" s="183"/>
      <c r="AS4" s="183"/>
      <c r="AT4" s="183"/>
      <c r="AU4" s="184"/>
    </row>
    <row r="5" spans="1:47" ht="13.8" thickTop="1">
      <c r="B5" s="102" t="s">
        <v>194</v>
      </c>
      <c r="C5" s="62"/>
      <c r="D5" s="185">
        <f ca="1">SUM('Pt 2 Premium and Claims'!D$5,'Pt 2 Premium and Claims'!D$6,-'Pt 2 Premium and Claims'!D$7,-'Pt 2 Premium and Claims'!D$13,'Pt 2 Premium and Claims'!D$14:'Pt 2 Premium and Claims'!D$17)</f>
        <v>0</v>
      </c>
      <c r="E5" s="186">
        <f ca="1">SUM('Pt 2 Premium and Claims'!E$5,'Pt 2 Premium and Claims'!E$6,-'Pt 2 Premium and Claims'!E$7,-'Pt 2 Premium and Claims'!E$13,'Pt 2 Premium and Claims'!E$14:'Pt 2 Premium and Claims'!E$17)</f>
        <v>0</v>
      </c>
      <c r="F5" s="186">
        <f ca="1">SUM('Pt 2 Premium and Claims'!F$5,'Pt 2 Premium and Claims'!F$6,-'Pt 2 Premium and Claims'!F$7,-'Pt 2 Premium and Claims'!F$13,'Pt 2 Premium and Claims'!F$14:'Pt 2 Premium and Claims'!F$17)</f>
        <v>0</v>
      </c>
      <c r="G5" s="186">
        <f ca="1">SUM('Pt 2 Premium and Claims'!G$5,'Pt 2 Premium and Claims'!G$6,-'Pt 2 Premium and Claims'!G$7,-'Pt 2 Premium and Claims'!G$13,'Pt 2 Premium and Claims'!G$14:'Pt 2 Premium and Claims'!G$17)</f>
        <v>0</v>
      </c>
      <c r="H5" s="186">
        <f ca="1">SUM('Pt 2 Premium and Claims'!H$5,'Pt 2 Premium and Claims'!H$6,-'Pt 2 Premium and Claims'!H$7,-'Pt 2 Premium and Claims'!H$13,'Pt 2 Premium and Claims'!H$14:'Pt 2 Premium and Claims'!H$17)</f>
        <v>0</v>
      </c>
      <c r="I5" s="185">
        <f ca="1">SUM('Pt 2 Premium and Claims'!I$5,'Pt 2 Premium and Claims'!I$6,-'Pt 2 Premium and Claims'!I$7,-'Pt 2 Premium and Claims'!I$13,'Pt 2 Premium and Claims'!I$14,'Pt 2 Premium and Claims'!I$16:'Pt 2 Premium and Claims'!I$17)</f>
        <v>0</v>
      </c>
      <c r="J5" s="186">
        <f ca="1">SUM('Pt 2 Premium and Claims'!J$5,'Pt 2 Premium and Claims'!J$6,-'Pt 2 Premium and Claims'!J$7,-'Pt 2 Premium and Claims'!J$13,'Pt 2 Premium and Claims'!J$14,'Pt 2 Premium and Claims'!J$16:'Pt 2 Premium and Claims'!J$17)</f>
        <v>0</v>
      </c>
      <c r="K5" s="186">
        <f ca="1">SUM('Pt 2 Premium and Claims'!K$5,'Pt 2 Premium and Claims'!K$6,-'Pt 2 Premium and Claims'!K$7,-'Pt 2 Premium and Claims'!K$13,'Pt 2 Premium and Claims'!K$14,'Pt 2 Premium and Claims'!K$16:'Pt 2 Premium and Claims'!K$17)</f>
        <v>0</v>
      </c>
      <c r="L5" s="186">
        <f ca="1">SUM('Pt 2 Premium and Claims'!L$5,'Pt 2 Premium and Claims'!L$6,-'Pt 2 Premium and Claims'!L$7,-'Pt 2 Premium and Claims'!L$13,'Pt 2 Premium and Claims'!L$14,'Pt 2 Premium and Claims'!L$16:'Pt 2 Premium and Claims'!L$17)</f>
        <v>0</v>
      </c>
      <c r="M5" s="186">
        <f ca="1">SUM('Pt 2 Premium and Claims'!M$5,'Pt 2 Premium and Claims'!M$6,-'Pt 2 Premium and Claims'!M$7,-'Pt 2 Premium and Claims'!M$13,'Pt 2 Premium and Claims'!M$14,'Pt 2 Premium and Claims'!M$16:'Pt 2 Premium and Claims'!M$17)</f>
        <v>0</v>
      </c>
      <c r="N5" s="185">
        <f ca="1">SUM('Pt 2 Premium and Claims'!N$5,'Pt 2 Premium and Claims'!N$6,-'Pt 2 Premium and Claims'!N$7,-'Pt 2 Premium and Claims'!N$13,'Pt 2 Premium and Claims'!N$14)</f>
        <v>0</v>
      </c>
      <c r="O5" s="186">
        <f ca="1">SUM('Pt 2 Premium and Claims'!O$5,'Pt 2 Premium and Claims'!O$6,-'Pt 2 Premium and Claims'!O$7,-'Pt 2 Premium and Claims'!O$13,'Pt 2 Premium and Claims'!O$14)</f>
        <v>0</v>
      </c>
      <c r="P5" s="186">
        <f ca="1">SUM('Pt 2 Premium and Claims'!P$5,'Pt 2 Premium and Claims'!P$6,-'Pt 2 Premium and Claims'!P$7,-'Pt 2 Premium and Claims'!P$13,'Pt 2 Premium and Claims'!P$14)</f>
        <v>0</v>
      </c>
      <c r="Q5" s="186">
        <f ca="1">SUM('Pt 2 Premium and Claims'!Q$5,'Pt 2 Premium and Claims'!Q$6,-'Pt 2 Premium and Claims'!Q$7,-'Pt 2 Premium and Claims'!Q$13,'Pt 2 Premium and Claims'!Q$14)</f>
        <v>0</v>
      </c>
      <c r="R5" s="186">
        <f ca="1">SUM('Pt 2 Premium and Claims'!R$5,'Pt 2 Premium and Claims'!R$6,-'Pt 2 Premium and Claims'!R$7,-'Pt 2 Premium and Claims'!R$13,'Pt 2 Premium and Claims'!R$14)</f>
        <v>0</v>
      </c>
      <c r="S5" s="185">
        <f ca="1">SUM('Pt 2 Premium and Claims'!S$5,'Pt 2 Premium and Claims'!S$6,-'Pt 2 Premium and Claims'!S$7,-'Pt 2 Premium and Claims'!S$13,'Pt 2 Premium and Claims'!S$14)</f>
        <v>0</v>
      </c>
      <c r="T5" s="186">
        <f ca="1">SUM('Pt 2 Premium and Claims'!T$5,'Pt 2 Premium and Claims'!T$6,-'Pt 2 Premium and Claims'!T$7,-'Pt 2 Premium and Claims'!T$13,'Pt 2 Premium and Claims'!T$14)</f>
        <v>0</v>
      </c>
      <c r="U5" s="186">
        <f ca="1">SUM('Pt 2 Premium and Claims'!U$5,'Pt 2 Premium and Claims'!U$6,-'Pt 2 Premium and Claims'!U$7,-'Pt 2 Premium and Claims'!U$13,'Pt 2 Premium and Claims'!U$14)</f>
        <v>0</v>
      </c>
      <c r="V5" s="185">
        <f ca="1">SUM('Pt 2 Premium and Claims'!V$5,'Pt 2 Premium and Claims'!V$6,-'Pt 2 Premium and Claims'!V$7,-'Pt 2 Premium and Claims'!V$13,'Pt 2 Premium and Claims'!V$14)</f>
        <v>0</v>
      </c>
      <c r="W5" s="186">
        <f ca="1">SUM('Pt 2 Premium and Claims'!W$5,'Pt 2 Premium and Claims'!W$6,-'Pt 2 Premium and Claims'!W$7,-'Pt 2 Premium and Claims'!W$13,'Pt 2 Premium and Claims'!W$14)</f>
        <v>0</v>
      </c>
      <c r="X5" s="186">
        <f ca="1">SUM('Pt 2 Premium and Claims'!X$5,'Pt 2 Premium and Claims'!X$6,-'Pt 2 Premium and Claims'!X$7,-'Pt 2 Premium and Claims'!X$13,'Pt 2 Premium and Claims'!X$14)</f>
        <v>0</v>
      </c>
      <c r="Y5" s="185">
        <f ca="1">SUM('Pt 2 Premium and Claims'!Y$5,'Pt 2 Premium and Claims'!Y$6,-'Pt 2 Premium and Claims'!Y$7,-'Pt 2 Premium and Claims'!Y$13,'Pt 2 Premium and Claims'!Y$14)</f>
        <v>0</v>
      </c>
      <c r="Z5" s="186">
        <f ca="1">SUM('Pt 2 Premium and Claims'!Z$5,'Pt 2 Premium and Claims'!Z$6,-'Pt 2 Premium and Claims'!Z$7,-'Pt 2 Premium and Claims'!Z$13,'Pt 2 Premium and Claims'!Z$14)</f>
        <v>0</v>
      </c>
      <c r="AA5" s="186">
        <f ca="1">SUM('Pt 2 Premium and Claims'!AA$5,'Pt 2 Premium and Claims'!AA$6,-'Pt 2 Premium and Claims'!AA$7,-'Pt 2 Premium and Claims'!AA$13,'Pt 2 Premium and Claims'!AA$14)</f>
        <v>0</v>
      </c>
      <c r="AB5" s="185"/>
      <c r="AC5" s="187"/>
      <c r="AD5" s="187"/>
      <c r="AE5" s="187"/>
      <c r="AF5" s="188"/>
      <c r="AG5" s="185"/>
      <c r="AH5" s="187"/>
      <c r="AI5" s="187"/>
      <c r="AJ5" s="187"/>
      <c r="AK5" s="188"/>
      <c r="AL5" s="185">
        <f ca="1">SUM('Pt 2 Premium and Claims'!AL$5,'Pt 2 Premium and Claims'!AL$6,-'Pt 2 Premium and Claims'!AL$7,-'Pt 2 Premium and Claims'!AL$13,'Pt 2 Premium and Claims'!AL$14)</f>
        <v>0</v>
      </c>
      <c r="AM5" s="186">
        <f ca="1">SUM('Pt 2 Premium and Claims'!AM$5,'Pt 2 Premium and Claims'!AM$6,-'Pt 2 Premium and Claims'!AM$7,-'Pt 2 Premium and Claims'!AM$13,'Pt 2 Premium and Claims'!AM$14)</f>
        <v>0</v>
      </c>
      <c r="AN5" s="186">
        <f ca="1">SUM('Pt 2 Premium and Claims'!AN$5,'Pt 2 Premium and Claims'!AN$6,-'Pt 2 Premium and Claims'!AN$7,-'Pt 2 Premium and Claims'!AN$13,'Pt 2 Premium and Claims'!AN$14)</f>
        <v>0</v>
      </c>
      <c r="AO5" s="186">
        <f ca="1">SUM('Pt 2 Premium and Claims'!AO$5,'Pt 2 Premium and Claims'!AO$6,-'Pt 2 Premium and Claims'!AO$7,-'Pt 2 Premium and Claims'!AO$13,'Pt 2 Premium and Claims'!AO$14)</f>
        <v>0</v>
      </c>
      <c r="AP5" s="186">
        <f ca="1">SUM('Pt 2 Premium and Claims'!AP$5,'Pt 2 Premium and Claims'!AP$6,-'Pt 2 Premium and Claims'!AP$7,-'Pt 2 Premium and Claims'!AP$13,'Pt 2 Premium and Claims'!AP$14)</f>
        <v>0</v>
      </c>
      <c r="AQ5" s="185">
        <f ca="1">SUM('Pt 2 Premium and Claims'!AQ$5,'Pt 2 Premium and Claims'!AQ$6,-'Pt 2 Premium and Claims'!AQ$7,-'Pt 2 Premium and Claims'!AQ$13,'Pt 2 Premium and Claims'!AQ$14)</f>
        <v>0</v>
      </c>
      <c r="AR5" s="189">
        <f ca="1">SUM('Pt 2 Premium and Claims'!AR$5,'Pt 2 Premium and Claims'!AR$6,-'Pt 2 Premium and Claims'!AR$7,-'Pt 2 Premium and Claims'!AR$13,'Pt 2 Premium and Claims'!AR$14)</f>
        <v>0</v>
      </c>
      <c r="AS5" s="189">
        <f ca="1">SUM('Pt 2 Premium and Claims'!AS$5,'Pt 2 Premium and Claims'!AS$6,-'Pt 2 Premium and Claims'!AS$7,-'Pt 2 Premium and Claims'!AS$13,'Pt 2 Premium and Claims'!AS$14)</f>
        <v>0</v>
      </c>
      <c r="AT5" s="190"/>
      <c r="AU5" s="191"/>
    </row>
    <row r="6" spans="1:47">
      <c r="B6" s="103" t="s">
        <v>195</v>
      </c>
      <c r="C6" s="63" t="s">
        <v>12</v>
      </c>
      <c r="D6" s="192"/>
      <c r="E6" s="193"/>
      <c r="F6" s="193"/>
      <c r="G6" s="194"/>
      <c r="H6" s="194"/>
      <c r="I6" s="192"/>
      <c r="J6" s="193"/>
      <c r="K6" s="193"/>
      <c r="L6" s="194"/>
      <c r="M6" s="194"/>
      <c r="N6" s="192"/>
      <c r="O6" s="193"/>
      <c r="P6" s="193"/>
      <c r="Q6" s="194"/>
      <c r="R6" s="194"/>
      <c r="S6" s="192"/>
      <c r="T6" s="193"/>
      <c r="U6" s="193"/>
      <c r="V6" s="192"/>
      <c r="W6" s="193"/>
      <c r="X6" s="193"/>
      <c r="Y6" s="192"/>
      <c r="Z6" s="193"/>
      <c r="AA6" s="193"/>
      <c r="AB6" s="192"/>
      <c r="AC6" s="195"/>
      <c r="AD6" s="195"/>
      <c r="AE6" s="195"/>
      <c r="AF6" s="195"/>
      <c r="AG6" s="192"/>
      <c r="AH6" s="195"/>
      <c r="AI6" s="195"/>
      <c r="AJ6" s="195"/>
      <c r="AK6" s="195"/>
      <c r="AL6" s="192"/>
      <c r="AM6" s="193"/>
      <c r="AN6" s="193"/>
      <c r="AO6" s="194"/>
      <c r="AP6" s="194"/>
      <c r="AQ6" s="192"/>
      <c r="AR6" s="196"/>
      <c r="AS6" s="196"/>
      <c r="AT6" s="197"/>
      <c r="AU6" s="198"/>
    </row>
    <row r="7" spans="1:47">
      <c r="B7" s="103" t="s">
        <v>196</v>
      </c>
      <c r="C7" s="63" t="s">
        <v>13</v>
      </c>
      <c r="D7" s="192"/>
      <c r="E7" s="193"/>
      <c r="F7" s="193"/>
      <c r="G7" s="193"/>
      <c r="H7" s="193"/>
      <c r="I7" s="192"/>
      <c r="J7" s="193"/>
      <c r="K7" s="193"/>
      <c r="L7" s="193"/>
      <c r="M7" s="193"/>
      <c r="N7" s="192"/>
      <c r="O7" s="193"/>
      <c r="P7" s="193"/>
      <c r="Q7" s="193"/>
      <c r="R7" s="193"/>
      <c r="S7" s="192"/>
      <c r="T7" s="193"/>
      <c r="U7" s="193"/>
      <c r="V7" s="192"/>
      <c r="W7" s="193"/>
      <c r="X7" s="193"/>
      <c r="Y7" s="192"/>
      <c r="Z7" s="193"/>
      <c r="AA7" s="193"/>
      <c r="AB7" s="192"/>
      <c r="AC7" s="195"/>
      <c r="AD7" s="195"/>
      <c r="AE7" s="195"/>
      <c r="AF7" s="195"/>
      <c r="AG7" s="192"/>
      <c r="AH7" s="195"/>
      <c r="AI7" s="195"/>
      <c r="AJ7" s="195"/>
      <c r="AK7" s="195"/>
      <c r="AL7" s="192"/>
      <c r="AM7" s="193"/>
      <c r="AN7" s="193"/>
      <c r="AO7" s="193"/>
      <c r="AP7" s="193"/>
      <c r="AQ7" s="192"/>
      <c r="AR7" s="196"/>
      <c r="AS7" s="196"/>
      <c r="AT7" s="197"/>
      <c r="AU7" s="198"/>
    </row>
    <row r="8" spans="1:47" ht="26.4">
      <c r="B8" s="103" t="s">
        <v>197</v>
      </c>
      <c r="C8" s="63" t="s">
        <v>55</v>
      </c>
      <c r="D8" s="192"/>
      <c r="E8" s="199"/>
      <c r="F8" s="200"/>
      <c r="G8" s="200"/>
      <c r="H8" s="200"/>
      <c r="I8" s="192"/>
      <c r="J8" s="199"/>
      <c r="K8" s="200"/>
      <c r="L8" s="200"/>
      <c r="M8" s="200"/>
      <c r="N8" s="192"/>
      <c r="O8" s="199"/>
      <c r="P8" s="200"/>
      <c r="Q8" s="200"/>
      <c r="R8" s="200"/>
      <c r="S8" s="192"/>
      <c r="T8" s="200"/>
      <c r="U8" s="200"/>
      <c r="V8" s="192"/>
      <c r="W8" s="200"/>
      <c r="X8" s="200"/>
      <c r="Y8" s="192"/>
      <c r="Z8" s="200"/>
      <c r="AA8" s="200"/>
      <c r="AB8" s="192"/>
      <c r="AC8" s="195"/>
      <c r="AD8" s="195"/>
      <c r="AE8" s="195"/>
      <c r="AF8" s="202"/>
      <c r="AG8" s="192"/>
      <c r="AH8" s="195"/>
      <c r="AI8" s="195"/>
      <c r="AJ8" s="195"/>
      <c r="AK8" s="202"/>
      <c r="AL8" s="192"/>
      <c r="AM8" s="199"/>
      <c r="AN8" s="200"/>
      <c r="AO8" s="200"/>
      <c r="AP8" s="200"/>
      <c r="AQ8" s="192"/>
      <c r="AR8" s="196"/>
      <c r="AS8" s="196"/>
      <c r="AT8" s="197"/>
      <c r="AU8" s="198"/>
    </row>
    <row r="9" spans="1:47">
      <c r="B9" s="103" t="s">
        <v>198</v>
      </c>
      <c r="C9" s="63" t="s">
        <v>56</v>
      </c>
      <c r="D9" s="192"/>
      <c r="E9" s="203"/>
      <c r="F9" s="195"/>
      <c r="G9" s="195"/>
      <c r="H9" s="195"/>
      <c r="I9" s="192"/>
      <c r="J9" s="203"/>
      <c r="K9" s="195"/>
      <c r="L9" s="195"/>
      <c r="M9" s="195"/>
      <c r="N9" s="192"/>
      <c r="O9" s="203"/>
      <c r="P9" s="195"/>
      <c r="Q9" s="195"/>
      <c r="R9" s="195"/>
      <c r="S9" s="192"/>
      <c r="T9" s="195"/>
      <c r="U9" s="195"/>
      <c r="V9" s="192"/>
      <c r="W9" s="195"/>
      <c r="X9" s="195"/>
      <c r="Y9" s="192"/>
      <c r="Z9" s="195"/>
      <c r="AA9" s="195"/>
      <c r="AB9" s="192"/>
      <c r="AC9" s="195"/>
      <c r="AD9" s="195"/>
      <c r="AE9" s="195"/>
      <c r="AF9" s="202"/>
      <c r="AG9" s="192"/>
      <c r="AH9" s="195"/>
      <c r="AI9" s="195"/>
      <c r="AJ9" s="195"/>
      <c r="AK9" s="202"/>
      <c r="AL9" s="192"/>
      <c r="AM9" s="203"/>
      <c r="AN9" s="195"/>
      <c r="AO9" s="195"/>
      <c r="AP9" s="195"/>
      <c r="AQ9" s="192"/>
      <c r="AR9" s="196"/>
      <c r="AS9" s="196"/>
      <c r="AT9" s="197"/>
      <c r="AU9" s="198"/>
    </row>
    <row r="10" spans="1:47">
      <c r="B10" s="103" t="s">
        <v>199</v>
      </c>
      <c r="C10" s="63" t="s">
        <v>52</v>
      </c>
      <c r="D10" s="192"/>
      <c r="E10" s="203"/>
      <c r="F10" s="195"/>
      <c r="G10" s="195"/>
      <c r="H10" s="195"/>
      <c r="I10" s="192"/>
      <c r="J10" s="203"/>
      <c r="K10" s="195"/>
      <c r="L10" s="195"/>
      <c r="M10" s="195"/>
      <c r="N10" s="192"/>
      <c r="O10" s="203"/>
      <c r="P10" s="195"/>
      <c r="Q10" s="195"/>
      <c r="R10" s="195"/>
      <c r="S10" s="192"/>
      <c r="T10" s="195"/>
      <c r="U10" s="195"/>
      <c r="V10" s="192"/>
      <c r="W10" s="195"/>
      <c r="X10" s="195"/>
      <c r="Y10" s="192"/>
      <c r="Z10" s="195"/>
      <c r="AA10" s="195"/>
      <c r="AB10" s="192"/>
      <c r="AC10" s="195"/>
      <c r="AD10" s="195"/>
      <c r="AE10" s="195"/>
      <c r="AF10" s="195"/>
      <c r="AG10" s="192"/>
      <c r="AH10" s="195"/>
      <c r="AI10" s="195"/>
      <c r="AJ10" s="195"/>
      <c r="AK10" s="195"/>
      <c r="AL10" s="192"/>
      <c r="AM10" s="203"/>
      <c r="AN10" s="195"/>
      <c r="AO10" s="195"/>
      <c r="AP10" s="195"/>
      <c r="AQ10" s="192"/>
      <c r="AR10" s="196"/>
      <c r="AS10" s="196"/>
      <c r="AT10" s="197"/>
      <c r="AU10" s="198"/>
    </row>
    <row r="11" spans="1:47" s="5" customFormat="1" ht="17.399999999999999" thickBot="1">
      <c r="A11" s="35"/>
      <c r="B11" s="104" t="s">
        <v>200</v>
      </c>
      <c r="C11" s="64"/>
      <c r="D11" s="205"/>
      <c r="E11" s="206"/>
      <c r="F11" s="206"/>
      <c r="G11" s="206"/>
      <c r="H11" s="206"/>
      <c r="I11" s="205"/>
      <c r="J11" s="206"/>
      <c r="K11" s="206"/>
      <c r="L11" s="206"/>
      <c r="M11" s="206"/>
      <c r="N11" s="205"/>
      <c r="O11" s="206"/>
      <c r="P11" s="206"/>
      <c r="Q11" s="206"/>
      <c r="R11" s="206"/>
      <c r="S11" s="205"/>
      <c r="T11" s="206"/>
      <c r="U11" s="206"/>
      <c r="V11" s="205"/>
      <c r="W11" s="206"/>
      <c r="X11" s="206"/>
      <c r="Y11" s="205"/>
      <c r="Z11" s="206"/>
      <c r="AA11" s="206"/>
      <c r="AB11" s="205"/>
      <c r="AC11" s="206"/>
      <c r="AD11" s="206"/>
      <c r="AE11" s="206"/>
      <c r="AF11" s="206"/>
      <c r="AG11" s="205"/>
      <c r="AH11" s="206"/>
      <c r="AI11" s="206"/>
      <c r="AJ11" s="206"/>
      <c r="AK11" s="206"/>
      <c r="AL11" s="205"/>
      <c r="AM11" s="206"/>
      <c r="AN11" s="206"/>
      <c r="AO11" s="206"/>
      <c r="AP11" s="206"/>
      <c r="AQ11" s="205"/>
      <c r="AR11" s="207"/>
      <c r="AS11" s="207"/>
      <c r="AT11" s="207"/>
      <c r="AU11" s="208"/>
    </row>
    <row r="12" spans="1:47" s="5" customFormat="1" ht="13.8" thickTop="1">
      <c r="A12" s="35"/>
      <c r="B12" s="102" t="s">
        <v>201</v>
      </c>
      <c r="C12" s="62"/>
      <c r="D12" s="185">
        <f ca="1">'Pt 2 Premium and Claims'!D$54</f>
        <v>0</v>
      </c>
      <c r="E12" s="186">
        <f ca="1">'Pt 2 Premium and Claims'!E$54</f>
        <v>0</v>
      </c>
      <c r="F12" s="186">
        <f ca="1">'Pt 2 Premium and Claims'!F$54</f>
        <v>0</v>
      </c>
      <c r="G12" s="186">
        <f ca="1">'Pt 2 Premium and Claims'!G$54</f>
        <v>0</v>
      </c>
      <c r="H12" s="186">
        <f ca="1">'Pt 2 Premium and Claims'!H$54</f>
        <v>0</v>
      </c>
      <c r="I12" s="185">
        <f ca="1">'Pt 2 Premium and Claims'!I$54</f>
        <v>0</v>
      </c>
      <c r="J12" s="186">
        <f ca="1">'Pt 2 Premium and Claims'!J$54</f>
        <v>0</v>
      </c>
      <c r="K12" s="186">
        <f ca="1">'Pt 2 Premium and Claims'!K$54</f>
        <v>0</v>
      </c>
      <c r="L12" s="186">
        <f ca="1">'Pt 2 Premium and Claims'!L$54</f>
        <v>0</v>
      </c>
      <c r="M12" s="186">
        <f ca="1">'Pt 2 Premium and Claims'!M$54</f>
        <v>0</v>
      </c>
      <c r="N12" s="185">
        <f ca="1">'Pt 2 Premium and Claims'!N$54</f>
        <v>0</v>
      </c>
      <c r="O12" s="186">
        <f ca="1">'Pt 2 Premium and Claims'!O$54</f>
        <v>0</v>
      </c>
      <c r="P12" s="186">
        <f ca="1">'Pt 2 Premium and Claims'!P$54</f>
        <v>0</v>
      </c>
      <c r="Q12" s="186">
        <f ca="1">'Pt 2 Premium and Claims'!Q$54</f>
        <v>0</v>
      </c>
      <c r="R12" s="186">
        <f ca="1">'Pt 2 Premium and Claims'!R$54</f>
        <v>0</v>
      </c>
      <c r="S12" s="185">
        <f ca="1">'Pt 2 Premium and Claims'!S$54</f>
        <v>0</v>
      </c>
      <c r="T12" s="186">
        <f ca="1">'Pt 2 Premium and Claims'!T$54</f>
        <v>0</v>
      </c>
      <c r="U12" s="186">
        <f ca="1">'Pt 2 Premium and Claims'!U$54</f>
        <v>0</v>
      </c>
      <c r="V12" s="185">
        <f ca="1">'Pt 2 Premium and Claims'!V$54</f>
        <v>0</v>
      </c>
      <c r="W12" s="186">
        <f ca="1">'Pt 2 Premium and Claims'!W$54</f>
        <v>0</v>
      </c>
      <c r="X12" s="186">
        <f ca="1">'Pt 2 Premium and Claims'!X$54</f>
        <v>0</v>
      </c>
      <c r="Y12" s="185">
        <f ca="1">'Pt 2 Premium and Claims'!Y$54</f>
        <v>0</v>
      </c>
      <c r="Z12" s="186">
        <f ca="1">'Pt 2 Premium and Claims'!Z$54</f>
        <v>0</v>
      </c>
      <c r="AA12" s="186">
        <f ca="1">'Pt 2 Premium and Claims'!AA$54</f>
        <v>0</v>
      </c>
      <c r="AB12" s="185"/>
      <c r="AC12" s="187"/>
      <c r="AD12" s="187"/>
      <c r="AE12" s="187"/>
      <c r="AF12" s="188"/>
      <c r="AG12" s="185"/>
      <c r="AH12" s="187"/>
      <c r="AI12" s="187"/>
      <c r="AJ12" s="187"/>
      <c r="AK12" s="188"/>
      <c r="AL12" s="185">
        <f ca="1">'Pt 2 Premium and Claims'!AL$54</f>
        <v>0</v>
      </c>
      <c r="AM12" s="186">
        <f ca="1">'Pt 2 Premium and Claims'!AM$54</f>
        <v>0</v>
      </c>
      <c r="AN12" s="186">
        <f ca="1">'Pt 2 Premium and Claims'!AN$54</f>
        <v>0</v>
      </c>
      <c r="AO12" s="186">
        <f ca="1">'Pt 2 Premium and Claims'!AO$54</f>
        <v>0</v>
      </c>
      <c r="AP12" s="186">
        <f ca="1">'Pt 2 Premium and Claims'!AP$54</f>
        <v>0</v>
      </c>
      <c r="AQ12" s="185">
        <f ca="1">'Pt 2 Premium and Claims'!AQ$54</f>
        <v>0</v>
      </c>
      <c r="AR12" s="189">
        <f ca="1">'Pt 2 Premium and Claims'!AR$54</f>
        <v>0</v>
      </c>
      <c r="AS12" s="189">
        <f ca="1">'Pt 2 Premium and Claims'!AS$54</f>
        <v>0</v>
      </c>
      <c r="AT12" s="190"/>
      <c r="AU12" s="191"/>
    </row>
    <row r="13" spans="1:47" ht="26.4">
      <c r="B13" s="103" t="s">
        <v>202</v>
      </c>
      <c r="C13" s="63" t="s">
        <v>37</v>
      </c>
      <c r="D13" s="192"/>
      <c r="E13" s="193"/>
      <c r="F13" s="193"/>
      <c r="G13" s="199"/>
      <c r="H13" s="200"/>
      <c r="I13" s="192"/>
      <c r="J13" s="193"/>
      <c r="K13" s="193"/>
      <c r="L13" s="199"/>
      <c r="M13" s="200"/>
      <c r="N13" s="192"/>
      <c r="O13" s="193"/>
      <c r="P13" s="193"/>
      <c r="Q13" s="199"/>
      <c r="R13" s="200"/>
      <c r="S13" s="192"/>
      <c r="T13" s="193"/>
      <c r="U13" s="193"/>
      <c r="V13" s="192"/>
      <c r="W13" s="193"/>
      <c r="X13" s="193"/>
      <c r="Y13" s="192"/>
      <c r="Z13" s="193"/>
      <c r="AA13" s="193"/>
      <c r="AB13" s="192"/>
      <c r="AC13" s="195"/>
      <c r="AD13" s="195"/>
      <c r="AE13" s="195"/>
      <c r="AF13" s="195"/>
      <c r="AG13" s="192"/>
      <c r="AH13" s="195"/>
      <c r="AI13" s="195"/>
      <c r="AJ13" s="195"/>
      <c r="AK13" s="195"/>
      <c r="AL13" s="192"/>
      <c r="AM13" s="193"/>
      <c r="AN13" s="193"/>
      <c r="AO13" s="199"/>
      <c r="AP13" s="200"/>
      <c r="AQ13" s="192"/>
      <c r="AR13" s="196"/>
      <c r="AS13" s="196"/>
      <c r="AT13" s="197"/>
      <c r="AU13" s="198"/>
    </row>
    <row r="14" spans="1:47" ht="26.4">
      <c r="B14" s="103" t="s">
        <v>203</v>
      </c>
      <c r="C14" s="63" t="s">
        <v>6</v>
      </c>
      <c r="D14" s="192"/>
      <c r="E14" s="193"/>
      <c r="F14" s="193"/>
      <c r="G14" s="203"/>
      <c r="H14" s="195"/>
      <c r="I14" s="192"/>
      <c r="J14" s="193"/>
      <c r="K14" s="193"/>
      <c r="L14" s="203"/>
      <c r="M14" s="195"/>
      <c r="N14" s="192"/>
      <c r="O14" s="193"/>
      <c r="P14" s="193"/>
      <c r="Q14" s="203"/>
      <c r="R14" s="195"/>
      <c r="S14" s="192"/>
      <c r="T14" s="193"/>
      <c r="U14" s="193"/>
      <c r="V14" s="192"/>
      <c r="W14" s="193"/>
      <c r="X14" s="193"/>
      <c r="Y14" s="192"/>
      <c r="Z14" s="193"/>
      <c r="AA14" s="193"/>
      <c r="AB14" s="192"/>
      <c r="AC14" s="195"/>
      <c r="AD14" s="195"/>
      <c r="AE14" s="195"/>
      <c r="AF14" s="195"/>
      <c r="AG14" s="192"/>
      <c r="AH14" s="195"/>
      <c r="AI14" s="195"/>
      <c r="AJ14" s="195"/>
      <c r="AK14" s="195"/>
      <c r="AL14" s="192"/>
      <c r="AM14" s="193"/>
      <c r="AN14" s="193"/>
      <c r="AO14" s="203"/>
      <c r="AP14" s="195"/>
      <c r="AQ14" s="192"/>
      <c r="AR14" s="196"/>
      <c r="AS14" s="196"/>
      <c r="AT14" s="197"/>
      <c r="AU14" s="198"/>
    </row>
    <row r="15" spans="1:47" ht="26.4">
      <c r="B15" s="103" t="s">
        <v>204</v>
      </c>
      <c r="C15" s="63" t="s">
        <v>7</v>
      </c>
      <c r="D15" s="192"/>
      <c r="E15" s="193"/>
      <c r="F15" s="193"/>
      <c r="G15" s="203"/>
      <c r="H15" s="202"/>
      <c r="I15" s="192"/>
      <c r="J15" s="193"/>
      <c r="K15" s="193"/>
      <c r="L15" s="203"/>
      <c r="M15" s="202"/>
      <c r="N15" s="192"/>
      <c r="O15" s="193"/>
      <c r="P15" s="193"/>
      <c r="Q15" s="203"/>
      <c r="R15" s="202"/>
      <c r="S15" s="192"/>
      <c r="T15" s="193"/>
      <c r="U15" s="193"/>
      <c r="V15" s="192"/>
      <c r="W15" s="193"/>
      <c r="X15" s="193"/>
      <c r="Y15" s="192"/>
      <c r="Z15" s="193"/>
      <c r="AA15" s="193"/>
      <c r="AB15" s="192"/>
      <c r="AC15" s="195"/>
      <c r="AD15" s="195"/>
      <c r="AE15" s="195"/>
      <c r="AF15" s="202"/>
      <c r="AG15" s="192"/>
      <c r="AH15" s="195"/>
      <c r="AI15" s="195"/>
      <c r="AJ15" s="195"/>
      <c r="AK15" s="202"/>
      <c r="AL15" s="192"/>
      <c r="AM15" s="193"/>
      <c r="AN15" s="193"/>
      <c r="AO15" s="203"/>
      <c r="AP15" s="202"/>
      <c r="AQ15" s="192"/>
      <c r="AR15" s="196"/>
      <c r="AS15" s="196"/>
      <c r="AT15" s="197"/>
      <c r="AU15" s="198"/>
    </row>
    <row r="16" spans="1:47" ht="26.4">
      <c r="B16" s="103" t="s">
        <v>205</v>
      </c>
      <c r="C16" s="63" t="s">
        <v>57</v>
      </c>
      <c r="D16" s="192"/>
      <c r="E16" s="199"/>
      <c r="F16" s="200"/>
      <c r="G16" s="195"/>
      <c r="H16" s="195"/>
      <c r="I16" s="192"/>
      <c r="J16" s="199"/>
      <c r="K16" s="200"/>
      <c r="L16" s="195"/>
      <c r="M16" s="195"/>
      <c r="N16" s="192"/>
      <c r="O16" s="199"/>
      <c r="P16" s="200"/>
      <c r="Q16" s="195"/>
      <c r="R16" s="195"/>
      <c r="S16" s="192"/>
      <c r="T16" s="199"/>
      <c r="U16" s="200"/>
      <c r="V16" s="192"/>
      <c r="W16" s="199"/>
      <c r="X16" s="200"/>
      <c r="Y16" s="192"/>
      <c r="Z16" s="199"/>
      <c r="AA16" s="200"/>
      <c r="AB16" s="192"/>
      <c r="AC16" s="195"/>
      <c r="AD16" s="195"/>
      <c r="AE16" s="195"/>
      <c r="AF16" s="195"/>
      <c r="AG16" s="192"/>
      <c r="AH16" s="195"/>
      <c r="AI16" s="195"/>
      <c r="AJ16" s="195"/>
      <c r="AK16" s="195"/>
      <c r="AL16" s="192"/>
      <c r="AM16" s="199"/>
      <c r="AN16" s="200"/>
      <c r="AO16" s="195"/>
      <c r="AP16" s="195"/>
      <c r="AQ16" s="192"/>
      <c r="AR16" s="196"/>
      <c r="AS16" s="196"/>
      <c r="AT16" s="197"/>
      <c r="AU16" s="198"/>
    </row>
    <row r="17" spans="1:47">
      <c r="B17" s="103" t="s">
        <v>206</v>
      </c>
      <c r="C17" s="63" t="s">
        <v>58</v>
      </c>
      <c r="D17" s="192"/>
      <c r="E17" s="203"/>
      <c r="F17" s="195"/>
      <c r="G17" s="195"/>
      <c r="H17" s="195"/>
      <c r="I17" s="192"/>
      <c r="J17" s="203"/>
      <c r="K17" s="195"/>
      <c r="L17" s="195"/>
      <c r="M17" s="195"/>
      <c r="N17" s="192"/>
      <c r="O17" s="203"/>
      <c r="P17" s="195"/>
      <c r="Q17" s="195"/>
      <c r="R17" s="195"/>
      <c r="S17" s="192"/>
      <c r="T17" s="203"/>
      <c r="U17" s="195"/>
      <c r="V17" s="192"/>
      <c r="W17" s="203"/>
      <c r="X17" s="195"/>
      <c r="Y17" s="192"/>
      <c r="Z17" s="203"/>
      <c r="AA17" s="195"/>
      <c r="AB17" s="192"/>
      <c r="AC17" s="195"/>
      <c r="AD17" s="195"/>
      <c r="AE17" s="195"/>
      <c r="AF17" s="195"/>
      <c r="AG17" s="192"/>
      <c r="AH17" s="195"/>
      <c r="AI17" s="195"/>
      <c r="AJ17" s="195"/>
      <c r="AK17" s="195"/>
      <c r="AL17" s="192"/>
      <c r="AM17" s="203"/>
      <c r="AN17" s="195"/>
      <c r="AO17" s="195"/>
      <c r="AP17" s="195"/>
      <c r="AQ17" s="192"/>
      <c r="AR17" s="196"/>
      <c r="AS17" s="196"/>
      <c r="AT17" s="197"/>
      <c r="AU17" s="198"/>
    </row>
    <row r="18" spans="1:47">
      <c r="B18" s="103" t="s">
        <v>207</v>
      </c>
      <c r="C18" s="63" t="s">
        <v>59</v>
      </c>
      <c r="D18" s="192"/>
      <c r="E18" s="203"/>
      <c r="F18" s="195"/>
      <c r="G18" s="195"/>
      <c r="H18" s="202"/>
      <c r="I18" s="192"/>
      <c r="J18" s="203"/>
      <c r="K18" s="195"/>
      <c r="L18" s="195"/>
      <c r="M18" s="202"/>
      <c r="N18" s="192"/>
      <c r="O18" s="203"/>
      <c r="P18" s="195"/>
      <c r="Q18" s="195"/>
      <c r="R18" s="202"/>
      <c r="S18" s="192"/>
      <c r="T18" s="209"/>
      <c r="U18" s="195"/>
      <c r="V18" s="192"/>
      <c r="W18" s="209"/>
      <c r="X18" s="195"/>
      <c r="Y18" s="192"/>
      <c r="Z18" s="209"/>
      <c r="AA18" s="195"/>
      <c r="AB18" s="192"/>
      <c r="AC18" s="195"/>
      <c r="AD18" s="195"/>
      <c r="AE18" s="195"/>
      <c r="AF18" s="202"/>
      <c r="AG18" s="192"/>
      <c r="AH18" s="195"/>
      <c r="AI18" s="195"/>
      <c r="AJ18" s="195"/>
      <c r="AK18" s="202"/>
      <c r="AL18" s="192"/>
      <c r="AM18" s="203"/>
      <c r="AN18" s="195"/>
      <c r="AO18" s="195"/>
      <c r="AP18" s="202"/>
      <c r="AQ18" s="192"/>
      <c r="AR18" s="196"/>
      <c r="AS18" s="196"/>
      <c r="AT18" s="197"/>
      <c r="AU18" s="198"/>
    </row>
    <row r="19" spans="1:47">
      <c r="B19" s="103" t="s">
        <v>208</v>
      </c>
      <c r="C19" s="63" t="s">
        <v>60</v>
      </c>
      <c r="D19" s="192"/>
      <c r="E19" s="203"/>
      <c r="F19" s="195"/>
      <c r="G19" s="195"/>
      <c r="H19" s="195"/>
      <c r="I19" s="192"/>
      <c r="J19" s="203"/>
      <c r="K19" s="195"/>
      <c r="L19" s="195"/>
      <c r="M19" s="195"/>
      <c r="N19" s="192"/>
      <c r="O19" s="203"/>
      <c r="P19" s="195"/>
      <c r="Q19" s="195"/>
      <c r="R19" s="195"/>
      <c r="S19" s="192"/>
      <c r="T19" s="203"/>
      <c r="U19" s="195"/>
      <c r="V19" s="192"/>
      <c r="W19" s="203"/>
      <c r="X19" s="195"/>
      <c r="Y19" s="192"/>
      <c r="Z19" s="203"/>
      <c r="AA19" s="195"/>
      <c r="AB19" s="192"/>
      <c r="AC19" s="195"/>
      <c r="AD19" s="195"/>
      <c r="AE19" s="195"/>
      <c r="AF19" s="195"/>
      <c r="AG19" s="192"/>
      <c r="AH19" s="195"/>
      <c r="AI19" s="195"/>
      <c r="AJ19" s="195"/>
      <c r="AK19" s="195"/>
      <c r="AL19" s="192"/>
      <c r="AM19" s="203"/>
      <c r="AN19" s="195"/>
      <c r="AO19" s="195"/>
      <c r="AP19" s="195"/>
      <c r="AQ19" s="192"/>
      <c r="AR19" s="196"/>
      <c r="AS19" s="196"/>
      <c r="AT19" s="197"/>
      <c r="AU19" s="198"/>
    </row>
    <row r="20" spans="1:47">
      <c r="B20" s="103" t="s">
        <v>209</v>
      </c>
      <c r="C20" s="63" t="s">
        <v>61</v>
      </c>
      <c r="D20" s="192"/>
      <c r="E20" s="203"/>
      <c r="F20" s="195"/>
      <c r="G20" s="195"/>
      <c r="H20" s="195"/>
      <c r="I20" s="192"/>
      <c r="J20" s="203"/>
      <c r="K20" s="195"/>
      <c r="L20" s="195"/>
      <c r="M20" s="195"/>
      <c r="N20" s="192"/>
      <c r="O20" s="203"/>
      <c r="P20" s="195"/>
      <c r="Q20" s="195"/>
      <c r="R20" s="195"/>
      <c r="S20" s="192"/>
      <c r="T20" s="203"/>
      <c r="U20" s="195"/>
      <c r="V20" s="192"/>
      <c r="W20" s="203"/>
      <c r="X20" s="195"/>
      <c r="Y20" s="192"/>
      <c r="Z20" s="203"/>
      <c r="AA20" s="195"/>
      <c r="AB20" s="192"/>
      <c r="AC20" s="195"/>
      <c r="AD20" s="195"/>
      <c r="AE20" s="195"/>
      <c r="AF20" s="195"/>
      <c r="AG20" s="192"/>
      <c r="AH20" s="195"/>
      <c r="AI20" s="195"/>
      <c r="AJ20" s="195"/>
      <c r="AK20" s="195"/>
      <c r="AL20" s="192"/>
      <c r="AM20" s="203"/>
      <c r="AN20" s="195"/>
      <c r="AO20" s="195"/>
      <c r="AP20" s="195"/>
      <c r="AQ20" s="192"/>
      <c r="AR20" s="196"/>
      <c r="AS20" s="196"/>
      <c r="AT20" s="197"/>
      <c r="AU20" s="198"/>
    </row>
    <row r="21" spans="1:47">
      <c r="B21" s="103" t="s">
        <v>210</v>
      </c>
      <c r="C21" s="63" t="s">
        <v>62</v>
      </c>
      <c r="D21" s="192"/>
      <c r="E21" s="203"/>
      <c r="F21" s="195"/>
      <c r="G21" s="195"/>
      <c r="H21" s="195"/>
      <c r="I21" s="192"/>
      <c r="J21" s="203"/>
      <c r="K21" s="195"/>
      <c r="L21" s="195"/>
      <c r="M21" s="195"/>
      <c r="N21" s="192"/>
      <c r="O21" s="203"/>
      <c r="P21" s="195"/>
      <c r="Q21" s="195"/>
      <c r="R21" s="195"/>
      <c r="S21" s="192"/>
      <c r="T21" s="203"/>
      <c r="U21" s="195"/>
      <c r="V21" s="192"/>
      <c r="W21" s="203"/>
      <c r="X21" s="195"/>
      <c r="Y21" s="192"/>
      <c r="Z21" s="203"/>
      <c r="AA21" s="195"/>
      <c r="AB21" s="192"/>
      <c r="AC21" s="195"/>
      <c r="AD21" s="195"/>
      <c r="AE21" s="195"/>
      <c r="AF21" s="195"/>
      <c r="AG21" s="192"/>
      <c r="AH21" s="195"/>
      <c r="AI21" s="195"/>
      <c r="AJ21" s="195"/>
      <c r="AK21" s="195"/>
      <c r="AL21" s="192"/>
      <c r="AM21" s="203"/>
      <c r="AN21" s="195"/>
      <c r="AO21" s="195"/>
      <c r="AP21" s="195"/>
      <c r="AQ21" s="192"/>
      <c r="AR21" s="196"/>
      <c r="AS21" s="196"/>
      <c r="AT21" s="197"/>
      <c r="AU21" s="198"/>
    </row>
    <row r="22" spans="1:47" ht="26.4">
      <c r="B22" s="103" t="s">
        <v>412</v>
      </c>
      <c r="C22" s="63" t="s">
        <v>28</v>
      </c>
      <c r="D22" s="210">
        <f ca="1">'Pt 2 Premium and Claims'!D$55</f>
        <v>0</v>
      </c>
      <c r="E22" s="211">
        <f ca="1">'Pt 2 Premium and Claims'!E$55</f>
        <v>0</v>
      </c>
      <c r="F22" s="211">
        <f ca="1">'Pt 2 Premium and Claims'!F$55</f>
        <v>0</v>
      </c>
      <c r="G22" s="211">
        <f ca="1">'Pt 2 Premium and Claims'!G$55</f>
        <v>0</v>
      </c>
      <c r="H22" s="211">
        <f ca="1">'Pt 2 Premium and Claims'!H$55</f>
        <v>0</v>
      </c>
      <c r="I22" s="210">
        <f ca="1">'Pt 2 Premium and Claims'!I$55</f>
        <v>0</v>
      </c>
      <c r="J22" s="211">
        <f ca="1">'Pt 2 Premium and Claims'!J$55</f>
        <v>0</v>
      </c>
      <c r="K22" s="211">
        <f ca="1">'Pt 2 Premium and Claims'!K$55</f>
        <v>0</v>
      </c>
      <c r="L22" s="211">
        <f ca="1">'Pt 2 Premium and Claims'!L$55</f>
        <v>0</v>
      </c>
      <c r="M22" s="211">
        <f ca="1">'Pt 2 Premium and Claims'!M$55</f>
        <v>0</v>
      </c>
      <c r="N22" s="210">
        <f ca="1">'Pt 2 Premium and Claims'!N$55</f>
        <v>0</v>
      </c>
      <c r="O22" s="211">
        <f ca="1">'Pt 2 Premium and Claims'!O$55</f>
        <v>0</v>
      </c>
      <c r="P22" s="211">
        <f ca="1">'Pt 2 Premium and Claims'!P$55</f>
        <v>0</v>
      </c>
      <c r="Q22" s="211">
        <f ca="1">'Pt 2 Premium and Claims'!Q$55</f>
        <v>0</v>
      </c>
      <c r="R22" s="211">
        <f ca="1">'Pt 2 Premium and Claims'!R$55</f>
        <v>0</v>
      </c>
      <c r="S22" s="210">
        <f ca="1">'Pt 2 Premium and Claims'!S$55</f>
        <v>0</v>
      </c>
      <c r="T22" s="211">
        <f ca="1">'Pt 2 Premium and Claims'!T$55</f>
        <v>0</v>
      </c>
      <c r="U22" s="211">
        <f ca="1">'Pt 2 Premium and Claims'!U$55</f>
        <v>0</v>
      </c>
      <c r="V22" s="210">
        <f ca="1">'Pt 2 Premium and Claims'!V$55</f>
        <v>0</v>
      </c>
      <c r="W22" s="211">
        <f ca="1">'Pt 2 Premium and Claims'!W$55</f>
        <v>0</v>
      </c>
      <c r="X22" s="211">
        <f ca="1">'Pt 2 Premium and Claims'!X$55</f>
        <v>0</v>
      </c>
      <c r="Y22" s="210">
        <f ca="1">'Pt 2 Premium and Claims'!Y$55</f>
        <v>0</v>
      </c>
      <c r="Z22" s="211">
        <f ca="1">'Pt 2 Premium and Claims'!Z$55</f>
        <v>0</v>
      </c>
      <c r="AA22" s="211">
        <f ca="1">'Pt 2 Premium and Claims'!AA$55</f>
        <v>0</v>
      </c>
      <c r="AB22" s="210"/>
      <c r="AC22" s="195"/>
      <c r="AD22" s="195"/>
      <c r="AE22" s="195"/>
      <c r="AF22" s="195"/>
      <c r="AG22" s="210"/>
      <c r="AH22" s="195"/>
      <c r="AI22" s="195"/>
      <c r="AJ22" s="195"/>
      <c r="AK22" s="195"/>
      <c r="AL22" s="210">
        <f ca="1">'Pt 2 Premium and Claims'!AL$55</f>
        <v>0</v>
      </c>
      <c r="AM22" s="211">
        <f ca="1">'Pt 2 Premium and Claims'!AM$55</f>
        <v>0</v>
      </c>
      <c r="AN22" s="211">
        <f ca="1">'Pt 2 Premium and Claims'!AN$55</f>
        <v>0</v>
      </c>
      <c r="AO22" s="211">
        <f ca="1">'Pt 2 Premium and Claims'!AO$55</f>
        <v>0</v>
      </c>
      <c r="AP22" s="211">
        <f ca="1">'Pt 2 Premium and Claims'!AP$55</f>
        <v>0</v>
      </c>
      <c r="AQ22" s="210">
        <f ca="1">'Pt 2 Premium and Claims'!AQ$55</f>
        <v>0</v>
      </c>
      <c r="AR22" s="212">
        <f ca="1">'Pt 2 Premium and Claims'!AR$55</f>
        <v>0</v>
      </c>
      <c r="AS22" s="212">
        <f ca="1">'Pt 2 Premium and Claims'!AS$55</f>
        <v>0</v>
      </c>
      <c r="AT22" s="197"/>
      <c r="AU22" s="198"/>
    </row>
    <row r="23" spans="1:47" ht="34.200000000000003" thickBot="1">
      <c r="B23" s="104" t="s">
        <v>211</v>
      </c>
      <c r="C23" s="64"/>
      <c r="D23" s="205"/>
      <c r="E23" s="206"/>
      <c r="F23" s="206"/>
      <c r="G23" s="206"/>
      <c r="H23" s="206"/>
      <c r="I23" s="205"/>
      <c r="J23" s="206"/>
      <c r="K23" s="206"/>
      <c r="L23" s="206"/>
      <c r="M23" s="206"/>
      <c r="N23" s="205"/>
      <c r="O23" s="206"/>
      <c r="P23" s="206"/>
      <c r="Q23" s="206"/>
      <c r="R23" s="206"/>
      <c r="S23" s="205"/>
      <c r="T23" s="206"/>
      <c r="U23" s="206"/>
      <c r="V23" s="205"/>
      <c r="W23" s="206"/>
      <c r="X23" s="206"/>
      <c r="Y23" s="205"/>
      <c r="Z23" s="206"/>
      <c r="AA23" s="206"/>
      <c r="AB23" s="205"/>
      <c r="AC23" s="206"/>
      <c r="AD23" s="206"/>
      <c r="AE23" s="206"/>
      <c r="AF23" s="206"/>
      <c r="AG23" s="205"/>
      <c r="AH23" s="206"/>
      <c r="AI23" s="206"/>
      <c r="AJ23" s="206"/>
      <c r="AK23" s="206"/>
      <c r="AL23" s="205"/>
      <c r="AM23" s="206"/>
      <c r="AN23" s="206"/>
      <c r="AO23" s="206"/>
      <c r="AP23" s="206"/>
      <c r="AQ23" s="205"/>
      <c r="AR23" s="207"/>
      <c r="AS23" s="207"/>
      <c r="AT23" s="207"/>
      <c r="AU23" s="208"/>
    </row>
    <row r="24" spans="1:47" s="5" customFormat="1" ht="27" thickTop="1">
      <c r="A24" s="35"/>
      <c r="B24" s="105" t="s">
        <v>212</v>
      </c>
      <c r="C24" s="62" t="s">
        <v>178</v>
      </c>
      <c r="D24" s="213"/>
      <c r="E24" s="214"/>
      <c r="F24" s="214"/>
      <c r="G24" s="214"/>
      <c r="H24" s="214"/>
      <c r="I24" s="213"/>
      <c r="J24" s="214"/>
      <c r="K24" s="214"/>
      <c r="L24" s="214"/>
      <c r="M24" s="214"/>
      <c r="N24" s="213"/>
      <c r="O24" s="214"/>
      <c r="P24" s="214"/>
      <c r="Q24" s="214"/>
      <c r="R24" s="214"/>
      <c r="S24" s="213"/>
      <c r="T24" s="214"/>
      <c r="U24" s="214"/>
      <c r="V24" s="213"/>
      <c r="W24" s="214"/>
      <c r="X24" s="214"/>
      <c r="Y24" s="213"/>
      <c r="Z24" s="214"/>
      <c r="AA24" s="214"/>
      <c r="AB24" s="213"/>
      <c r="AC24" s="214"/>
      <c r="AD24" s="214"/>
      <c r="AE24" s="214"/>
      <c r="AF24" s="215"/>
      <c r="AG24" s="213"/>
      <c r="AH24" s="214"/>
      <c r="AI24" s="214"/>
      <c r="AJ24" s="214"/>
      <c r="AK24" s="215"/>
      <c r="AL24" s="213"/>
      <c r="AM24" s="214"/>
      <c r="AN24" s="214"/>
      <c r="AO24" s="214"/>
      <c r="AP24" s="214"/>
      <c r="AQ24" s="213"/>
      <c r="AR24" s="190"/>
      <c r="AS24" s="190"/>
      <c r="AT24" s="190"/>
      <c r="AU24" s="191"/>
    </row>
    <row r="25" spans="1:47" s="5" customFormat="1">
      <c r="A25" s="35"/>
      <c r="B25" s="106" t="s">
        <v>213</v>
      </c>
      <c r="C25" s="63"/>
      <c r="D25" s="192"/>
      <c r="E25" s="193"/>
      <c r="F25" s="193"/>
      <c r="G25" s="193"/>
      <c r="H25" s="193"/>
      <c r="I25" s="192"/>
      <c r="J25" s="193"/>
      <c r="K25" s="193"/>
      <c r="L25" s="193"/>
      <c r="M25" s="193"/>
      <c r="N25" s="192"/>
      <c r="O25" s="193"/>
      <c r="P25" s="193"/>
      <c r="Q25" s="193"/>
      <c r="R25" s="193"/>
      <c r="S25" s="192"/>
      <c r="T25" s="193"/>
      <c r="U25" s="193"/>
      <c r="V25" s="192"/>
      <c r="W25" s="193"/>
      <c r="X25" s="193"/>
      <c r="Y25" s="192"/>
      <c r="Z25" s="193"/>
      <c r="AA25" s="193"/>
      <c r="AB25" s="192"/>
      <c r="AC25" s="195"/>
      <c r="AD25" s="195"/>
      <c r="AE25" s="195"/>
      <c r="AF25" s="202"/>
      <c r="AG25" s="192"/>
      <c r="AH25" s="195"/>
      <c r="AI25" s="195"/>
      <c r="AJ25" s="195"/>
      <c r="AK25" s="202"/>
      <c r="AL25" s="192"/>
      <c r="AM25" s="193"/>
      <c r="AN25" s="193"/>
      <c r="AO25" s="193"/>
      <c r="AP25" s="193"/>
      <c r="AQ25" s="192"/>
      <c r="AR25" s="196"/>
      <c r="AS25" s="196"/>
      <c r="AT25" s="196"/>
      <c r="AU25" s="198"/>
    </row>
    <row r="26" spans="1:47" s="5" customFormat="1">
      <c r="A26" s="35"/>
      <c r="B26" s="106" t="s">
        <v>214</v>
      </c>
      <c r="C26" s="63"/>
      <c r="D26" s="192"/>
      <c r="E26" s="193"/>
      <c r="F26" s="193"/>
      <c r="G26" s="193"/>
      <c r="H26" s="193"/>
      <c r="I26" s="192"/>
      <c r="J26" s="193"/>
      <c r="K26" s="193"/>
      <c r="L26" s="193"/>
      <c r="M26" s="193"/>
      <c r="N26" s="192"/>
      <c r="O26" s="193"/>
      <c r="P26" s="193"/>
      <c r="Q26" s="193"/>
      <c r="R26" s="193"/>
      <c r="S26" s="192"/>
      <c r="T26" s="193"/>
      <c r="U26" s="193"/>
      <c r="V26" s="192"/>
      <c r="W26" s="193"/>
      <c r="X26" s="193"/>
      <c r="Y26" s="192"/>
      <c r="Z26" s="193"/>
      <c r="AA26" s="193"/>
      <c r="AB26" s="192"/>
      <c r="AC26" s="195"/>
      <c r="AD26" s="195"/>
      <c r="AE26" s="195"/>
      <c r="AF26" s="195"/>
      <c r="AG26" s="192"/>
      <c r="AH26" s="195"/>
      <c r="AI26" s="195"/>
      <c r="AJ26" s="195"/>
      <c r="AK26" s="195"/>
      <c r="AL26" s="192"/>
      <c r="AM26" s="193"/>
      <c r="AN26" s="193"/>
      <c r="AO26" s="193"/>
      <c r="AP26" s="193"/>
      <c r="AQ26" s="192"/>
      <c r="AR26" s="196"/>
      <c r="AS26" s="196"/>
      <c r="AT26" s="196"/>
      <c r="AU26" s="198"/>
    </row>
    <row r="27" spans="1:47" s="5" customFormat="1">
      <c r="B27" s="106" t="s">
        <v>215</v>
      </c>
      <c r="C27" s="63"/>
      <c r="D27" s="192"/>
      <c r="E27" s="193"/>
      <c r="F27" s="193"/>
      <c r="G27" s="193"/>
      <c r="H27" s="193"/>
      <c r="I27" s="192"/>
      <c r="J27" s="193"/>
      <c r="K27" s="193"/>
      <c r="L27" s="193"/>
      <c r="M27" s="193"/>
      <c r="N27" s="192"/>
      <c r="O27" s="193"/>
      <c r="P27" s="193"/>
      <c r="Q27" s="193"/>
      <c r="R27" s="193"/>
      <c r="S27" s="192"/>
      <c r="T27" s="193"/>
      <c r="U27" s="193"/>
      <c r="V27" s="192"/>
      <c r="W27" s="193"/>
      <c r="X27" s="193"/>
      <c r="Y27" s="192"/>
      <c r="Z27" s="193"/>
      <c r="AA27" s="193"/>
      <c r="AB27" s="192"/>
      <c r="AC27" s="195"/>
      <c r="AD27" s="195"/>
      <c r="AE27" s="195"/>
      <c r="AF27" s="195"/>
      <c r="AG27" s="192"/>
      <c r="AH27" s="195"/>
      <c r="AI27" s="195"/>
      <c r="AJ27" s="195"/>
      <c r="AK27" s="195"/>
      <c r="AL27" s="192"/>
      <c r="AM27" s="193"/>
      <c r="AN27" s="193"/>
      <c r="AO27" s="193"/>
      <c r="AP27" s="193"/>
      <c r="AQ27" s="192"/>
      <c r="AR27" s="196"/>
      <c r="AS27" s="196"/>
      <c r="AT27" s="216"/>
      <c r="AU27" s="198"/>
    </row>
    <row r="28" spans="1:47" s="5" customFormat="1">
      <c r="A28" s="35"/>
      <c r="B28" s="106" t="s">
        <v>549</v>
      </c>
      <c r="C28" s="63"/>
      <c r="D28" s="192"/>
      <c r="E28" s="193"/>
      <c r="F28" s="193"/>
      <c r="G28" s="193"/>
      <c r="H28" s="193"/>
      <c r="I28" s="192"/>
      <c r="J28" s="193"/>
      <c r="K28" s="193"/>
      <c r="L28" s="193"/>
      <c r="M28" s="193"/>
      <c r="N28" s="192"/>
      <c r="O28" s="193"/>
      <c r="P28" s="193"/>
      <c r="Q28" s="193"/>
      <c r="R28" s="193"/>
      <c r="S28" s="192"/>
      <c r="T28" s="193"/>
      <c r="U28" s="193"/>
      <c r="V28" s="192"/>
      <c r="W28" s="193"/>
      <c r="X28" s="193"/>
      <c r="Y28" s="192"/>
      <c r="Z28" s="193"/>
      <c r="AA28" s="193"/>
      <c r="AB28" s="192"/>
      <c r="AC28" s="195"/>
      <c r="AD28" s="195"/>
      <c r="AE28" s="195"/>
      <c r="AF28" s="195"/>
      <c r="AG28" s="192"/>
      <c r="AH28" s="195"/>
      <c r="AI28" s="195"/>
      <c r="AJ28" s="195"/>
      <c r="AK28" s="195"/>
      <c r="AL28" s="192"/>
      <c r="AM28" s="193"/>
      <c r="AN28" s="193"/>
      <c r="AO28" s="193"/>
      <c r="AP28" s="193"/>
      <c r="AQ28" s="192"/>
      <c r="AR28" s="196"/>
      <c r="AS28" s="196"/>
      <c r="AT28" s="196"/>
      <c r="AU28" s="198"/>
    </row>
    <row r="29" spans="1:47" ht="39.6">
      <c r="B29" s="107" t="s">
        <v>216</v>
      </c>
      <c r="C29" s="63" t="s">
        <v>177</v>
      </c>
      <c r="D29" s="201"/>
      <c r="E29" s="199"/>
      <c r="F29" s="199"/>
      <c r="G29" s="199"/>
      <c r="H29" s="199"/>
      <c r="I29" s="201"/>
      <c r="J29" s="199"/>
      <c r="K29" s="199"/>
      <c r="L29" s="199"/>
      <c r="M29" s="199"/>
      <c r="N29" s="201"/>
      <c r="O29" s="199"/>
      <c r="P29" s="199"/>
      <c r="Q29" s="199"/>
      <c r="R29" s="199"/>
      <c r="S29" s="201"/>
      <c r="T29" s="199"/>
      <c r="U29" s="199"/>
      <c r="V29" s="201"/>
      <c r="W29" s="199"/>
      <c r="X29" s="199"/>
      <c r="Y29" s="201"/>
      <c r="Z29" s="199"/>
      <c r="AA29" s="199"/>
      <c r="AB29" s="201"/>
      <c r="AC29" s="195"/>
      <c r="AD29" s="195"/>
      <c r="AE29" s="195"/>
      <c r="AF29" s="195"/>
      <c r="AG29" s="201"/>
      <c r="AH29" s="195"/>
      <c r="AI29" s="195"/>
      <c r="AJ29" s="195"/>
      <c r="AK29" s="195"/>
      <c r="AL29" s="201"/>
      <c r="AM29" s="199"/>
      <c r="AN29" s="199"/>
      <c r="AO29" s="199"/>
      <c r="AP29" s="199"/>
      <c r="AQ29" s="201"/>
      <c r="AR29" s="216"/>
      <c r="AS29" s="216"/>
      <c r="AT29" s="216"/>
      <c r="AU29" s="198"/>
    </row>
    <row r="30" spans="1:47">
      <c r="B30" s="106" t="s">
        <v>217</v>
      </c>
      <c r="C30" s="63"/>
      <c r="D30" s="192"/>
      <c r="E30" s="193"/>
      <c r="F30" s="193"/>
      <c r="G30" s="193"/>
      <c r="H30" s="193"/>
      <c r="I30" s="192"/>
      <c r="J30" s="193"/>
      <c r="K30" s="193"/>
      <c r="L30" s="193"/>
      <c r="M30" s="193"/>
      <c r="N30" s="192"/>
      <c r="O30" s="193"/>
      <c r="P30" s="193"/>
      <c r="Q30" s="193"/>
      <c r="R30" s="193"/>
      <c r="S30" s="192"/>
      <c r="T30" s="193"/>
      <c r="U30" s="193"/>
      <c r="V30" s="192"/>
      <c r="W30" s="193"/>
      <c r="X30" s="193"/>
      <c r="Y30" s="192"/>
      <c r="Z30" s="193"/>
      <c r="AA30" s="193"/>
      <c r="AB30" s="192"/>
      <c r="AC30" s="195"/>
      <c r="AD30" s="195"/>
      <c r="AE30" s="195"/>
      <c r="AF30" s="195"/>
      <c r="AG30" s="192"/>
      <c r="AH30" s="195"/>
      <c r="AI30" s="195"/>
      <c r="AJ30" s="195"/>
      <c r="AK30" s="195"/>
      <c r="AL30" s="192"/>
      <c r="AM30" s="193"/>
      <c r="AN30" s="193"/>
      <c r="AO30" s="193"/>
      <c r="AP30" s="193"/>
      <c r="AQ30" s="192"/>
      <c r="AR30" s="196"/>
      <c r="AS30" s="196"/>
      <c r="AT30" s="196"/>
      <c r="AU30" s="198"/>
    </row>
    <row r="31" spans="1:47">
      <c r="B31" s="106" t="s">
        <v>218</v>
      </c>
      <c r="C31" s="63"/>
      <c r="D31" s="192"/>
      <c r="E31" s="193"/>
      <c r="F31" s="193"/>
      <c r="G31" s="193"/>
      <c r="H31" s="193"/>
      <c r="I31" s="192"/>
      <c r="J31" s="193"/>
      <c r="K31" s="193"/>
      <c r="L31" s="193"/>
      <c r="M31" s="193"/>
      <c r="N31" s="192"/>
      <c r="O31" s="193"/>
      <c r="P31" s="193"/>
      <c r="Q31" s="193"/>
      <c r="R31" s="193"/>
      <c r="S31" s="192"/>
      <c r="T31" s="193"/>
      <c r="U31" s="193"/>
      <c r="V31" s="192"/>
      <c r="W31" s="193"/>
      <c r="X31" s="193"/>
      <c r="Y31" s="192"/>
      <c r="Z31" s="193"/>
      <c r="AA31" s="193"/>
      <c r="AB31" s="192"/>
      <c r="AC31" s="195"/>
      <c r="AD31" s="195"/>
      <c r="AE31" s="195"/>
      <c r="AF31" s="195"/>
      <c r="AG31" s="192"/>
      <c r="AH31" s="195"/>
      <c r="AI31" s="195"/>
      <c r="AJ31" s="195"/>
      <c r="AK31" s="195"/>
      <c r="AL31" s="192"/>
      <c r="AM31" s="193"/>
      <c r="AN31" s="193"/>
      <c r="AO31" s="193"/>
      <c r="AP31" s="193"/>
      <c r="AQ31" s="192"/>
      <c r="AR31" s="196"/>
      <c r="AS31" s="196"/>
      <c r="AT31" s="196"/>
      <c r="AU31" s="198"/>
    </row>
    <row r="32" spans="1:47" ht="13.8" customHeight="1">
      <c r="B32" s="106" t="s">
        <v>219</v>
      </c>
      <c r="C32" s="63" t="s">
        <v>65</v>
      </c>
      <c r="D32" s="192"/>
      <c r="E32" s="193"/>
      <c r="F32" s="193"/>
      <c r="G32" s="193"/>
      <c r="H32" s="193"/>
      <c r="I32" s="192"/>
      <c r="J32" s="193"/>
      <c r="K32" s="193"/>
      <c r="L32" s="193"/>
      <c r="M32" s="193"/>
      <c r="N32" s="192"/>
      <c r="O32" s="193"/>
      <c r="P32" s="193"/>
      <c r="Q32" s="193"/>
      <c r="R32" s="193"/>
      <c r="S32" s="192"/>
      <c r="T32" s="193"/>
      <c r="U32" s="193"/>
      <c r="V32" s="192"/>
      <c r="W32" s="193"/>
      <c r="X32" s="193"/>
      <c r="Y32" s="192"/>
      <c r="Z32" s="193"/>
      <c r="AA32" s="193"/>
      <c r="AB32" s="192"/>
      <c r="AC32" s="195"/>
      <c r="AD32" s="195"/>
      <c r="AE32" s="195"/>
      <c r="AF32" s="195"/>
      <c r="AG32" s="192"/>
      <c r="AH32" s="195"/>
      <c r="AI32" s="195"/>
      <c r="AJ32" s="195"/>
      <c r="AK32" s="195"/>
      <c r="AL32" s="192"/>
      <c r="AM32" s="193"/>
      <c r="AN32" s="193"/>
      <c r="AO32" s="193"/>
      <c r="AP32" s="193"/>
      <c r="AQ32" s="192"/>
      <c r="AR32" s="196"/>
      <c r="AS32" s="196"/>
      <c r="AT32" s="196"/>
      <c r="AU32" s="198"/>
    </row>
    <row r="33" spans="1:47">
      <c r="A33" s="3"/>
      <c r="B33" s="107" t="s">
        <v>220</v>
      </c>
      <c r="C33" s="63" t="s">
        <v>14</v>
      </c>
      <c r="D33" s="201"/>
      <c r="E33" s="199"/>
      <c r="F33" s="199"/>
      <c r="G33" s="199"/>
      <c r="H33" s="199"/>
      <c r="I33" s="201"/>
      <c r="J33" s="199"/>
      <c r="K33" s="199"/>
      <c r="L33" s="199"/>
      <c r="M33" s="199"/>
      <c r="N33" s="201"/>
      <c r="O33" s="199"/>
      <c r="P33" s="199"/>
      <c r="Q33" s="199"/>
      <c r="R33" s="199"/>
      <c r="S33" s="201"/>
      <c r="T33" s="199"/>
      <c r="U33" s="199"/>
      <c r="V33" s="201"/>
      <c r="W33" s="199"/>
      <c r="X33" s="199"/>
      <c r="Y33" s="201"/>
      <c r="Z33" s="199"/>
      <c r="AA33" s="199"/>
      <c r="AB33" s="201"/>
      <c r="AC33" s="195"/>
      <c r="AD33" s="195"/>
      <c r="AE33" s="195"/>
      <c r="AF33" s="195"/>
      <c r="AG33" s="201"/>
      <c r="AH33" s="195"/>
      <c r="AI33" s="195"/>
      <c r="AJ33" s="195"/>
      <c r="AK33" s="195"/>
      <c r="AL33" s="201"/>
      <c r="AM33" s="199"/>
      <c r="AN33" s="199"/>
      <c r="AO33" s="199"/>
      <c r="AP33" s="199"/>
      <c r="AQ33" s="201"/>
      <c r="AR33" s="216"/>
      <c r="AS33" s="216"/>
      <c r="AT33" s="216"/>
      <c r="AU33" s="198"/>
    </row>
    <row r="34" spans="1:47">
      <c r="B34" s="106" t="s">
        <v>221</v>
      </c>
      <c r="C34" s="63"/>
      <c r="D34" s="192"/>
      <c r="E34" s="193"/>
      <c r="F34" s="193"/>
      <c r="G34" s="193"/>
      <c r="H34" s="193"/>
      <c r="I34" s="192"/>
      <c r="J34" s="193"/>
      <c r="K34" s="193"/>
      <c r="L34" s="193"/>
      <c r="M34" s="193"/>
      <c r="N34" s="192"/>
      <c r="O34" s="193"/>
      <c r="P34" s="193"/>
      <c r="Q34" s="193"/>
      <c r="R34" s="193"/>
      <c r="S34" s="192"/>
      <c r="T34" s="193"/>
      <c r="U34" s="193"/>
      <c r="V34" s="192"/>
      <c r="W34" s="193"/>
      <c r="X34" s="193"/>
      <c r="Y34" s="192"/>
      <c r="Z34" s="193"/>
      <c r="AA34" s="193"/>
      <c r="AB34" s="192"/>
      <c r="AC34" s="195"/>
      <c r="AD34" s="195"/>
      <c r="AE34" s="195"/>
      <c r="AF34" s="195"/>
      <c r="AG34" s="192"/>
      <c r="AH34" s="195"/>
      <c r="AI34" s="195"/>
      <c r="AJ34" s="195"/>
      <c r="AK34" s="195"/>
      <c r="AL34" s="192"/>
      <c r="AM34" s="193"/>
      <c r="AN34" s="193"/>
      <c r="AO34" s="193"/>
      <c r="AP34" s="193"/>
      <c r="AQ34" s="204"/>
      <c r="AR34" s="196"/>
      <c r="AS34" s="196"/>
      <c r="AT34" s="196"/>
      <c r="AU34" s="198"/>
    </row>
    <row r="35" spans="1:47">
      <c r="B35" s="106" t="s">
        <v>222</v>
      </c>
      <c r="C35" s="63"/>
      <c r="D35" s="192"/>
      <c r="E35" s="193"/>
      <c r="F35" s="193"/>
      <c r="G35" s="193"/>
      <c r="H35" s="193"/>
      <c r="I35" s="192"/>
      <c r="J35" s="193"/>
      <c r="K35" s="193"/>
      <c r="L35" s="193"/>
      <c r="M35" s="193"/>
      <c r="N35" s="192"/>
      <c r="O35" s="193"/>
      <c r="P35" s="193"/>
      <c r="Q35" s="193"/>
      <c r="R35" s="193"/>
      <c r="S35" s="192"/>
      <c r="T35" s="193"/>
      <c r="U35" s="193"/>
      <c r="V35" s="192"/>
      <c r="W35" s="193"/>
      <c r="X35" s="193"/>
      <c r="Y35" s="192"/>
      <c r="Z35" s="193"/>
      <c r="AA35" s="193"/>
      <c r="AB35" s="192"/>
      <c r="AC35" s="195"/>
      <c r="AD35" s="195"/>
      <c r="AE35" s="195"/>
      <c r="AF35" s="195"/>
      <c r="AG35" s="192"/>
      <c r="AH35" s="195"/>
      <c r="AI35" s="195"/>
      <c r="AJ35" s="195"/>
      <c r="AK35" s="195"/>
      <c r="AL35" s="192"/>
      <c r="AM35" s="193"/>
      <c r="AN35" s="193"/>
      <c r="AO35" s="193"/>
      <c r="AP35" s="193"/>
      <c r="AQ35" s="192"/>
      <c r="AR35" s="196"/>
      <c r="AS35" s="196"/>
      <c r="AT35" s="196"/>
      <c r="AU35" s="198"/>
    </row>
    <row r="36" spans="1:47" ht="17.399999999999999" thickBot="1">
      <c r="B36" s="104" t="s">
        <v>223</v>
      </c>
      <c r="C36" s="64"/>
      <c r="D36" s="205"/>
      <c r="E36" s="206"/>
      <c r="F36" s="206"/>
      <c r="G36" s="206"/>
      <c r="H36" s="206"/>
      <c r="I36" s="205"/>
      <c r="J36" s="206"/>
      <c r="K36" s="206"/>
      <c r="L36" s="206"/>
      <c r="M36" s="206"/>
      <c r="N36" s="205"/>
      <c r="O36" s="206"/>
      <c r="P36" s="206"/>
      <c r="Q36" s="206"/>
      <c r="R36" s="206"/>
      <c r="S36" s="205"/>
      <c r="T36" s="206"/>
      <c r="U36" s="206"/>
      <c r="V36" s="205"/>
      <c r="W36" s="206"/>
      <c r="X36" s="206"/>
      <c r="Y36" s="205"/>
      <c r="Z36" s="206"/>
      <c r="AA36" s="206"/>
      <c r="AB36" s="205"/>
      <c r="AC36" s="206"/>
      <c r="AD36" s="206"/>
      <c r="AE36" s="206"/>
      <c r="AF36" s="206"/>
      <c r="AG36" s="205"/>
      <c r="AH36" s="206"/>
      <c r="AI36" s="206"/>
      <c r="AJ36" s="206"/>
      <c r="AK36" s="206"/>
      <c r="AL36" s="205"/>
      <c r="AM36" s="206"/>
      <c r="AN36" s="206"/>
      <c r="AO36" s="206"/>
      <c r="AP36" s="206"/>
      <c r="AQ36" s="205"/>
      <c r="AR36" s="207"/>
      <c r="AS36" s="207"/>
      <c r="AT36" s="207"/>
      <c r="AU36" s="208"/>
    </row>
    <row r="37" spans="1:47" ht="13.8" thickTop="1">
      <c r="B37" s="108" t="s">
        <v>224</v>
      </c>
      <c r="C37" s="62" t="s">
        <v>15</v>
      </c>
      <c r="D37" s="217"/>
      <c r="E37" s="218"/>
      <c r="F37" s="218"/>
      <c r="G37" s="218"/>
      <c r="H37" s="218"/>
      <c r="I37" s="217"/>
      <c r="J37" s="218"/>
      <c r="K37" s="218"/>
      <c r="L37" s="218"/>
      <c r="M37" s="218"/>
      <c r="N37" s="217"/>
      <c r="O37" s="218"/>
      <c r="P37" s="218"/>
      <c r="Q37" s="218"/>
      <c r="R37" s="218"/>
      <c r="S37" s="217"/>
      <c r="T37" s="218"/>
      <c r="U37" s="218"/>
      <c r="V37" s="217"/>
      <c r="W37" s="218"/>
      <c r="X37" s="218"/>
      <c r="Y37" s="217"/>
      <c r="Z37" s="218"/>
      <c r="AA37" s="218"/>
      <c r="AB37" s="217"/>
      <c r="AC37" s="187"/>
      <c r="AD37" s="187"/>
      <c r="AE37" s="187"/>
      <c r="AF37" s="188"/>
      <c r="AG37" s="217"/>
      <c r="AH37" s="187"/>
      <c r="AI37" s="187"/>
      <c r="AJ37" s="187"/>
      <c r="AK37" s="188"/>
      <c r="AL37" s="217"/>
      <c r="AM37" s="218"/>
      <c r="AN37" s="218"/>
      <c r="AO37" s="218"/>
      <c r="AP37" s="218"/>
      <c r="AQ37" s="217"/>
      <c r="AR37" s="219"/>
      <c r="AS37" s="219"/>
      <c r="AT37" s="219"/>
      <c r="AU37" s="191"/>
    </row>
    <row r="38" spans="1:47">
      <c r="B38" s="103" t="s">
        <v>225</v>
      </c>
      <c r="C38" s="63" t="s">
        <v>16</v>
      </c>
      <c r="D38" s="192"/>
      <c r="E38" s="193"/>
      <c r="F38" s="193"/>
      <c r="G38" s="193"/>
      <c r="H38" s="193"/>
      <c r="I38" s="192"/>
      <c r="J38" s="193"/>
      <c r="K38" s="193"/>
      <c r="L38" s="193"/>
      <c r="M38" s="193"/>
      <c r="N38" s="192"/>
      <c r="O38" s="193"/>
      <c r="P38" s="193"/>
      <c r="Q38" s="193"/>
      <c r="R38" s="193"/>
      <c r="S38" s="192"/>
      <c r="T38" s="193"/>
      <c r="U38" s="193"/>
      <c r="V38" s="192"/>
      <c r="W38" s="193"/>
      <c r="X38" s="193"/>
      <c r="Y38" s="192"/>
      <c r="Z38" s="193"/>
      <c r="AA38" s="193"/>
      <c r="AB38" s="192"/>
      <c r="AC38" s="195"/>
      <c r="AD38" s="195"/>
      <c r="AE38" s="195"/>
      <c r="AF38" s="195"/>
      <c r="AG38" s="192"/>
      <c r="AH38" s="195"/>
      <c r="AI38" s="195"/>
      <c r="AJ38" s="195"/>
      <c r="AK38" s="195"/>
      <c r="AL38" s="192"/>
      <c r="AM38" s="193"/>
      <c r="AN38" s="193"/>
      <c r="AO38" s="193"/>
      <c r="AP38" s="193"/>
      <c r="AQ38" s="192"/>
      <c r="AR38" s="196"/>
      <c r="AS38" s="196"/>
      <c r="AT38" s="196"/>
      <c r="AU38" s="198"/>
    </row>
    <row r="39" spans="1:47">
      <c r="B39" s="106" t="s">
        <v>226</v>
      </c>
      <c r="C39" s="63" t="s">
        <v>17</v>
      </c>
      <c r="D39" s="192"/>
      <c r="E39" s="193"/>
      <c r="F39" s="193"/>
      <c r="G39" s="193"/>
      <c r="H39" s="193"/>
      <c r="I39" s="192"/>
      <c r="J39" s="193"/>
      <c r="K39" s="193"/>
      <c r="L39" s="193"/>
      <c r="M39" s="193"/>
      <c r="N39" s="192"/>
      <c r="O39" s="193"/>
      <c r="P39" s="193"/>
      <c r="Q39" s="193"/>
      <c r="R39" s="193"/>
      <c r="S39" s="192"/>
      <c r="T39" s="193"/>
      <c r="U39" s="193"/>
      <c r="V39" s="192"/>
      <c r="W39" s="193"/>
      <c r="X39" s="193"/>
      <c r="Y39" s="192"/>
      <c r="Z39" s="193"/>
      <c r="AA39" s="193"/>
      <c r="AB39" s="192"/>
      <c r="AC39" s="195"/>
      <c r="AD39" s="195"/>
      <c r="AE39" s="195"/>
      <c r="AF39" s="195"/>
      <c r="AG39" s="192"/>
      <c r="AH39" s="195"/>
      <c r="AI39" s="195"/>
      <c r="AJ39" s="195"/>
      <c r="AK39" s="195"/>
      <c r="AL39" s="192"/>
      <c r="AM39" s="193"/>
      <c r="AN39" s="193"/>
      <c r="AO39" s="193"/>
      <c r="AP39" s="193"/>
      <c r="AQ39" s="192"/>
      <c r="AR39" s="196"/>
      <c r="AS39" s="196"/>
      <c r="AT39" s="196"/>
      <c r="AU39" s="198"/>
    </row>
    <row r="40" spans="1:47">
      <c r="B40" s="106" t="s">
        <v>227</v>
      </c>
      <c r="C40" s="63" t="s">
        <v>38</v>
      </c>
      <c r="D40" s="192"/>
      <c r="E40" s="193"/>
      <c r="F40" s="193"/>
      <c r="G40" s="193"/>
      <c r="H40" s="193"/>
      <c r="I40" s="192"/>
      <c r="J40" s="193"/>
      <c r="K40" s="193"/>
      <c r="L40" s="193"/>
      <c r="M40" s="193"/>
      <c r="N40" s="192"/>
      <c r="O40" s="193"/>
      <c r="P40" s="193"/>
      <c r="Q40" s="193"/>
      <c r="R40" s="193"/>
      <c r="S40" s="192"/>
      <c r="T40" s="193"/>
      <c r="U40" s="193"/>
      <c r="V40" s="192"/>
      <c r="W40" s="193"/>
      <c r="X40" s="193"/>
      <c r="Y40" s="192"/>
      <c r="Z40" s="193"/>
      <c r="AA40" s="193"/>
      <c r="AB40" s="192"/>
      <c r="AC40" s="195"/>
      <c r="AD40" s="195"/>
      <c r="AE40" s="195"/>
      <c r="AF40" s="195"/>
      <c r="AG40" s="192"/>
      <c r="AH40" s="195"/>
      <c r="AI40" s="195"/>
      <c r="AJ40" s="195"/>
      <c r="AK40" s="195"/>
      <c r="AL40" s="192"/>
      <c r="AM40" s="193"/>
      <c r="AN40" s="193"/>
      <c r="AO40" s="193"/>
      <c r="AP40" s="193"/>
      <c r="AQ40" s="192"/>
      <c r="AR40" s="196"/>
      <c r="AS40" s="196"/>
      <c r="AT40" s="196"/>
      <c r="AU40" s="198"/>
    </row>
    <row r="41" spans="1:47" s="5" customFormat="1" ht="13.8" customHeight="1">
      <c r="A41" s="35"/>
      <c r="B41" s="106" t="s">
        <v>228</v>
      </c>
      <c r="C41" s="63" t="s">
        <v>106</v>
      </c>
      <c r="D41" s="192"/>
      <c r="E41" s="193"/>
      <c r="F41" s="193"/>
      <c r="G41" s="193"/>
      <c r="H41" s="193"/>
      <c r="I41" s="192"/>
      <c r="J41" s="193"/>
      <c r="K41" s="193"/>
      <c r="L41" s="193"/>
      <c r="M41" s="193"/>
      <c r="N41" s="192"/>
      <c r="O41" s="193"/>
      <c r="P41" s="193"/>
      <c r="Q41" s="193"/>
      <c r="R41" s="193"/>
      <c r="S41" s="192"/>
      <c r="T41" s="193"/>
      <c r="U41" s="193"/>
      <c r="V41" s="192"/>
      <c r="W41" s="193"/>
      <c r="X41" s="193"/>
      <c r="Y41" s="192"/>
      <c r="Z41" s="193"/>
      <c r="AA41" s="193"/>
      <c r="AB41" s="192"/>
      <c r="AC41" s="195"/>
      <c r="AD41" s="195"/>
      <c r="AE41" s="195"/>
      <c r="AF41" s="195"/>
      <c r="AG41" s="192"/>
      <c r="AH41" s="195"/>
      <c r="AI41" s="195"/>
      <c r="AJ41" s="195"/>
      <c r="AK41" s="195"/>
      <c r="AL41" s="192"/>
      <c r="AM41" s="193"/>
      <c r="AN41" s="193"/>
      <c r="AO41" s="193"/>
      <c r="AP41" s="193"/>
      <c r="AQ41" s="192"/>
      <c r="AR41" s="196"/>
      <c r="AS41" s="196"/>
      <c r="AT41" s="196"/>
      <c r="AU41" s="198"/>
    </row>
    <row r="42" spans="1:47" s="5" customFormat="1" ht="13.8" customHeight="1">
      <c r="A42" s="35"/>
      <c r="B42" s="106" t="s">
        <v>494</v>
      </c>
      <c r="C42" s="63"/>
      <c r="D42" s="192"/>
      <c r="E42" s="193"/>
      <c r="F42" s="193"/>
      <c r="G42" s="193"/>
      <c r="H42" s="193"/>
      <c r="I42" s="192"/>
      <c r="J42" s="193"/>
      <c r="K42" s="193"/>
      <c r="L42" s="193"/>
      <c r="M42" s="193"/>
      <c r="N42" s="192"/>
      <c r="O42" s="193"/>
      <c r="P42" s="193"/>
      <c r="Q42" s="193"/>
      <c r="R42" s="193"/>
      <c r="S42" s="192"/>
      <c r="T42" s="193"/>
      <c r="U42" s="193"/>
      <c r="V42" s="192"/>
      <c r="W42" s="193"/>
      <c r="X42" s="193"/>
      <c r="Y42" s="192"/>
      <c r="Z42" s="193"/>
      <c r="AA42" s="193"/>
      <c r="AB42" s="192"/>
      <c r="AC42" s="195"/>
      <c r="AD42" s="195"/>
      <c r="AE42" s="195"/>
      <c r="AF42" s="195"/>
      <c r="AG42" s="192"/>
      <c r="AH42" s="195"/>
      <c r="AI42" s="195"/>
      <c r="AJ42" s="195"/>
      <c r="AK42" s="195"/>
      <c r="AL42" s="192"/>
      <c r="AM42" s="193"/>
      <c r="AN42" s="193"/>
      <c r="AO42" s="193"/>
      <c r="AP42" s="193"/>
      <c r="AQ42" s="192"/>
      <c r="AR42" s="196"/>
      <c r="AS42" s="196"/>
      <c r="AT42" s="196"/>
      <c r="AU42" s="198"/>
    </row>
    <row r="43" spans="1:47" ht="17.399999999999999" thickBot="1">
      <c r="B43" s="104" t="s">
        <v>229</v>
      </c>
      <c r="C43" s="64"/>
      <c r="D43" s="205"/>
      <c r="E43" s="206"/>
      <c r="F43" s="206"/>
      <c r="G43" s="206"/>
      <c r="H43" s="206"/>
      <c r="I43" s="205"/>
      <c r="J43" s="206"/>
      <c r="K43" s="206"/>
      <c r="L43" s="206"/>
      <c r="M43" s="206"/>
      <c r="N43" s="205"/>
      <c r="O43" s="206"/>
      <c r="P43" s="206"/>
      <c r="Q43" s="206"/>
      <c r="R43" s="206"/>
      <c r="S43" s="205"/>
      <c r="T43" s="206"/>
      <c r="U43" s="206"/>
      <c r="V43" s="205"/>
      <c r="W43" s="206"/>
      <c r="X43" s="206"/>
      <c r="Y43" s="205"/>
      <c r="Z43" s="206"/>
      <c r="AA43" s="206"/>
      <c r="AB43" s="205"/>
      <c r="AC43" s="206"/>
      <c r="AD43" s="206"/>
      <c r="AE43" s="206"/>
      <c r="AF43" s="206"/>
      <c r="AG43" s="205"/>
      <c r="AH43" s="206"/>
      <c r="AI43" s="206"/>
      <c r="AJ43" s="206"/>
      <c r="AK43" s="206"/>
      <c r="AL43" s="205"/>
      <c r="AM43" s="206"/>
      <c r="AN43" s="206"/>
      <c r="AO43" s="206"/>
      <c r="AP43" s="206"/>
      <c r="AQ43" s="205"/>
      <c r="AR43" s="207"/>
      <c r="AS43" s="207"/>
      <c r="AT43" s="207"/>
      <c r="AU43" s="208"/>
    </row>
    <row r="44" spans="1:47" ht="27" thickTop="1">
      <c r="B44" s="108" t="s">
        <v>230</v>
      </c>
      <c r="C44" s="62" t="s">
        <v>18</v>
      </c>
      <c r="D44" s="217"/>
      <c r="E44" s="218"/>
      <c r="F44" s="218"/>
      <c r="G44" s="218"/>
      <c r="H44" s="218"/>
      <c r="I44" s="217"/>
      <c r="J44" s="218"/>
      <c r="K44" s="218"/>
      <c r="L44" s="218"/>
      <c r="M44" s="218"/>
      <c r="N44" s="217"/>
      <c r="O44" s="218"/>
      <c r="P44" s="218"/>
      <c r="Q44" s="218"/>
      <c r="R44" s="218"/>
      <c r="S44" s="217"/>
      <c r="T44" s="218"/>
      <c r="U44" s="218"/>
      <c r="V44" s="217"/>
      <c r="W44" s="218"/>
      <c r="X44" s="218"/>
      <c r="Y44" s="217"/>
      <c r="Z44" s="218"/>
      <c r="AA44" s="218"/>
      <c r="AB44" s="217"/>
      <c r="AC44" s="187"/>
      <c r="AD44" s="187"/>
      <c r="AE44" s="187"/>
      <c r="AF44" s="188"/>
      <c r="AG44" s="217"/>
      <c r="AH44" s="187"/>
      <c r="AI44" s="187"/>
      <c r="AJ44" s="187"/>
      <c r="AK44" s="188"/>
      <c r="AL44" s="217"/>
      <c r="AM44" s="218"/>
      <c r="AN44" s="218"/>
      <c r="AO44" s="218"/>
      <c r="AP44" s="218"/>
      <c r="AQ44" s="217"/>
      <c r="AR44" s="219"/>
      <c r="AS44" s="219"/>
      <c r="AT44" s="219"/>
      <c r="AU44" s="191"/>
    </row>
    <row r="45" spans="1:47">
      <c r="B45" s="109" t="s">
        <v>231</v>
      </c>
      <c r="C45" s="63" t="s">
        <v>19</v>
      </c>
      <c r="D45" s="192"/>
      <c r="E45" s="193"/>
      <c r="F45" s="193"/>
      <c r="G45" s="193"/>
      <c r="H45" s="193"/>
      <c r="I45" s="192"/>
      <c r="J45" s="193"/>
      <c r="K45" s="193"/>
      <c r="L45" s="193"/>
      <c r="M45" s="193"/>
      <c r="N45" s="192"/>
      <c r="O45" s="193"/>
      <c r="P45" s="193"/>
      <c r="Q45" s="193"/>
      <c r="R45" s="193"/>
      <c r="S45" s="192"/>
      <c r="T45" s="193"/>
      <c r="U45" s="193"/>
      <c r="V45" s="192"/>
      <c r="W45" s="193"/>
      <c r="X45" s="193"/>
      <c r="Y45" s="192"/>
      <c r="Z45" s="193"/>
      <c r="AA45" s="193"/>
      <c r="AB45" s="192"/>
      <c r="AC45" s="195"/>
      <c r="AD45" s="195"/>
      <c r="AE45" s="195"/>
      <c r="AF45" s="195"/>
      <c r="AG45" s="192"/>
      <c r="AH45" s="195"/>
      <c r="AI45" s="195"/>
      <c r="AJ45" s="195"/>
      <c r="AK45" s="195"/>
      <c r="AL45" s="192"/>
      <c r="AM45" s="193"/>
      <c r="AN45" s="193"/>
      <c r="AO45" s="193"/>
      <c r="AP45" s="193"/>
      <c r="AQ45" s="192"/>
      <c r="AR45" s="196"/>
      <c r="AS45" s="196"/>
      <c r="AT45" s="196"/>
      <c r="AU45" s="198"/>
    </row>
    <row r="46" spans="1:47">
      <c r="B46" s="109" t="s">
        <v>232</v>
      </c>
      <c r="C46" s="63" t="s">
        <v>20</v>
      </c>
      <c r="D46" s="192"/>
      <c r="E46" s="193"/>
      <c r="F46" s="193"/>
      <c r="G46" s="193"/>
      <c r="H46" s="193"/>
      <c r="I46" s="192"/>
      <c r="J46" s="193"/>
      <c r="K46" s="193"/>
      <c r="L46" s="193"/>
      <c r="M46" s="193"/>
      <c r="N46" s="192"/>
      <c r="O46" s="193"/>
      <c r="P46" s="193"/>
      <c r="Q46" s="193"/>
      <c r="R46" s="193"/>
      <c r="S46" s="192"/>
      <c r="T46" s="193"/>
      <c r="U46" s="193"/>
      <c r="V46" s="192"/>
      <c r="W46" s="193"/>
      <c r="X46" s="193"/>
      <c r="Y46" s="192"/>
      <c r="Z46" s="193"/>
      <c r="AA46" s="193"/>
      <c r="AB46" s="192"/>
      <c r="AC46" s="195"/>
      <c r="AD46" s="195"/>
      <c r="AE46" s="195"/>
      <c r="AF46" s="195"/>
      <c r="AG46" s="192"/>
      <c r="AH46" s="195"/>
      <c r="AI46" s="195"/>
      <c r="AJ46" s="195"/>
      <c r="AK46" s="195"/>
      <c r="AL46" s="192"/>
      <c r="AM46" s="193"/>
      <c r="AN46" s="193"/>
      <c r="AO46" s="193"/>
      <c r="AP46" s="193"/>
      <c r="AQ46" s="192"/>
      <c r="AR46" s="196"/>
      <c r="AS46" s="196"/>
      <c r="AT46" s="196"/>
      <c r="AU46" s="198"/>
    </row>
    <row r="47" spans="1:47">
      <c r="B47" s="109" t="s">
        <v>233</v>
      </c>
      <c r="C47" s="63" t="s">
        <v>21</v>
      </c>
      <c r="D47" s="192"/>
      <c r="E47" s="193"/>
      <c r="F47" s="193"/>
      <c r="G47" s="193"/>
      <c r="H47" s="193"/>
      <c r="I47" s="192"/>
      <c r="J47" s="193"/>
      <c r="K47" s="193"/>
      <c r="L47" s="193"/>
      <c r="M47" s="193"/>
      <c r="N47" s="192"/>
      <c r="O47" s="193"/>
      <c r="P47" s="193"/>
      <c r="Q47" s="193"/>
      <c r="R47" s="193"/>
      <c r="S47" s="192"/>
      <c r="T47" s="193"/>
      <c r="U47" s="193"/>
      <c r="V47" s="192"/>
      <c r="W47" s="193"/>
      <c r="X47" s="193"/>
      <c r="Y47" s="192"/>
      <c r="Z47" s="193"/>
      <c r="AA47" s="193"/>
      <c r="AB47" s="192"/>
      <c r="AC47" s="195"/>
      <c r="AD47" s="195"/>
      <c r="AE47" s="195"/>
      <c r="AF47" s="195"/>
      <c r="AG47" s="192"/>
      <c r="AH47" s="195"/>
      <c r="AI47" s="195"/>
      <c r="AJ47" s="195"/>
      <c r="AK47" s="195"/>
      <c r="AL47" s="192"/>
      <c r="AM47" s="193"/>
      <c r="AN47" s="193"/>
      <c r="AO47" s="193"/>
      <c r="AP47" s="193"/>
      <c r="AQ47" s="192"/>
      <c r="AR47" s="196"/>
      <c r="AS47" s="196"/>
      <c r="AT47" s="196"/>
      <c r="AU47" s="198"/>
    </row>
    <row r="48" spans="1:47">
      <c r="B48" s="110" t="s">
        <v>234</v>
      </c>
      <c r="C48" s="63"/>
      <c r="D48" s="201"/>
      <c r="E48" s="199"/>
      <c r="F48" s="199"/>
      <c r="G48" s="199"/>
      <c r="H48" s="199"/>
      <c r="I48" s="201"/>
      <c r="J48" s="199"/>
      <c r="K48" s="199"/>
      <c r="L48" s="199"/>
      <c r="M48" s="199"/>
      <c r="N48" s="201"/>
      <c r="O48" s="199"/>
      <c r="P48" s="199"/>
      <c r="Q48" s="199"/>
      <c r="R48" s="199"/>
      <c r="S48" s="201"/>
      <c r="T48" s="199"/>
      <c r="U48" s="199"/>
      <c r="V48" s="201"/>
      <c r="W48" s="199"/>
      <c r="X48" s="199"/>
      <c r="Y48" s="201"/>
      <c r="Z48" s="199"/>
      <c r="AA48" s="199"/>
      <c r="AB48" s="201"/>
      <c r="AC48" s="195"/>
      <c r="AD48" s="195"/>
      <c r="AE48" s="195"/>
      <c r="AF48" s="195"/>
      <c r="AG48" s="201"/>
      <c r="AH48" s="195"/>
      <c r="AI48" s="195"/>
      <c r="AJ48" s="195"/>
      <c r="AK48" s="195"/>
      <c r="AL48" s="201"/>
      <c r="AM48" s="199"/>
      <c r="AN48" s="199"/>
      <c r="AO48" s="199"/>
      <c r="AP48" s="199"/>
      <c r="AQ48" s="201"/>
      <c r="AR48" s="216"/>
      <c r="AS48" s="216"/>
      <c r="AT48" s="216"/>
      <c r="AU48" s="198"/>
    </row>
    <row r="49" spans="2:47" ht="26.4">
      <c r="B49" s="103" t="s">
        <v>528</v>
      </c>
      <c r="C49" s="63"/>
      <c r="D49" s="192"/>
      <c r="E49" s="193"/>
      <c r="F49" s="193"/>
      <c r="G49" s="193"/>
      <c r="H49" s="193"/>
      <c r="I49" s="192"/>
      <c r="J49" s="193"/>
      <c r="K49" s="193"/>
      <c r="L49" s="193"/>
      <c r="M49" s="193"/>
      <c r="N49" s="192"/>
      <c r="O49" s="193"/>
      <c r="P49" s="193"/>
      <c r="Q49" s="193"/>
      <c r="R49" s="193"/>
      <c r="S49" s="192"/>
      <c r="T49" s="193"/>
      <c r="U49" s="193"/>
      <c r="V49" s="192"/>
      <c r="W49" s="193"/>
      <c r="X49" s="193"/>
      <c r="Y49" s="192"/>
      <c r="Z49" s="193"/>
      <c r="AA49" s="193"/>
      <c r="AB49" s="192"/>
      <c r="AC49" s="195"/>
      <c r="AD49" s="195"/>
      <c r="AE49" s="195"/>
      <c r="AF49" s="195"/>
      <c r="AG49" s="192"/>
      <c r="AH49" s="195"/>
      <c r="AI49" s="195"/>
      <c r="AJ49" s="195"/>
      <c r="AK49" s="195"/>
      <c r="AL49" s="192"/>
      <c r="AM49" s="193"/>
      <c r="AN49" s="193"/>
      <c r="AO49" s="193"/>
      <c r="AP49" s="193"/>
      <c r="AQ49" s="192"/>
      <c r="AR49" s="196"/>
      <c r="AS49" s="196"/>
      <c r="AT49" s="196"/>
      <c r="AU49" s="198"/>
    </row>
    <row r="50" spans="2:47" ht="26.4">
      <c r="B50" s="103" t="s">
        <v>235</v>
      </c>
      <c r="C50" s="63"/>
      <c r="D50" s="192"/>
      <c r="E50" s="193"/>
      <c r="F50" s="193"/>
      <c r="G50" s="193"/>
      <c r="H50" s="193"/>
      <c r="I50" s="192"/>
      <c r="J50" s="193"/>
      <c r="K50" s="193"/>
      <c r="L50" s="193"/>
      <c r="M50" s="193"/>
      <c r="N50" s="192"/>
      <c r="O50" s="193"/>
      <c r="P50" s="193"/>
      <c r="Q50" s="193"/>
      <c r="R50" s="193"/>
      <c r="S50" s="192"/>
      <c r="T50" s="193"/>
      <c r="U50" s="193"/>
      <c r="V50" s="192"/>
      <c r="W50" s="193"/>
      <c r="X50" s="193"/>
      <c r="Y50" s="192"/>
      <c r="Z50" s="193"/>
      <c r="AA50" s="193"/>
      <c r="AB50" s="192"/>
      <c r="AC50" s="195"/>
      <c r="AD50" s="195"/>
      <c r="AE50" s="195"/>
      <c r="AF50" s="195"/>
      <c r="AG50" s="192"/>
      <c r="AH50" s="195"/>
      <c r="AI50" s="195"/>
      <c r="AJ50" s="195"/>
      <c r="AK50" s="195"/>
      <c r="AL50" s="192"/>
      <c r="AM50" s="193"/>
      <c r="AN50" s="193"/>
      <c r="AO50" s="193"/>
      <c r="AP50" s="193"/>
      <c r="AQ50" s="192"/>
      <c r="AR50" s="196"/>
      <c r="AS50" s="196"/>
      <c r="AT50" s="196"/>
      <c r="AU50" s="198"/>
    </row>
    <row r="51" spans="2:47">
      <c r="B51" s="103" t="s">
        <v>548</v>
      </c>
      <c r="C51" s="63"/>
      <c r="D51" s="192"/>
      <c r="E51" s="193"/>
      <c r="F51" s="193"/>
      <c r="G51" s="193"/>
      <c r="H51" s="193"/>
      <c r="I51" s="192"/>
      <c r="J51" s="193"/>
      <c r="K51" s="193"/>
      <c r="L51" s="193"/>
      <c r="M51" s="193"/>
      <c r="N51" s="192"/>
      <c r="O51" s="193"/>
      <c r="P51" s="193"/>
      <c r="Q51" s="193"/>
      <c r="R51" s="193"/>
      <c r="S51" s="192"/>
      <c r="T51" s="193"/>
      <c r="U51" s="193"/>
      <c r="V51" s="192"/>
      <c r="W51" s="193"/>
      <c r="X51" s="193"/>
      <c r="Y51" s="192"/>
      <c r="Z51" s="193"/>
      <c r="AA51" s="193"/>
      <c r="AB51" s="192"/>
      <c r="AC51" s="195"/>
      <c r="AD51" s="195"/>
      <c r="AE51" s="195"/>
      <c r="AF51" s="195"/>
      <c r="AG51" s="192"/>
      <c r="AH51" s="195"/>
      <c r="AI51" s="195"/>
      <c r="AJ51" s="195"/>
      <c r="AK51" s="195"/>
      <c r="AL51" s="192"/>
      <c r="AM51" s="193"/>
      <c r="AN51" s="193"/>
      <c r="AO51" s="193"/>
      <c r="AP51" s="193"/>
      <c r="AQ51" s="192"/>
      <c r="AR51" s="196"/>
      <c r="AS51" s="196"/>
      <c r="AT51" s="196"/>
      <c r="AU51" s="198"/>
    </row>
    <row r="52" spans="2:47">
      <c r="B52" s="103" t="s">
        <v>236</v>
      </c>
      <c r="C52" s="63"/>
      <c r="D52" s="192"/>
      <c r="E52" s="193"/>
      <c r="F52" s="193"/>
      <c r="G52" s="193"/>
      <c r="H52" s="193"/>
      <c r="I52" s="192"/>
      <c r="J52" s="193"/>
      <c r="K52" s="193"/>
      <c r="L52" s="193"/>
      <c r="M52" s="193"/>
      <c r="N52" s="192"/>
      <c r="O52" s="193"/>
      <c r="P52" s="193"/>
      <c r="Q52" s="193"/>
      <c r="R52" s="193"/>
      <c r="S52" s="192"/>
      <c r="T52" s="193"/>
      <c r="U52" s="193"/>
      <c r="V52" s="192"/>
      <c r="W52" s="193"/>
      <c r="X52" s="193"/>
      <c r="Y52" s="192"/>
      <c r="Z52" s="193"/>
      <c r="AA52" s="193"/>
      <c r="AB52" s="192"/>
      <c r="AC52" s="195"/>
      <c r="AD52" s="195"/>
      <c r="AE52" s="195"/>
      <c r="AF52" s="195"/>
      <c r="AG52" s="192"/>
      <c r="AH52" s="195"/>
      <c r="AI52" s="195"/>
      <c r="AJ52" s="195"/>
      <c r="AK52" s="195"/>
      <c r="AL52" s="192"/>
      <c r="AM52" s="193"/>
      <c r="AN52" s="193"/>
      <c r="AO52" s="193"/>
      <c r="AP52" s="193"/>
      <c r="AQ52" s="192"/>
      <c r="AR52" s="196"/>
      <c r="AS52" s="196"/>
      <c r="AT52" s="196"/>
      <c r="AU52" s="198"/>
    </row>
    <row r="53" spans="2:47" ht="26.4">
      <c r="B53" s="103" t="s">
        <v>237</v>
      </c>
      <c r="C53" s="63" t="s">
        <v>70</v>
      </c>
      <c r="D53" s="192"/>
      <c r="E53" s="193"/>
      <c r="F53" s="193"/>
      <c r="G53" s="193"/>
      <c r="H53" s="193"/>
      <c r="I53" s="192"/>
      <c r="J53" s="193"/>
      <c r="K53" s="193"/>
      <c r="L53" s="193"/>
      <c r="M53" s="193"/>
      <c r="N53" s="192"/>
      <c r="O53" s="193"/>
      <c r="P53" s="193"/>
      <c r="Q53" s="193"/>
      <c r="R53" s="193"/>
      <c r="S53" s="192"/>
      <c r="T53" s="193"/>
      <c r="U53" s="193"/>
      <c r="V53" s="192"/>
      <c r="W53" s="193"/>
      <c r="X53" s="193"/>
      <c r="Y53" s="192"/>
      <c r="Z53" s="193"/>
      <c r="AA53" s="193"/>
      <c r="AB53" s="192"/>
      <c r="AC53" s="195"/>
      <c r="AD53" s="195"/>
      <c r="AE53" s="195"/>
      <c r="AF53" s="195"/>
      <c r="AG53" s="192"/>
      <c r="AH53" s="195"/>
      <c r="AI53" s="195"/>
      <c r="AJ53" s="195"/>
      <c r="AK53" s="195"/>
      <c r="AL53" s="192"/>
      <c r="AM53" s="193"/>
      <c r="AN53" s="193"/>
      <c r="AO53" s="193"/>
      <c r="AP53" s="193"/>
      <c r="AQ53" s="192"/>
      <c r="AR53" s="196"/>
      <c r="AS53" s="196"/>
      <c r="AT53" s="196"/>
      <c r="AU53" s="198"/>
    </row>
    <row r="54" spans="2:47" ht="16.8">
      <c r="B54" s="104" t="s">
        <v>238</v>
      </c>
      <c r="C54" s="65" t="s">
        <v>22</v>
      </c>
      <c r="D54" s="220"/>
      <c r="E54" s="221"/>
      <c r="F54" s="221"/>
      <c r="G54" s="221"/>
      <c r="H54" s="221"/>
      <c r="I54" s="220"/>
      <c r="J54" s="221"/>
      <c r="K54" s="221"/>
      <c r="L54" s="221"/>
      <c r="M54" s="221"/>
      <c r="N54" s="220"/>
      <c r="O54" s="221"/>
      <c r="P54" s="221"/>
      <c r="Q54" s="221"/>
      <c r="R54" s="221"/>
      <c r="S54" s="220"/>
      <c r="T54" s="221"/>
      <c r="U54" s="221"/>
      <c r="V54" s="220"/>
      <c r="W54" s="221"/>
      <c r="X54" s="221"/>
      <c r="Y54" s="220"/>
      <c r="Z54" s="221"/>
      <c r="AA54" s="221"/>
      <c r="AB54" s="220"/>
      <c r="AC54" s="221"/>
      <c r="AD54" s="221"/>
      <c r="AE54" s="221"/>
      <c r="AF54" s="221"/>
      <c r="AG54" s="220"/>
      <c r="AH54" s="221"/>
      <c r="AI54" s="221"/>
      <c r="AJ54" s="221"/>
      <c r="AK54" s="221"/>
      <c r="AL54" s="220"/>
      <c r="AM54" s="221"/>
      <c r="AN54" s="221"/>
      <c r="AO54" s="221"/>
      <c r="AP54" s="221"/>
      <c r="AQ54" s="220"/>
      <c r="AR54" s="222"/>
      <c r="AS54" s="222"/>
      <c r="AT54" s="223"/>
      <c r="AU54" s="224"/>
    </row>
    <row r="55" spans="2:47" ht="17.399999999999999" thickBot="1">
      <c r="B55" s="104" t="s">
        <v>239</v>
      </c>
      <c r="C55" s="64"/>
      <c r="D55" s="225"/>
      <c r="E55" s="226"/>
      <c r="F55" s="226"/>
      <c r="G55" s="226"/>
      <c r="H55" s="226"/>
      <c r="I55" s="225"/>
      <c r="J55" s="226"/>
      <c r="K55" s="226"/>
      <c r="L55" s="226"/>
      <c r="M55" s="226"/>
      <c r="N55" s="225"/>
      <c r="O55" s="226"/>
      <c r="P55" s="226"/>
      <c r="Q55" s="226"/>
      <c r="R55" s="226"/>
      <c r="S55" s="225"/>
      <c r="T55" s="226"/>
      <c r="U55" s="226"/>
      <c r="V55" s="225"/>
      <c r="W55" s="226"/>
      <c r="X55" s="226"/>
      <c r="Y55" s="225"/>
      <c r="Z55" s="226"/>
      <c r="AA55" s="226"/>
      <c r="AB55" s="225"/>
      <c r="AC55" s="226"/>
      <c r="AD55" s="226"/>
      <c r="AE55" s="226"/>
      <c r="AF55" s="226"/>
      <c r="AG55" s="225"/>
      <c r="AH55" s="226"/>
      <c r="AI55" s="226"/>
      <c r="AJ55" s="226"/>
      <c r="AK55" s="226"/>
      <c r="AL55" s="225"/>
      <c r="AM55" s="226"/>
      <c r="AN55" s="226"/>
      <c r="AO55" s="226"/>
      <c r="AP55" s="226"/>
      <c r="AQ55" s="225"/>
      <c r="AR55" s="227"/>
      <c r="AS55" s="227"/>
      <c r="AT55" s="227"/>
      <c r="AU55" s="228"/>
    </row>
    <row r="56" spans="2:47" ht="13.8" thickTop="1">
      <c r="B56" s="108" t="s">
        <v>240</v>
      </c>
      <c r="C56" s="62" t="s">
        <v>24</v>
      </c>
      <c r="D56" s="229"/>
      <c r="E56" s="230"/>
      <c r="F56" s="230"/>
      <c r="G56" s="230"/>
      <c r="H56" s="230"/>
      <c r="I56" s="229"/>
      <c r="J56" s="230"/>
      <c r="K56" s="230"/>
      <c r="L56" s="230"/>
      <c r="M56" s="230"/>
      <c r="N56" s="229"/>
      <c r="O56" s="230"/>
      <c r="P56" s="230"/>
      <c r="Q56" s="230"/>
      <c r="R56" s="230"/>
      <c r="S56" s="229"/>
      <c r="T56" s="230"/>
      <c r="U56" s="230"/>
      <c r="V56" s="229"/>
      <c r="W56" s="230"/>
      <c r="X56" s="230"/>
      <c r="Y56" s="229"/>
      <c r="Z56" s="230"/>
      <c r="AA56" s="230"/>
      <c r="AB56" s="229"/>
      <c r="AC56" s="231"/>
      <c r="AD56" s="231"/>
      <c r="AE56" s="231"/>
      <c r="AF56" s="232"/>
      <c r="AG56" s="229"/>
      <c r="AH56" s="231"/>
      <c r="AI56" s="231"/>
      <c r="AJ56" s="231"/>
      <c r="AK56" s="232"/>
      <c r="AL56" s="229"/>
      <c r="AM56" s="230"/>
      <c r="AN56" s="230"/>
      <c r="AO56" s="230"/>
      <c r="AP56" s="230"/>
      <c r="AQ56" s="229"/>
      <c r="AR56" s="233"/>
      <c r="AS56" s="233"/>
      <c r="AT56" s="233"/>
      <c r="AU56" s="234"/>
    </row>
    <row r="57" spans="2:47">
      <c r="B57" s="109" t="s">
        <v>241</v>
      </c>
      <c r="C57" s="63" t="s">
        <v>25</v>
      </c>
      <c r="D57" s="235"/>
      <c r="E57" s="236"/>
      <c r="F57" s="236"/>
      <c r="G57" s="236"/>
      <c r="H57" s="236"/>
      <c r="I57" s="235"/>
      <c r="J57" s="236"/>
      <c r="K57" s="236"/>
      <c r="L57" s="236"/>
      <c r="M57" s="236"/>
      <c r="N57" s="235"/>
      <c r="O57" s="236"/>
      <c r="P57" s="236"/>
      <c r="Q57" s="236"/>
      <c r="R57" s="236"/>
      <c r="S57" s="235"/>
      <c r="T57" s="236"/>
      <c r="U57" s="236"/>
      <c r="V57" s="235"/>
      <c r="W57" s="236"/>
      <c r="X57" s="236"/>
      <c r="Y57" s="235"/>
      <c r="Z57" s="236"/>
      <c r="AA57" s="236"/>
      <c r="AB57" s="235"/>
      <c r="AC57" s="237"/>
      <c r="AD57" s="237"/>
      <c r="AE57" s="237"/>
      <c r="AF57" s="238"/>
      <c r="AG57" s="235"/>
      <c r="AH57" s="237"/>
      <c r="AI57" s="237"/>
      <c r="AJ57" s="237"/>
      <c r="AK57" s="238"/>
      <c r="AL57" s="235"/>
      <c r="AM57" s="236"/>
      <c r="AN57" s="236"/>
      <c r="AO57" s="236"/>
      <c r="AP57" s="236"/>
      <c r="AQ57" s="235"/>
      <c r="AR57" s="239"/>
      <c r="AS57" s="239"/>
      <c r="AT57" s="239"/>
      <c r="AU57" s="240"/>
    </row>
    <row r="58" spans="2:47">
      <c r="B58" s="109" t="s">
        <v>242</v>
      </c>
      <c r="C58" s="63" t="s">
        <v>26</v>
      </c>
      <c r="D58" s="241"/>
      <c r="E58" s="242"/>
      <c r="F58" s="242"/>
      <c r="G58" s="242"/>
      <c r="H58" s="242"/>
      <c r="I58" s="235"/>
      <c r="J58" s="236"/>
      <c r="K58" s="236"/>
      <c r="L58" s="236"/>
      <c r="M58" s="236"/>
      <c r="N58" s="235"/>
      <c r="O58" s="236"/>
      <c r="P58" s="236"/>
      <c r="Q58" s="236"/>
      <c r="R58" s="236"/>
      <c r="S58" s="241"/>
      <c r="T58" s="242"/>
      <c r="U58" s="242"/>
      <c r="V58" s="235"/>
      <c r="W58" s="236"/>
      <c r="X58" s="236"/>
      <c r="Y58" s="235"/>
      <c r="Z58" s="236"/>
      <c r="AA58" s="236"/>
      <c r="AB58" s="235"/>
      <c r="AC58" s="237"/>
      <c r="AD58" s="237"/>
      <c r="AE58" s="237"/>
      <c r="AF58" s="238"/>
      <c r="AG58" s="235"/>
      <c r="AH58" s="237"/>
      <c r="AI58" s="237"/>
      <c r="AJ58" s="237"/>
      <c r="AK58" s="238"/>
      <c r="AL58" s="241"/>
      <c r="AM58" s="242"/>
      <c r="AN58" s="242"/>
      <c r="AO58" s="242"/>
      <c r="AP58" s="242"/>
      <c r="AQ58" s="235"/>
      <c r="AR58" s="239"/>
      <c r="AS58" s="239"/>
      <c r="AT58" s="239"/>
      <c r="AU58" s="240"/>
    </row>
    <row r="59" spans="2:47">
      <c r="B59" s="109" t="s">
        <v>243</v>
      </c>
      <c r="C59" s="63" t="s">
        <v>27</v>
      </c>
      <c r="D59" s="235"/>
      <c r="E59" s="236"/>
      <c r="F59" s="236"/>
      <c r="G59" s="236"/>
      <c r="H59" s="236"/>
      <c r="I59" s="235"/>
      <c r="J59" s="236"/>
      <c r="K59" s="236"/>
      <c r="L59" s="236"/>
      <c r="M59" s="236"/>
      <c r="N59" s="235"/>
      <c r="O59" s="236"/>
      <c r="P59" s="236"/>
      <c r="Q59" s="236"/>
      <c r="R59" s="236"/>
      <c r="S59" s="235"/>
      <c r="T59" s="236"/>
      <c r="U59" s="236"/>
      <c r="V59" s="235"/>
      <c r="W59" s="236"/>
      <c r="X59" s="236"/>
      <c r="Y59" s="235"/>
      <c r="Z59" s="236"/>
      <c r="AA59" s="236"/>
      <c r="AB59" s="235"/>
      <c r="AC59" s="237"/>
      <c r="AD59" s="237"/>
      <c r="AE59" s="237"/>
      <c r="AF59" s="238"/>
      <c r="AG59" s="235"/>
      <c r="AH59" s="237"/>
      <c r="AI59" s="237"/>
      <c r="AJ59" s="237"/>
      <c r="AK59" s="238"/>
      <c r="AL59" s="235"/>
      <c r="AM59" s="236"/>
      <c r="AN59" s="236"/>
      <c r="AO59" s="236"/>
      <c r="AP59" s="236"/>
      <c r="AQ59" s="235"/>
      <c r="AR59" s="239"/>
      <c r="AS59" s="239"/>
      <c r="AT59" s="239"/>
      <c r="AU59" s="240"/>
    </row>
    <row r="60" spans="2:47">
      <c r="B60" s="109" t="s">
        <v>244</v>
      </c>
      <c r="C60" s="63"/>
      <c r="D60" s="243">
        <f t="shared" ref="D60:AA60" ca="1" si="0">D$59/12</f>
        <v>0</v>
      </c>
      <c r="E60" s="244">
        <f t="shared" ca="1" si="0"/>
        <v>0</v>
      </c>
      <c r="F60" s="244">
        <f t="shared" ca="1" si="0"/>
        <v>0</v>
      </c>
      <c r="G60" s="244">
        <f t="shared" ca="1" si="0"/>
        <v>0</v>
      </c>
      <c r="H60" s="244">
        <f t="shared" ca="1" si="0"/>
        <v>0</v>
      </c>
      <c r="I60" s="243">
        <f t="shared" ca="1" si="0"/>
        <v>0</v>
      </c>
      <c r="J60" s="244">
        <f t="shared" ca="1" si="0"/>
        <v>0</v>
      </c>
      <c r="K60" s="244">
        <f t="shared" ca="1" si="0"/>
        <v>0</v>
      </c>
      <c r="L60" s="244">
        <f t="shared" ca="1" si="0"/>
        <v>0</v>
      </c>
      <c r="M60" s="244">
        <f t="shared" ca="1" si="0"/>
        <v>0</v>
      </c>
      <c r="N60" s="243">
        <f t="shared" ca="1" si="0"/>
        <v>0</v>
      </c>
      <c r="O60" s="244">
        <f t="shared" ca="1" si="0"/>
        <v>0</v>
      </c>
      <c r="P60" s="244">
        <f t="shared" ca="1" si="0"/>
        <v>0</v>
      </c>
      <c r="Q60" s="244">
        <f t="shared" ca="1" si="0"/>
        <v>0</v>
      </c>
      <c r="R60" s="244">
        <f t="shared" ca="1" si="0"/>
        <v>0</v>
      </c>
      <c r="S60" s="243">
        <f t="shared" ca="1" si="0"/>
        <v>0</v>
      </c>
      <c r="T60" s="244">
        <f t="shared" ca="1" si="0"/>
        <v>0</v>
      </c>
      <c r="U60" s="244">
        <f t="shared" ca="1" si="0"/>
        <v>0</v>
      </c>
      <c r="V60" s="243">
        <f t="shared" ca="1" si="0"/>
        <v>0</v>
      </c>
      <c r="W60" s="244">
        <f t="shared" ca="1" si="0"/>
        <v>0</v>
      </c>
      <c r="X60" s="244">
        <f t="shared" ca="1" si="0"/>
        <v>0</v>
      </c>
      <c r="Y60" s="243">
        <f t="shared" ca="1" si="0"/>
        <v>0</v>
      </c>
      <c r="Z60" s="244">
        <f t="shared" ca="1" si="0"/>
        <v>0</v>
      </c>
      <c r="AA60" s="244">
        <f t="shared" ca="1" si="0"/>
        <v>0</v>
      </c>
      <c r="AB60" s="243"/>
      <c r="AC60" s="245"/>
      <c r="AD60" s="245"/>
      <c r="AE60" s="245"/>
      <c r="AF60" s="246"/>
      <c r="AG60" s="243"/>
      <c r="AH60" s="245"/>
      <c r="AI60" s="245"/>
      <c r="AJ60" s="245"/>
      <c r="AK60" s="246"/>
      <c r="AL60" s="243">
        <f t="shared" ref="AL60:AT60" ca="1" si="1">AL$59/12</f>
        <v>0</v>
      </c>
      <c r="AM60" s="244">
        <f t="shared" ca="1" si="1"/>
        <v>0</v>
      </c>
      <c r="AN60" s="244">
        <f t="shared" ca="1" si="1"/>
        <v>0</v>
      </c>
      <c r="AO60" s="244">
        <f t="shared" ca="1" si="1"/>
        <v>0</v>
      </c>
      <c r="AP60" s="244">
        <f t="shared" ca="1" si="1"/>
        <v>0</v>
      </c>
      <c r="AQ60" s="243">
        <f t="shared" ca="1" si="1"/>
        <v>0</v>
      </c>
      <c r="AR60" s="247">
        <f t="shared" ca="1" si="1"/>
        <v>0</v>
      </c>
      <c r="AS60" s="247">
        <f t="shared" ca="1" si="1"/>
        <v>0</v>
      </c>
      <c r="AT60" s="247">
        <f t="shared" ca="1" si="1"/>
        <v>0</v>
      </c>
      <c r="AU60" s="240"/>
    </row>
    <row r="61" spans="2:47" ht="16.8">
      <c r="B61" s="104" t="s">
        <v>245</v>
      </c>
      <c r="C61" s="65" t="s">
        <v>23</v>
      </c>
      <c r="D61" s="248"/>
      <c r="E61" s="249"/>
      <c r="F61" s="249"/>
      <c r="G61" s="249"/>
      <c r="H61" s="249"/>
      <c r="I61" s="248"/>
      <c r="J61" s="249"/>
      <c r="K61" s="249"/>
      <c r="L61" s="249"/>
      <c r="M61" s="249"/>
      <c r="N61" s="248"/>
      <c r="O61" s="249"/>
      <c r="P61" s="249"/>
      <c r="Q61" s="249"/>
      <c r="R61" s="249"/>
      <c r="S61" s="248"/>
      <c r="T61" s="249"/>
      <c r="U61" s="249"/>
      <c r="V61" s="248"/>
      <c r="W61" s="249"/>
      <c r="X61" s="249"/>
      <c r="Y61" s="248"/>
      <c r="Z61" s="249"/>
      <c r="AA61" s="249"/>
      <c r="AB61" s="248"/>
      <c r="AC61" s="249"/>
      <c r="AD61" s="249"/>
      <c r="AE61" s="249"/>
      <c r="AF61" s="249"/>
      <c r="AG61" s="248"/>
      <c r="AH61" s="249"/>
      <c r="AI61" s="249"/>
      <c r="AJ61" s="249"/>
      <c r="AK61" s="249"/>
      <c r="AL61" s="248"/>
      <c r="AM61" s="249"/>
      <c r="AN61" s="249"/>
      <c r="AO61" s="249"/>
      <c r="AP61" s="249"/>
      <c r="AQ61" s="248"/>
      <c r="AR61" s="250"/>
      <c r="AS61" s="250"/>
      <c r="AT61" s="251"/>
      <c r="AU61" s="252"/>
    </row>
    <row r="62" spans="2:47" ht="16.8" customHeight="1" thickBot="1">
      <c r="B62" s="117" t="s">
        <v>270</v>
      </c>
      <c r="C62" s="118" t="s">
        <v>39</v>
      </c>
      <c r="D62" s="253"/>
      <c r="E62" s="254"/>
      <c r="F62" s="254"/>
      <c r="G62" s="254"/>
      <c r="H62" s="254"/>
      <c r="I62" s="253"/>
      <c r="J62" s="254"/>
      <c r="K62" s="254"/>
      <c r="L62" s="254"/>
      <c r="M62" s="254"/>
      <c r="N62" s="253"/>
      <c r="O62" s="254"/>
      <c r="P62" s="254"/>
      <c r="Q62" s="254"/>
      <c r="R62" s="254"/>
      <c r="S62" s="253"/>
      <c r="T62" s="254"/>
      <c r="U62" s="254"/>
      <c r="V62" s="253"/>
      <c r="W62" s="254"/>
      <c r="X62" s="254"/>
      <c r="Y62" s="253"/>
      <c r="Z62" s="254"/>
      <c r="AA62" s="254"/>
      <c r="AB62" s="253"/>
      <c r="AC62" s="254"/>
      <c r="AD62" s="254"/>
      <c r="AE62" s="254"/>
      <c r="AF62" s="254"/>
      <c r="AG62" s="253"/>
      <c r="AH62" s="254"/>
      <c r="AI62" s="254"/>
      <c r="AJ62" s="254"/>
      <c r="AK62" s="254"/>
      <c r="AL62" s="253"/>
      <c r="AM62" s="254"/>
      <c r="AN62" s="254"/>
      <c r="AO62" s="254"/>
      <c r="AP62" s="254"/>
      <c r="AQ62" s="253"/>
      <c r="AR62" s="255"/>
      <c r="AS62" s="255"/>
      <c r="AT62" s="255"/>
      <c r="AU62" s="256"/>
    </row>
    <row r="63" spans="2:47">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row r="65"/>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row r="187"/>
  </sheetData>
  <sheetProtection selectLockedCells="1"/>
  <dataConsolidate/>
  <phoneticPr fontId="23" type="noConversion"/>
  <conditionalFormatting sqref="AQ49:AQ50 D25:AB28 D30:AB32 D34:AB35 D37:AB42 D44:AB47 D49:AB50 D52:AB53 AQ52:AQ53">
    <cfRule type="cellIs" dxfId="599" priority="50" stopIfTrue="1" operator="lessThan">
      <formula>0</formula>
    </cfRule>
  </conditionalFormatting>
  <conditionalFormatting sqref="G56:H57 G59:H59 D59 D56:D57 G7:H7 E13:F15 D6:D10 D13:D21">
    <cfRule type="cellIs" dxfId="598" priority="112" stopIfTrue="1" operator="lessThan">
      <formula>0</formula>
    </cfRule>
  </conditionalFormatting>
  <conditionalFormatting sqref="AG34:AG35">
    <cfRule type="cellIs" dxfId="597" priority="67" stopIfTrue="1" operator="lessThan">
      <formula>0</formula>
    </cfRule>
  </conditionalFormatting>
  <conditionalFormatting sqref="AO56:AP57 AO59:AP59 AL59 AL56:AL57">
    <cfRule type="cellIs" dxfId="596" priority="17" stopIfTrue="1" operator="lessThan">
      <formula>0</formula>
    </cfRule>
  </conditionalFormatting>
  <conditionalFormatting sqref="L7:M7 I6:I10">
    <cfRule type="cellIs" dxfId="595" priority="109" stopIfTrue="1" operator="lessThan">
      <formula>0</formula>
    </cfRule>
  </conditionalFormatting>
  <conditionalFormatting sqref="Q7:R7 N6:N10">
    <cfRule type="cellIs" dxfId="594" priority="107" stopIfTrue="1" operator="lessThan">
      <formula>0</formula>
    </cfRule>
  </conditionalFormatting>
  <conditionalFormatting sqref="S6:S10">
    <cfRule type="cellIs" dxfId="593" priority="106" stopIfTrue="1" operator="lessThan">
      <formula>0</formula>
    </cfRule>
  </conditionalFormatting>
  <conditionalFormatting sqref="V6:V10">
    <cfRule type="cellIs" dxfId="592" priority="105" stopIfTrue="1" operator="lessThan">
      <formula>0</formula>
    </cfRule>
  </conditionalFormatting>
  <conditionalFormatting sqref="Y6:Y10">
    <cfRule type="cellIs" dxfId="591" priority="104" stopIfTrue="1" operator="lessThan">
      <formula>0</formula>
    </cfRule>
  </conditionalFormatting>
  <conditionalFormatting sqref="AB6:AB10">
    <cfRule type="cellIs" dxfId="590" priority="103" stopIfTrue="1" operator="lessThan">
      <formula>0</formula>
    </cfRule>
  </conditionalFormatting>
  <conditionalFormatting sqref="AG7:AG10">
    <cfRule type="cellIs" dxfId="589" priority="102" stopIfTrue="1" operator="lessThan">
      <formula>0</formula>
    </cfRule>
  </conditionalFormatting>
  <conditionalFormatting sqref="AR6:AR10">
    <cfRule type="cellIs" dxfId="588" priority="99" stopIfTrue="1" operator="lessThan">
      <formula>0</formula>
    </cfRule>
  </conditionalFormatting>
  <conditionalFormatting sqref="AQ6:AQ10">
    <cfRule type="cellIs" dxfId="587" priority="100" stopIfTrue="1" operator="lessThan">
      <formula>0</formula>
    </cfRule>
  </conditionalFormatting>
  <conditionalFormatting sqref="AS6:AS10">
    <cfRule type="cellIs" dxfId="586" priority="98" stopIfTrue="1" operator="lessThan">
      <formula>0</formula>
    </cfRule>
  </conditionalFormatting>
  <conditionalFormatting sqref="J13:K15 I13:I21">
    <cfRule type="cellIs" dxfId="585" priority="96" stopIfTrue="1" operator="lessThan">
      <formula>0</formula>
    </cfRule>
  </conditionalFormatting>
  <conditionalFormatting sqref="T13:T15 S13:S21">
    <cfRule type="cellIs" dxfId="584" priority="93" stopIfTrue="1" operator="lessThan">
      <formula>0</formula>
    </cfRule>
  </conditionalFormatting>
  <conditionalFormatting sqref="U13:U15">
    <cfRule type="cellIs" dxfId="583" priority="92" stopIfTrue="1" operator="lessThan">
      <formula>0</formula>
    </cfRule>
  </conditionalFormatting>
  <conditionalFormatting sqref="W13:W15 V13:V21">
    <cfRule type="cellIs" dxfId="582" priority="91" stopIfTrue="1" operator="lessThan">
      <formula>0</formula>
    </cfRule>
  </conditionalFormatting>
  <conditionalFormatting sqref="X13:X15">
    <cfRule type="cellIs" dxfId="581" priority="90" stopIfTrue="1" operator="lessThan">
      <formula>0</formula>
    </cfRule>
  </conditionalFormatting>
  <conditionalFormatting sqref="Z13:Z15 Y13:Y21">
    <cfRule type="cellIs" dxfId="580" priority="89" stopIfTrue="1" operator="lessThan">
      <formula>0</formula>
    </cfRule>
  </conditionalFormatting>
  <conditionalFormatting sqref="AA13:AA15">
    <cfRule type="cellIs" dxfId="579" priority="88" stopIfTrue="1" operator="lessThan">
      <formula>0</formula>
    </cfRule>
  </conditionalFormatting>
  <conditionalFormatting sqref="AB13:AB21">
    <cfRule type="cellIs" dxfId="578" priority="87" stopIfTrue="1" operator="lessThan">
      <formula>0</formula>
    </cfRule>
  </conditionalFormatting>
  <conditionalFormatting sqref="AG13:AG21">
    <cfRule type="cellIs" dxfId="577" priority="86" stopIfTrue="1" operator="lessThan">
      <formula>0</formula>
    </cfRule>
  </conditionalFormatting>
  <conditionalFormatting sqref="AR13:AR21">
    <cfRule type="cellIs" dxfId="576" priority="83" stopIfTrue="1" operator="lessThan">
      <formula>0</formula>
    </cfRule>
  </conditionalFormatting>
  <conditionalFormatting sqref="AQ13:AQ21">
    <cfRule type="cellIs" dxfId="575" priority="84" stopIfTrue="1" operator="lessThan">
      <formula>0</formula>
    </cfRule>
  </conditionalFormatting>
  <conditionalFormatting sqref="AS13:AS21">
    <cfRule type="cellIs" dxfId="574" priority="82" stopIfTrue="1" operator="lessThan">
      <formula>0</formula>
    </cfRule>
  </conditionalFormatting>
  <conditionalFormatting sqref="AG25:AG28">
    <cfRule type="cellIs" dxfId="573" priority="69" stopIfTrue="1" operator="lessThan">
      <formula>0</formula>
    </cfRule>
  </conditionalFormatting>
  <conditionalFormatting sqref="AG30:AG32">
    <cfRule type="cellIs" dxfId="572" priority="68" stopIfTrue="1" operator="lessThan">
      <formula>0</formula>
    </cfRule>
  </conditionalFormatting>
  <conditionalFormatting sqref="AL25:AP28">
    <cfRule type="cellIs" dxfId="571" priority="66" stopIfTrue="1" operator="lessThan">
      <formula>0</formula>
    </cfRule>
  </conditionalFormatting>
  <conditionalFormatting sqref="AL30:AP32">
    <cfRule type="cellIs" dxfId="570" priority="65" stopIfTrue="1" operator="lessThan">
      <formula>0</formula>
    </cfRule>
  </conditionalFormatting>
  <conditionalFormatting sqref="AL34:AP35">
    <cfRule type="cellIs" dxfId="569" priority="64" stopIfTrue="1" operator="lessThan">
      <formula>0</formula>
    </cfRule>
  </conditionalFormatting>
  <conditionalFormatting sqref="AQ25:AT26 AQ27:AS27">
    <cfRule type="cellIs" dxfId="568" priority="63" stopIfTrue="1" operator="lessThan">
      <formula>0</formula>
    </cfRule>
  </conditionalFormatting>
  <conditionalFormatting sqref="AQ28:AT28">
    <cfRule type="cellIs" dxfId="567" priority="62" stopIfTrue="1" operator="lessThan">
      <formula>0</formula>
    </cfRule>
  </conditionalFormatting>
  <conditionalFormatting sqref="AQ30:AT32">
    <cfRule type="cellIs" dxfId="566" priority="61" stopIfTrue="1" operator="lessThan">
      <formula>0</formula>
    </cfRule>
  </conditionalFormatting>
  <conditionalFormatting sqref="AG44:AG47">
    <cfRule type="cellIs" dxfId="565" priority="60" stopIfTrue="1" operator="lessThan">
      <formula>0</formula>
    </cfRule>
  </conditionalFormatting>
  <conditionalFormatting sqref="AG49:AG50 AG52:AG53">
    <cfRule type="cellIs" dxfId="564" priority="59" stopIfTrue="1" operator="lessThan">
      <formula>0</formula>
    </cfRule>
  </conditionalFormatting>
  <conditionalFormatting sqref="AG37:AG41">
    <cfRule type="cellIs" dxfId="563" priority="57" stopIfTrue="1" operator="lessThan">
      <formula>0</formula>
    </cfRule>
  </conditionalFormatting>
  <conditionalFormatting sqref="AL37:AP41">
    <cfRule type="cellIs" dxfId="562" priority="56" stopIfTrue="1" operator="lessThan">
      <formula>0</formula>
    </cfRule>
  </conditionalFormatting>
  <conditionalFormatting sqref="AL44:AP47">
    <cfRule type="cellIs" dxfId="561" priority="55" stopIfTrue="1" operator="lessThan">
      <formula>0</formula>
    </cfRule>
  </conditionalFormatting>
  <conditionalFormatting sqref="AL49:AP50 AL52:AP53">
    <cfRule type="cellIs" dxfId="560" priority="54" stopIfTrue="1" operator="lessThan">
      <formula>0</formula>
    </cfRule>
  </conditionalFormatting>
  <conditionalFormatting sqref="AQ37:AQ41">
    <cfRule type="cellIs" dxfId="559" priority="52" stopIfTrue="1" operator="lessThan">
      <formula>0</formula>
    </cfRule>
  </conditionalFormatting>
  <conditionalFormatting sqref="AQ44:AQ47">
    <cfRule type="cellIs" dxfId="558" priority="51" stopIfTrue="1" operator="lessThan">
      <formula>0</formula>
    </cfRule>
  </conditionalFormatting>
  <conditionalFormatting sqref="AR37:AR41">
    <cfRule type="cellIs" dxfId="557" priority="48" stopIfTrue="1" operator="lessThan">
      <formula>0</formula>
    </cfRule>
  </conditionalFormatting>
  <conditionalFormatting sqref="AR44:AR47">
    <cfRule type="cellIs" dxfId="556" priority="47" stopIfTrue="1" operator="lessThan">
      <formula>0</formula>
    </cfRule>
  </conditionalFormatting>
  <conditionalFormatting sqref="AR49:AR50 AR52:AR53">
    <cfRule type="cellIs" dxfId="555" priority="46" stopIfTrue="1" operator="lessThan">
      <formula>0</formula>
    </cfRule>
  </conditionalFormatting>
  <conditionalFormatting sqref="AS37:AS41">
    <cfRule type="cellIs" dxfId="554" priority="44" stopIfTrue="1" operator="lessThan">
      <formula>0</formula>
    </cfRule>
  </conditionalFormatting>
  <conditionalFormatting sqref="AS44:AS47">
    <cfRule type="cellIs" dxfId="553" priority="43" stopIfTrue="1" operator="lessThan">
      <formula>0</formula>
    </cfRule>
  </conditionalFormatting>
  <conditionalFormatting sqref="AS49:AS50 AS52:AS53">
    <cfRule type="cellIs" dxfId="552" priority="42" stopIfTrue="1" operator="lessThan">
      <formula>0</formula>
    </cfRule>
  </conditionalFormatting>
  <conditionalFormatting sqref="AT37:AT41">
    <cfRule type="cellIs" dxfId="551" priority="40" stopIfTrue="1" operator="lessThan">
      <formula>0</formula>
    </cfRule>
  </conditionalFormatting>
  <conditionalFormatting sqref="AT44:AT47">
    <cfRule type="cellIs" dxfId="550" priority="39" stopIfTrue="1" operator="lessThan">
      <formula>0</formula>
    </cfRule>
  </conditionalFormatting>
  <conditionalFormatting sqref="AT49:AT50 AT52:AT53">
    <cfRule type="cellIs" dxfId="549" priority="38" stopIfTrue="1" operator="lessThan">
      <formula>0</formula>
    </cfRule>
  </conditionalFormatting>
  <conditionalFormatting sqref="AQ35:AT35">
    <cfRule type="cellIs" dxfId="548" priority="36" stopIfTrue="1" operator="lessThan">
      <formula>0</formula>
    </cfRule>
  </conditionalFormatting>
  <conditionalFormatting sqref="AT34">
    <cfRule type="cellIs" dxfId="547" priority="35" stopIfTrue="1" operator="lessThan">
      <formula>0</formula>
    </cfRule>
  </conditionalFormatting>
  <conditionalFormatting sqref="AR34">
    <cfRule type="cellIs" dxfId="546" priority="34" stopIfTrue="1" operator="lessThan">
      <formula>0</formula>
    </cfRule>
  </conditionalFormatting>
  <conditionalFormatting sqref="AU61:AU62">
    <cfRule type="cellIs" dxfId="545" priority="33" stopIfTrue="1" operator="lessThan">
      <formula>0</formula>
    </cfRule>
  </conditionalFormatting>
  <conditionalFormatting sqref="L56:M57 I56:I57">
    <cfRule type="cellIs" dxfId="544" priority="32" stopIfTrue="1" operator="lessThan">
      <formula>0</formula>
    </cfRule>
  </conditionalFormatting>
  <conditionalFormatting sqref="L58:M59 I58:I59">
    <cfRule type="cellIs" dxfId="543" priority="30" stopIfTrue="1" operator="lessThan">
      <formula>0</formula>
    </cfRule>
  </conditionalFormatting>
  <conditionalFormatting sqref="Q56:S57 N56:N57">
    <cfRule type="cellIs" dxfId="542" priority="28" stopIfTrue="1" operator="lessThan">
      <formula>0</formula>
    </cfRule>
  </conditionalFormatting>
  <conditionalFormatting sqref="T56:U57">
    <cfRule type="cellIs" dxfId="541" priority="27" stopIfTrue="1" operator="lessThan">
      <formula>0</formula>
    </cfRule>
  </conditionalFormatting>
  <conditionalFormatting sqref="Q59:S59 N59">
    <cfRule type="cellIs" dxfId="540" priority="26" stopIfTrue="1" operator="lessThan">
      <formula>0</formula>
    </cfRule>
  </conditionalFormatting>
  <conditionalFormatting sqref="T59:U59">
    <cfRule type="cellIs" dxfId="539" priority="25" stopIfTrue="1" operator="lessThan">
      <formula>0</formula>
    </cfRule>
  </conditionalFormatting>
  <conditionalFormatting sqref="Q58:R58 N58">
    <cfRule type="cellIs" dxfId="538" priority="24" stopIfTrue="1" operator="lessThan">
      <formula>0</formula>
    </cfRule>
  </conditionalFormatting>
  <conditionalFormatting sqref="V56:V57">
    <cfRule type="cellIs" dxfId="537" priority="23" stopIfTrue="1" operator="lessThan">
      <formula>0</formula>
    </cfRule>
  </conditionalFormatting>
  <conditionalFormatting sqref="V59">
    <cfRule type="cellIs" dxfId="536" priority="22" stopIfTrue="1" operator="lessThan">
      <formula>0</formula>
    </cfRule>
  </conditionalFormatting>
  <conditionalFormatting sqref="V58">
    <cfRule type="cellIs" dxfId="535" priority="21" stopIfTrue="1" operator="lessThan">
      <formula>0</formula>
    </cfRule>
  </conditionalFormatting>
  <conditionalFormatting sqref="Y56:Y57">
    <cfRule type="cellIs" dxfId="534" priority="20" stopIfTrue="1" operator="lessThan">
      <formula>0</formula>
    </cfRule>
  </conditionalFormatting>
  <conditionalFormatting sqref="Y59">
    <cfRule type="cellIs" dxfId="533" priority="19" stopIfTrue="1" operator="lessThan">
      <formula>0</formula>
    </cfRule>
  </conditionalFormatting>
  <conditionalFormatting sqref="Y58">
    <cfRule type="cellIs" dxfId="532" priority="18" stopIfTrue="1" operator="lessThan">
      <formula>0</formula>
    </cfRule>
  </conditionalFormatting>
  <conditionalFormatting sqref="O13:P15 N13:N21">
    <cfRule type="cellIs" dxfId="531" priority="94" stopIfTrue="1" operator="lessThan">
      <formula>0</formula>
    </cfRule>
  </conditionalFormatting>
  <conditionalFormatting sqref="AO7:AP7 AM13:AN15 AL6:AL10 AL13:AL21">
    <cfRule type="cellIs" dxfId="530" priority="16" stopIfTrue="1" operator="lessThan">
      <formula>0</formula>
    </cfRule>
  </conditionalFormatting>
  <conditionalFormatting sqref="AS34">
    <cfRule type="cellIs" dxfId="529" priority="15" stopIfTrue="1" operator="lessThan">
      <formula>0</formula>
    </cfRule>
  </conditionalFormatting>
  <conditionalFormatting sqref="AG6">
    <cfRule type="cellIs" dxfId="528" priority="14" stopIfTrue="1" operator="lessThan">
      <formula>0</formula>
    </cfRule>
  </conditionalFormatting>
  <conditionalFormatting sqref="AG42">
    <cfRule type="cellIs" dxfId="527" priority="13" stopIfTrue="1" operator="lessThan">
      <formula>0</formula>
    </cfRule>
  </conditionalFormatting>
  <conditionalFormatting sqref="AL42:AP42">
    <cfRule type="cellIs" dxfId="526" priority="12" stopIfTrue="1" operator="lessThan">
      <formula>0</formula>
    </cfRule>
  </conditionalFormatting>
  <conditionalFormatting sqref="AQ42">
    <cfRule type="cellIs" dxfId="525" priority="11" stopIfTrue="1" operator="lessThan">
      <formula>0</formula>
    </cfRule>
  </conditionalFormatting>
  <conditionalFormatting sqref="AR42">
    <cfRule type="cellIs" dxfId="524" priority="9" stopIfTrue="1" operator="lessThan">
      <formula>0</formula>
    </cfRule>
  </conditionalFormatting>
  <conditionalFormatting sqref="AS42">
    <cfRule type="cellIs" dxfId="523" priority="8" stopIfTrue="1" operator="lessThan">
      <formula>0</formula>
    </cfRule>
  </conditionalFormatting>
  <conditionalFormatting sqref="AT42">
    <cfRule type="cellIs" dxfId="522" priority="7" stopIfTrue="1" operator="lessThan">
      <formula>0</formula>
    </cfRule>
  </conditionalFormatting>
  <conditionalFormatting sqref="AQ51 D51:AB51">
    <cfRule type="cellIs" dxfId="521" priority="4" stopIfTrue="1" operator="lessThan">
      <formula>0</formula>
    </cfRule>
  </conditionalFormatting>
  <conditionalFormatting sqref="AG51">
    <cfRule type="cellIs" dxfId="520" priority="6" stopIfTrue="1" operator="lessThan">
      <formula>0</formula>
    </cfRule>
  </conditionalFormatting>
  <conditionalFormatting sqref="AL51:AP51">
    <cfRule type="cellIs" dxfId="519" priority="5" stopIfTrue="1" operator="lessThan">
      <formula>0</formula>
    </cfRule>
  </conditionalFormatting>
  <conditionalFormatting sqref="AR51">
    <cfRule type="cellIs" dxfId="518" priority="3" stopIfTrue="1" operator="lessThan">
      <formula>0</formula>
    </cfRule>
  </conditionalFormatting>
  <conditionalFormatting sqref="AS51">
    <cfRule type="cellIs" dxfId="517" priority="2" stopIfTrue="1" operator="lessThan">
      <formula>0</formula>
    </cfRule>
  </conditionalFormatting>
  <conditionalFormatting sqref="AT51">
    <cfRule type="cellIs" dxfId="516" priority="1" stopIfTrue="1" operator="lessThan">
      <formula>0</formula>
    </cfRule>
  </conditionalFormatting>
  <dataValidations count="3">
    <dataValidation allowBlank="1" showInputMessage="1" showErrorMessage="1" prompt="Contains a formula" sqref="AL60:AT60 AL5:AS5 AL12:AS12 AL22:AS22 AG12 AG5 AG22 AG60 D60:AB60 D22:AB22 D12:AB12 D5:AB5"/>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C4" sqref="C4"/>
    </sheetView>
  </sheetViews>
  <sheetFormatPr defaultColWidth="0" defaultRowHeight="13.2" zeroHeight="1"/>
  <cols>
    <col min="1" max="1" width="14.33203125" style="5" hidden="1" customWidth="1"/>
    <col min="2" max="2" width="74.109375" style="3" customWidth="1"/>
    <col min="3" max="3" width="13.44140625" style="3" customWidth="1"/>
    <col min="4" max="5" width="20.44140625" style="3" customWidth="1"/>
    <col min="6" max="6" width="20.44140625" style="5" customWidth="1"/>
    <col min="7" max="10" width="20.44140625" style="3" customWidth="1"/>
    <col min="11" max="11" width="20.44140625" style="5" customWidth="1"/>
    <col min="12" max="15" width="20.44140625" style="3" customWidth="1"/>
    <col min="16" max="16" width="20.44140625" style="5" customWidth="1"/>
    <col min="17" max="18" width="20.44140625" style="3" customWidth="1"/>
    <col min="19" max="20" width="20.5546875" style="3" customWidth="1"/>
    <col min="21" max="21" width="20.5546875" style="5" customWidth="1"/>
    <col min="22" max="23" width="20.5546875" style="3" customWidth="1"/>
    <col min="24" max="24" width="20.5546875" style="5" customWidth="1"/>
    <col min="25" max="26" width="20.5546875" style="3" customWidth="1"/>
    <col min="27" max="27" width="20.5546875" style="5" customWidth="1"/>
    <col min="28" max="29" width="20.44140625" style="3" customWidth="1"/>
    <col min="30" max="30" width="20.44140625" style="5" customWidth="1"/>
    <col min="31" max="34" width="20.44140625" style="3" customWidth="1"/>
    <col min="35" max="35" width="20.44140625" style="5" customWidth="1"/>
    <col min="36" max="39" width="20.44140625" style="3" customWidth="1"/>
    <col min="40" max="40" width="20.44140625" style="5" customWidth="1"/>
    <col min="41" max="47" width="20.44140625" style="3" customWidth="1"/>
    <col min="48" max="50" width="9.44140625" style="3" customWidth="1"/>
    <col min="51" max="52" width="0" style="3" hidden="1" customWidth="1"/>
    <col min="53" max="16384" width="9.44140625" style="3" hidden="1"/>
  </cols>
  <sheetData>
    <row r="1" spans="2:47" ht="19.8" thickBot="1">
      <c r="B1" s="92" t="s">
        <v>293</v>
      </c>
    </row>
    <row r="2" spans="2:47" ht="13.8" thickBot="1"/>
    <row r="3" spans="2:47" s="5" customFormat="1" ht="83.4" thickBot="1">
      <c r="B3" s="111" t="s">
        <v>294</v>
      </c>
      <c r="C3" s="112" t="s">
        <v>192</v>
      </c>
      <c r="D3" s="113" t="s">
        <v>480</v>
      </c>
      <c r="E3" s="114" t="s">
        <v>462</v>
      </c>
      <c r="F3" s="114" t="s">
        <v>463</v>
      </c>
      <c r="G3" s="114" t="s">
        <v>344</v>
      </c>
      <c r="H3" s="114" t="s">
        <v>345</v>
      </c>
      <c r="I3" s="113" t="s">
        <v>481</v>
      </c>
      <c r="J3" s="114" t="s">
        <v>464</v>
      </c>
      <c r="K3" s="114" t="s">
        <v>465</v>
      </c>
      <c r="L3" s="114" t="s">
        <v>346</v>
      </c>
      <c r="M3" s="114" t="s">
        <v>347</v>
      </c>
      <c r="N3" s="113" t="s">
        <v>482</v>
      </c>
      <c r="O3" s="114" t="s">
        <v>466</v>
      </c>
      <c r="P3" s="114" t="s">
        <v>467</v>
      </c>
      <c r="Q3" s="114" t="s">
        <v>348</v>
      </c>
      <c r="R3" s="114" t="s">
        <v>349</v>
      </c>
      <c r="S3" s="113" t="s">
        <v>483</v>
      </c>
      <c r="T3" s="114" t="s">
        <v>468</v>
      </c>
      <c r="U3" s="114" t="s">
        <v>469</v>
      </c>
      <c r="V3" s="113" t="s">
        <v>484</v>
      </c>
      <c r="W3" s="114" t="s">
        <v>470</v>
      </c>
      <c r="X3" s="114" t="s">
        <v>471</v>
      </c>
      <c r="Y3" s="113" t="s">
        <v>485</v>
      </c>
      <c r="Z3" s="114" t="s">
        <v>472</v>
      </c>
      <c r="AA3" s="114" t="s">
        <v>473</v>
      </c>
      <c r="AB3" s="113" t="s">
        <v>486</v>
      </c>
      <c r="AC3" s="114" t="s">
        <v>474</v>
      </c>
      <c r="AD3" s="114" t="s">
        <v>475</v>
      </c>
      <c r="AE3" s="114" t="s">
        <v>350</v>
      </c>
      <c r="AF3" s="114" t="s">
        <v>351</v>
      </c>
      <c r="AG3" s="113" t="s">
        <v>487</v>
      </c>
      <c r="AH3" s="114" t="s">
        <v>476</v>
      </c>
      <c r="AI3" s="114" t="s">
        <v>477</v>
      </c>
      <c r="AJ3" s="114" t="s">
        <v>352</v>
      </c>
      <c r="AK3" s="114" t="s">
        <v>353</v>
      </c>
      <c r="AL3" s="113" t="s">
        <v>488</v>
      </c>
      <c r="AM3" s="114" t="s">
        <v>478</v>
      </c>
      <c r="AN3" s="114" t="s">
        <v>479</v>
      </c>
      <c r="AO3" s="114" t="s">
        <v>343</v>
      </c>
      <c r="AP3" s="114" t="s">
        <v>354</v>
      </c>
      <c r="AQ3" s="113" t="s">
        <v>489</v>
      </c>
      <c r="AR3" s="115" t="s">
        <v>490</v>
      </c>
      <c r="AS3" s="115" t="s">
        <v>491</v>
      </c>
      <c r="AT3" s="115" t="s">
        <v>492</v>
      </c>
      <c r="AU3" s="116" t="s">
        <v>493</v>
      </c>
    </row>
    <row r="4" spans="2:47" ht="18" thickTop="1" thickBot="1">
      <c r="B4" s="101" t="s">
        <v>193</v>
      </c>
      <c r="C4" s="66"/>
      <c r="D4" s="181"/>
      <c r="E4" s="182"/>
      <c r="F4" s="182"/>
      <c r="G4" s="182"/>
      <c r="H4" s="182"/>
      <c r="I4" s="181"/>
      <c r="J4" s="182"/>
      <c r="K4" s="182"/>
      <c r="L4" s="182"/>
      <c r="M4" s="182"/>
      <c r="N4" s="181"/>
      <c r="O4" s="182"/>
      <c r="P4" s="182"/>
      <c r="Q4" s="182"/>
      <c r="R4" s="182"/>
      <c r="S4" s="181"/>
      <c r="T4" s="182"/>
      <c r="U4" s="182"/>
      <c r="V4" s="181"/>
      <c r="W4" s="182"/>
      <c r="X4" s="182"/>
      <c r="Y4" s="181"/>
      <c r="Z4" s="182"/>
      <c r="AA4" s="182"/>
      <c r="AB4" s="181"/>
      <c r="AC4" s="182"/>
      <c r="AD4" s="182"/>
      <c r="AE4" s="182"/>
      <c r="AF4" s="182"/>
      <c r="AG4" s="181"/>
      <c r="AH4" s="182"/>
      <c r="AI4" s="182"/>
      <c r="AJ4" s="182"/>
      <c r="AK4" s="182"/>
      <c r="AL4" s="181"/>
      <c r="AM4" s="182"/>
      <c r="AN4" s="182"/>
      <c r="AO4" s="182"/>
      <c r="AP4" s="182"/>
      <c r="AQ4" s="181"/>
      <c r="AR4" s="183"/>
      <c r="AS4" s="183"/>
      <c r="AT4" s="183"/>
      <c r="AU4" s="184"/>
    </row>
    <row r="5" spans="2:47" ht="13.8" thickTop="1">
      <c r="B5" s="119" t="s">
        <v>246</v>
      </c>
      <c r="C5" s="62"/>
      <c r="D5" s="217"/>
      <c r="E5" s="218"/>
      <c r="F5" s="218"/>
      <c r="G5" s="257"/>
      <c r="H5" s="257"/>
      <c r="I5" s="217"/>
      <c r="J5" s="218"/>
      <c r="K5" s="218"/>
      <c r="L5" s="257"/>
      <c r="M5" s="257"/>
      <c r="N5" s="217"/>
      <c r="O5" s="218"/>
      <c r="P5" s="218"/>
      <c r="Q5" s="257"/>
      <c r="R5" s="257"/>
      <c r="S5" s="217"/>
      <c r="T5" s="218"/>
      <c r="U5" s="218"/>
      <c r="V5" s="217"/>
      <c r="W5" s="218"/>
      <c r="X5" s="218"/>
      <c r="Y5" s="217"/>
      <c r="Z5" s="218"/>
      <c r="AA5" s="218"/>
      <c r="AB5" s="217"/>
      <c r="AC5" s="187"/>
      <c r="AD5" s="187"/>
      <c r="AE5" s="187"/>
      <c r="AF5" s="187"/>
      <c r="AG5" s="217"/>
      <c r="AH5" s="187"/>
      <c r="AI5" s="187"/>
      <c r="AJ5" s="187"/>
      <c r="AK5" s="187"/>
      <c r="AL5" s="217"/>
      <c r="AM5" s="218"/>
      <c r="AN5" s="218"/>
      <c r="AO5" s="257"/>
      <c r="AP5" s="257"/>
      <c r="AQ5" s="217"/>
      <c r="AR5" s="219"/>
      <c r="AS5" s="219"/>
      <c r="AT5" s="190"/>
      <c r="AU5" s="191"/>
    </row>
    <row r="6" spans="2:47">
      <c r="B6" s="120" t="s">
        <v>247</v>
      </c>
      <c r="C6" s="63" t="s">
        <v>8</v>
      </c>
      <c r="D6" s="192"/>
      <c r="E6" s="193"/>
      <c r="F6" s="193"/>
      <c r="G6" s="194"/>
      <c r="H6" s="194"/>
      <c r="I6" s="192"/>
      <c r="J6" s="193"/>
      <c r="K6" s="193"/>
      <c r="L6" s="194"/>
      <c r="M6" s="194"/>
      <c r="N6" s="192"/>
      <c r="O6" s="193"/>
      <c r="P6" s="193"/>
      <c r="Q6" s="194"/>
      <c r="R6" s="194"/>
      <c r="S6" s="192"/>
      <c r="T6" s="193"/>
      <c r="U6" s="193"/>
      <c r="V6" s="192"/>
      <c r="W6" s="193"/>
      <c r="X6" s="193"/>
      <c r="Y6" s="192"/>
      <c r="Z6" s="193"/>
      <c r="AA6" s="193"/>
      <c r="AB6" s="192"/>
      <c r="AC6" s="203"/>
      <c r="AD6" s="203"/>
      <c r="AE6" s="203"/>
      <c r="AF6" s="203"/>
      <c r="AG6" s="192"/>
      <c r="AH6" s="203"/>
      <c r="AI6" s="203"/>
      <c r="AJ6" s="203"/>
      <c r="AK6" s="203"/>
      <c r="AL6" s="192"/>
      <c r="AM6" s="193"/>
      <c r="AN6" s="193"/>
      <c r="AO6" s="194"/>
      <c r="AP6" s="194"/>
      <c r="AQ6" s="192"/>
      <c r="AR6" s="196"/>
      <c r="AS6" s="196"/>
      <c r="AT6" s="197"/>
      <c r="AU6" s="198"/>
    </row>
    <row r="7" spans="2:47">
      <c r="B7" s="120" t="s">
        <v>248</v>
      </c>
      <c r="C7" s="63" t="s">
        <v>9</v>
      </c>
      <c r="D7" s="192"/>
      <c r="E7" s="193"/>
      <c r="F7" s="193"/>
      <c r="G7" s="194"/>
      <c r="H7" s="194"/>
      <c r="I7" s="192"/>
      <c r="J7" s="193"/>
      <c r="K7" s="193"/>
      <c r="L7" s="194"/>
      <c r="M7" s="194"/>
      <c r="N7" s="192"/>
      <c r="O7" s="193"/>
      <c r="P7" s="193"/>
      <c r="Q7" s="194"/>
      <c r="R7" s="194"/>
      <c r="S7" s="192"/>
      <c r="T7" s="193"/>
      <c r="U7" s="193"/>
      <c r="V7" s="192"/>
      <c r="W7" s="193"/>
      <c r="X7" s="193"/>
      <c r="Y7" s="192"/>
      <c r="Z7" s="193"/>
      <c r="AA7" s="193"/>
      <c r="AB7" s="192"/>
      <c r="AC7" s="203"/>
      <c r="AD7" s="203"/>
      <c r="AE7" s="203"/>
      <c r="AF7" s="203"/>
      <c r="AG7" s="192"/>
      <c r="AH7" s="203"/>
      <c r="AI7" s="203"/>
      <c r="AJ7" s="203"/>
      <c r="AK7" s="203"/>
      <c r="AL7" s="192"/>
      <c r="AM7" s="193"/>
      <c r="AN7" s="193"/>
      <c r="AO7" s="194"/>
      <c r="AP7" s="194"/>
      <c r="AQ7" s="192"/>
      <c r="AR7" s="196"/>
      <c r="AS7" s="196"/>
      <c r="AT7" s="197"/>
      <c r="AU7" s="198"/>
    </row>
    <row r="8" spans="2:47">
      <c r="B8" s="121" t="s">
        <v>249</v>
      </c>
      <c r="C8" s="67"/>
      <c r="D8" s="201"/>
      <c r="E8" s="199"/>
      <c r="F8" s="199"/>
      <c r="G8" s="199"/>
      <c r="H8" s="199"/>
      <c r="I8" s="201"/>
      <c r="J8" s="199"/>
      <c r="K8" s="199"/>
      <c r="L8" s="199"/>
      <c r="M8" s="199"/>
      <c r="N8" s="201"/>
      <c r="O8" s="199"/>
      <c r="P8" s="199"/>
      <c r="Q8" s="199"/>
      <c r="R8" s="199"/>
      <c r="S8" s="201"/>
      <c r="T8" s="199"/>
      <c r="U8" s="199"/>
      <c r="V8" s="201"/>
      <c r="W8" s="199"/>
      <c r="X8" s="199"/>
      <c r="Y8" s="201"/>
      <c r="Z8" s="199"/>
      <c r="AA8" s="199"/>
      <c r="AB8" s="201"/>
      <c r="AC8" s="203"/>
      <c r="AD8" s="203"/>
      <c r="AE8" s="203"/>
      <c r="AF8" s="203"/>
      <c r="AG8" s="201"/>
      <c r="AH8" s="203"/>
      <c r="AI8" s="203"/>
      <c r="AJ8" s="203"/>
      <c r="AK8" s="203"/>
      <c r="AL8" s="201"/>
      <c r="AM8" s="199"/>
      <c r="AN8" s="199"/>
      <c r="AO8" s="199"/>
      <c r="AP8" s="199"/>
      <c r="AQ8" s="201"/>
      <c r="AR8" s="216"/>
      <c r="AS8" s="216"/>
      <c r="AT8" s="197"/>
      <c r="AU8" s="198"/>
    </row>
    <row r="9" spans="2:47" ht="13.8" customHeight="1">
      <c r="B9" s="103" t="s">
        <v>101</v>
      </c>
      <c r="C9" s="63" t="s">
        <v>43</v>
      </c>
      <c r="D9" s="192"/>
      <c r="E9" s="203"/>
      <c r="F9" s="203"/>
      <c r="G9" s="203"/>
      <c r="H9" s="203"/>
      <c r="I9" s="192"/>
      <c r="J9" s="203"/>
      <c r="K9" s="203"/>
      <c r="L9" s="203"/>
      <c r="M9" s="203"/>
      <c r="N9" s="192"/>
      <c r="O9" s="203"/>
      <c r="P9" s="203"/>
      <c r="Q9" s="203"/>
      <c r="R9" s="203"/>
      <c r="S9" s="192"/>
      <c r="T9" s="203"/>
      <c r="U9" s="203"/>
      <c r="V9" s="192"/>
      <c r="W9" s="203"/>
      <c r="X9" s="203"/>
      <c r="Y9" s="192"/>
      <c r="Z9" s="203"/>
      <c r="AA9" s="203"/>
      <c r="AB9" s="192"/>
      <c r="AC9" s="203"/>
      <c r="AD9" s="203"/>
      <c r="AE9" s="203"/>
      <c r="AF9" s="203"/>
      <c r="AG9" s="192"/>
      <c r="AH9" s="203"/>
      <c r="AI9" s="203"/>
      <c r="AJ9" s="203"/>
      <c r="AK9" s="203"/>
      <c r="AL9" s="192"/>
      <c r="AM9" s="203"/>
      <c r="AN9" s="203"/>
      <c r="AO9" s="203"/>
      <c r="AP9" s="203"/>
      <c r="AQ9" s="192"/>
      <c r="AR9" s="196"/>
      <c r="AS9" s="196"/>
      <c r="AT9" s="197"/>
      <c r="AU9" s="198"/>
    </row>
    <row r="10" spans="2:47" ht="26.4">
      <c r="B10" s="103" t="s">
        <v>66</v>
      </c>
      <c r="C10" s="63"/>
      <c r="D10" s="201"/>
      <c r="E10" s="193"/>
      <c r="F10" s="193"/>
      <c r="G10" s="193"/>
      <c r="H10" s="193"/>
      <c r="I10" s="201"/>
      <c r="J10" s="193"/>
      <c r="K10" s="193"/>
      <c r="L10" s="193"/>
      <c r="M10" s="193"/>
      <c r="N10" s="201"/>
      <c r="O10" s="193"/>
      <c r="P10" s="193"/>
      <c r="Q10" s="193"/>
      <c r="R10" s="193"/>
      <c r="S10" s="201"/>
      <c r="T10" s="193"/>
      <c r="U10" s="193"/>
      <c r="V10" s="201"/>
      <c r="W10" s="193"/>
      <c r="X10" s="193"/>
      <c r="Y10" s="201"/>
      <c r="Z10" s="193"/>
      <c r="AA10" s="193"/>
      <c r="AB10" s="201"/>
      <c r="AC10" s="203"/>
      <c r="AD10" s="203"/>
      <c r="AE10" s="203"/>
      <c r="AF10" s="203"/>
      <c r="AG10" s="201"/>
      <c r="AH10" s="203"/>
      <c r="AI10" s="203"/>
      <c r="AJ10" s="203"/>
      <c r="AK10" s="203"/>
      <c r="AL10" s="201"/>
      <c r="AM10" s="193"/>
      <c r="AN10" s="193"/>
      <c r="AO10" s="193"/>
      <c r="AP10" s="193"/>
      <c r="AQ10" s="201"/>
      <c r="AR10" s="216"/>
      <c r="AS10" s="216"/>
      <c r="AT10" s="197"/>
      <c r="AU10" s="198"/>
    </row>
    <row r="11" spans="2:47">
      <c r="B11" s="120" t="s">
        <v>250</v>
      </c>
      <c r="C11" s="63" t="s">
        <v>49</v>
      </c>
      <c r="D11" s="192"/>
      <c r="E11" s="193"/>
      <c r="F11" s="193"/>
      <c r="G11" s="193"/>
      <c r="H11" s="193"/>
      <c r="I11" s="192"/>
      <c r="J11" s="193"/>
      <c r="K11" s="193"/>
      <c r="L11" s="193"/>
      <c r="M11" s="193"/>
      <c r="N11" s="192"/>
      <c r="O11" s="193"/>
      <c r="P11" s="193"/>
      <c r="Q11" s="193"/>
      <c r="R11" s="193"/>
      <c r="S11" s="192"/>
      <c r="T11" s="193"/>
      <c r="U11" s="193"/>
      <c r="V11" s="192"/>
      <c r="W11" s="193"/>
      <c r="X11" s="193"/>
      <c r="Y11" s="192"/>
      <c r="Z11" s="193"/>
      <c r="AA11" s="193"/>
      <c r="AB11" s="192"/>
      <c r="AC11" s="203"/>
      <c r="AD11" s="203"/>
      <c r="AE11" s="203"/>
      <c r="AF11" s="203"/>
      <c r="AG11" s="192"/>
      <c r="AH11" s="203"/>
      <c r="AI11" s="203"/>
      <c r="AJ11" s="203"/>
      <c r="AK11" s="203"/>
      <c r="AL11" s="192"/>
      <c r="AM11" s="193"/>
      <c r="AN11" s="193"/>
      <c r="AO11" s="193"/>
      <c r="AP11" s="193"/>
      <c r="AQ11" s="192"/>
      <c r="AR11" s="196"/>
      <c r="AS11" s="196"/>
      <c r="AT11" s="197"/>
      <c r="AU11" s="198"/>
    </row>
    <row r="12" spans="2:47">
      <c r="B12" s="120" t="s">
        <v>251</v>
      </c>
      <c r="C12" s="63" t="s">
        <v>44</v>
      </c>
      <c r="D12" s="192"/>
      <c r="E12" s="199"/>
      <c r="F12" s="199"/>
      <c r="G12" s="199"/>
      <c r="H12" s="199"/>
      <c r="I12" s="192"/>
      <c r="J12" s="199"/>
      <c r="K12" s="199"/>
      <c r="L12" s="199"/>
      <c r="M12" s="199"/>
      <c r="N12" s="192"/>
      <c r="O12" s="199"/>
      <c r="P12" s="199"/>
      <c r="Q12" s="199"/>
      <c r="R12" s="199"/>
      <c r="S12" s="192"/>
      <c r="T12" s="199"/>
      <c r="U12" s="199"/>
      <c r="V12" s="192"/>
      <c r="W12" s="199"/>
      <c r="X12" s="199"/>
      <c r="Y12" s="192"/>
      <c r="Z12" s="199"/>
      <c r="AA12" s="199"/>
      <c r="AB12" s="192"/>
      <c r="AC12" s="203"/>
      <c r="AD12" s="203"/>
      <c r="AE12" s="203"/>
      <c r="AF12" s="203"/>
      <c r="AG12" s="192"/>
      <c r="AH12" s="203"/>
      <c r="AI12" s="203"/>
      <c r="AJ12" s="203"/>
      <c r="AK12" s="203"/>
      <c r="AL12" s="192"/>
      <c r="AM12" s="199"/>
      <c r="AN12" s="199"/>
      <c r="AO12" s="199"/>
      <c r="AP12" s="199"/>
      <c r="AQ12" s="192"/>
      <c r="AR12" s="196"/>
      <c r="AS12" s="196"/>
      <c r="AT12" s="197"/>
      <c r="AU12" s="198"/>
    </row>
    <row r="13" spans="2:47">
      <c r="B13" s="120" t="s">
        <v>252</v>
      </c>
      <c r="C13" s="63" t="s">
        <v>10</v>
      </c>
      <c r="D13" s="192"/>
      <c r="E13" s="193"/>
      <c r="F13" s="193"/>
      <c r="G13" s="193"/>
      <c r="H13" s="193"/>
      <c r="I13" s="192"/>
      <c r="J13" s="193"/>
      <c r="K13" s="193"/>
      <c r="L13" s="193"/>
      <c r="M13" s="193"/>
      <c r="N13" s="192"/>
      <c r="O13" s="193"/>
      <c r="P13" s="193"/>
      <c r="Q13" s="193"/>
      <c r="R13" s="193"/>
      <c r="S13" s="192"/>
      <c r="T13" s="193"/>
      <c r="U13" s="193"/>
      <c r="V13" s="192"/>
      <c r="W13" s="193"/>
      <c r="X13" s="193"/>
      <c r="Y13" s="192"/>
      <c r="Z13" s="193"/>
      <c r="AA13" s="193"/>
      <c r="AB13" s="192"/>
      <c r="AC13" s="203"/>
      <c r="AD13" s="203"/>
      <c r="AE13" s="203"/>
      <c r="AF13" s="203"/>
      <c r="AG13" s="192"/>
      <c r="AH13" s="203"/>
      <c r="AI13" s="203"/>
      <c r="AJ13" s="203"/>
      <c r="AK13" s="203"/>
      <c r="AL13" s="192"/>
      <c r="AM13" s="193"/>
      <c r="AN13" s="193"/>
      <c r="AO13" s="193"/>
      <c r="AP13" s="193"/>
      <c r="AQ13" s="192"/>
      <c r="AR13" s="196"/>
      <c r="AS13" s="196"/>
      <c r="AT13" s="197"/>
      <c r="AU13" s="198"/>
    </row>
    <row r="14" spans="2:47">
      <c r="B14" s="120" t="s">
        <v>253</v>
      </c>
      <c r="C14" s="63" t="s">
        <v>11</v>
      </c>
      <c r="D14" s="192"/>
      <c r="E14" s="193"/>
      <c r="F14" s="193"/>
      <c r="G14" s="193"/>
      <c r="H14" s="193"/>
      <c r="I14" s="192"/>
      <c r="J14" s="193"/>
      <c r="K14" s="193"/>
      <c r="L14" s="193"/>
      <c r="M14" s="193"/>
      <c r="N14" s="192"/>
      <c r="O14" s="193"/>
      <c r="P14" s="193"/>
      <c r="Q14" s="193"/>
      <c r="R14" s="193"/>
      <c r="S14" s="192"/>
      <c r="T14" s="193"/>
      <c r="U14" s="193"/>
      <c r="V14" s="192"/>
      <c r="W14" s="193"/>
      <c r="X14" s="193"/>
      <c r="Y14" s="192"/>
      <c r="Z14" s="193"/>
      <c r="AA14" s="193"/>
      <c r="AB14" s="192"/>
      <c r="AC14" s="203"/>
      <c r="AD14" s="203"/>
      <c r="AE14" s="203"/>
      <c r="AF14" s="203"/>
      <c r="AG14" s="192"/>
      <c r="AH14" s="203"/>
      <c r="AI14" s="203"/>
      <c r="AJ14" s="203"/>
      <c r="AK14" s="203"/>
      <c r="AL14" s="192"/>
      <c r="AM14" s="193"/>
      <c r="AN14" s="193"/>
      <c r="AO14" s="193"/>
      <c r="AP14" s="193"/>
      <c r="AQ14" s="192"/>
      <c r="AR14" s="196"/>
      <c r="AS14" s="196"/>
      <c r="AT14" s="197"/>
      <c r="AU14" s="198"/>
    </row>
    <row r="15" spans="2:47">
      <c r="B15" s="103" t="s">
        <v>550</v>
      </c>
      <c r="C15" s="63"/>
      <c r="D15" s="192"/>
      <c r="E15" s="193"/>
      <c r="F15" s="193"/>
      <c r="G15" s="193"/>
      <c r="H15" s="193"/>
      <c r="I15" s="201"/>
      <c r="J15" s="199"/>
      <c r="K15" s="199"/>
      <c r="L15" s="199"/>
      <c r="M15" s="199"/>
      <c r="N15" s="201"/>
      <c r="O15" s="199"/>
      <c r="P15" s="199"/>
      <c r="Q15" s="199"/>
      <c r="R15" s="199"/>
      <c r="S15" s="201"/>
      <c r="T15" s="199"/>
      <c r="U15" s="199"/>
      <c r="V15" s="201"/>
      <c r="W15" s="199"/>
      <c r="X15" s="199"/>
      <c r="Y15" s="201"/>
      <c r="Z15" s="199"/>
      <c r="AA15" s="199"/>
      <c r="AB15" s="201"/>
      <c r="AC15" s="203"/>
      <c r="AD15" s="203"/>
      <c r="AE15" s="203"/>
      <c r="AF15" s="203"/>
      <c r="AG15" s="201"/>
      <c r="AH15" s="203"/>
      <c r="AI15" s="203"/>
      <c r="AJ15" s="203"/>
      <c r="AK15" s="203"/>
      <c r="AL15" s="201"/>
      <c r="AM15" s="199"/>
      <c r="AN15" s="199"/>
      <c r="AO15" s="199"/>
      <c r="AP15" s="199"/>
      <c r="AQ15" s="201"/>
      <c r="AR15" s="216"/>
      <c r="AS15" s="216"/>
      <c r="AT15" s="197"/>
      <c r="AU15" s="198"/>
    </row>
    <row r="16" spans="2:47" ht="26.4">
      <c r="B16" s="103" t="s">
        <v>407</v>
      </c>
      <c r="C16" s="63"/>
      <c r="D16" s="192"/>
      <c r="E16" s="193"/>
      <c r="F16" s="193"/>
      <c r="G16" s="193"/>
      <c r="H16" s="193"/>
      <c r="I16" s="192"/>
      <c r="J16" s="193"/>
      <c r="K16" s="193"/>
      <c r="L16" s="193"/>
      <c r="M16" s="193"/>
      <c r="N16" s="204"/>
      <c r="O16" s="203"/>
      <c r="P16" s="203"/>
      <c r="Q16" s="203"/>
      <c r="R16" s="203"/>
      <c r="S16" s="204"/>
      <c r="T16" s="203"/>
      <c r="U16" s="203"/>
      <c r="V16" s="204"/>
      <c r="W16" s="203"/>
      <c r="X16" s="203"/>
      <c r="Y16" s="204"/>
      <c r="Z16" s="203"/>
      <c r="AA16" s="203"/>
      <c r="AB16" s="204"/>
      <c r="AC16" s="203"/>
      <c r="AD16" s="203"/>
      <c r="AE16" s="203"/>
      <c r="AF16" s="203"/>
      <c r="AG16" s="204"/>
      <c r="AH16" s="203"/>
      <c r="AI16" s="203"/>
      <c r="AJ16" s="203"/>
      <c r="AK16" s="203"/>
      <c r="AL16" s="204"/>
      <c r="AM16" s="203"/>
      <c r="AN16" s="203"/>
      <c r="AO16" s="203"/>
      <c r="AP16" s="203"/>
      <c r="AQ16" s="204"/>
      <c r="AR16" s="197"/>
      <c r="AS16" s="197"/>
      <c r="AT16" s="197"/>
      <c r="AU16" s="198"/>
    </row>
    <row r="17" spans="2:47" ht="26.4">
      <c r="B17" s="103" t="s">
        <v>551</v>
      </c>
      <c r="C17" s="63"/>
      <c r="D17" s="192"/>
      <c r="E17" s="193"/>
      <c r="F17" s="193"/>
      <c r="G17" s="193"/>
      <c r="H17" s="193"/>
      <c r="I17" s="192"/>
      <c r="J17" s="193"/>
      <c r="K17" s="193"/>
      <c r="L17" s="193"/>
      <c r="M17" s="193"/>
      <c r="N17" s="204"/>
      <c r="O17" s="203"/>
      <c r="P17" s="203"/>
      <c r="Q17" s="203"/>
      <c r="R17" s="203"/>
      <c r="S17" s="204"/>
      <c r="T17" s="203"/>
      <c r="U17" s="203"/>
      <c r="V17" s="204"/>
      <c r="W17" s="203"/>
      <c r="X17" s="203"/>
      <c r="Y17" s="204"/>
      <c r="Z17" s="203"/>
      <c r="AA17" s="203"/>
      <c r="AB17" s="204"/>
      <c r="AC17" s="203"/>
      <c r="AD17" s="203"/>
      <c r="AE17" s="203"/>
      <c r="AF17" s="203"/>
      <c r="AG17" s="204"/>
      <c r="AH17" s="203"/>
      <c r="AI17" s="203"/>
      <c r="AJ17" s="203"/>
      <c r="AK17" s="203"/>
      <c r="AL17" s="204"/>
      <c r="AM17" s="203"/>
      <c r="AN17" s="203"/>
      <c r="AO17" s="203"/>
      <c r="AP17" s="203"/>
      <c r="AQ17" s="204"/>
      <c r="AR17" s="197"/>
      <c r="AS17" s="197"/>
      <c r="AT17" s="197"/>
      <c r="AU17" s="198"/>
    </row>
    <row r="18" spans="2:47" ht="26.4">
      <c r="B18" s="103" t="s">
        <v>271</v>
      </c>
      <c r="C18" s="63"/>
      <c r="D18" s="192"/>
      <c r="E18" s="193"/>
      <c r="F18" s="193"/>
      <c r="G18" s="193"/>
      <c r="H18" s="193"/>
      <c r="I18" s="192"/>
      <c r="J18" s="193"/>
      <c r="K18" s="193"/>
      <c r="L18" s="193"/>
      <c r="M18" s="193"/>
      <c r="N18" s="192"/>
      <c r="O18" s="193"/>
      <c r="P18" s="193"/>
      <c r="Q18" s="193"/>
      <c r="R18" s="193"/>
      <c r="S18" s="192"/>
      <c r="T18" s="193"/>
      <c r="U18" s="193"/>
      <c r="V18" s="192"/>
      <c r="W18" s="193"/>
      <c r="X18" s="193"/>
      <c r="Y18" s="192"/>
      <c r="Z18" s="193"/>
      <c r="AA18" s="193"/>
      <c r="AB18" s="192"/>
      <c r="AC18" s="203"/>
      <c r="AD18" s="203"/>
      <c r="AE18" s="203"/>
      <c r="AF18" s="203"/>
      <c r="AG18" s="192"/>
      <c r="AH18" s="203"/>
      <c r="AI18" s="203"/>
      <c r="AJ18" s="203"/>
      <c r="AK18" s="203"/>
      <c r="AL18" s="192"/>
      <c r="AM18" s="193"/>
      <c r="AN18" s="193"/>
      <c r="AO18" s="193"/>
      <c r="AP18" s="193"/>
      <c r="AQ18" s="192"/>
      <c r="AR18" s="196"/>
      <c r="AS18" s="196"/>
      <c r="AT18" s="197"/>
      <c r="AU18" s="198"/>
    </row>
    <row r="19" spans="2:47" ht="26.4">
      <c r="B19" s="103" t="s">
        <v>272</v>
      </c>
      <c r="C19" s="63"/>
      <c r="D19" s="192"/>
      <c r="E19" s="193"/>
      <c r="F19" s="193"/>
      <c r="G19" s="193"/>
      <c r="H19" s="193"/>
      <c r="I19" s="192"/>
      <c r="J19" s="193"/>
      <c r="K19" s="193"/>
      <c r="L19" s="193"/>
      <c r="M19" s="193"/>
      <c r="N19" s="192"/>
      <c r="O19" s="193"/>
      <c r="P19" s="193"/>
      <c r="Q19" s="193"/>
      <c r="R19" s="193"/>
      <c r="S19" s="192"/>
      <c r="T19" s="193"/>
      <c r="U19" s="193"/>
      <c r="V19" s="192"/>
      <c r="W19" s="193"/>
      <c r="X19" s="193"/>
      <c r="Y19" s="192"/>
      <c r="Z19" s="193"/>
      <c r="AA19" s="193"/>
      <c r="AB19" s="192"/>
      <c r="AC19" s="203"/>
      <c r="AD19" s="203"/>
      <c r="AE19" s="203"/>
      <c r="AF19" s="203"/>
      <c r="AG19" s="192"/>
      <c r="AH19" s="203"/>
      <c r="AI19" s="203"/>
      <c r="AJ19" s="203"/>
      <c r="AK19" s="203"/>
      <c r="AL19" s="192"/>
      <c r="AM19" s="193"/>
      <c r="AN19" s="193"/>
      <c r="AO19" s="193"/>
      <c r="AP19" s="193"/>
      <c r="AQ19" s="192"/>
      <c r="AR19" s="196"/>
      <c r="AS19" s="196"/>
      <c r="AT19" s="197"/>
      <c r="AU19" s="198"/>
    </row>
    <row r="20" spans="2:47" s="5" customFormat="1" ht="26.4">
      <c r="B20" s="103" t="s">
        <v>402</v>
      </c>
      <c r="C20" s="63"/>
      <c r="D20" s="192"/>
      <c r="E20" s="193"/>
      <c r="F20" s="193"/>
      <c r="G20" s="193"/>
      <c r="H20" s="193"/>
      <c r="I20" s="201"/>
      <c r="J20" s="199"/>
      <c r="K20" s="199"/>
      <c r="L20" s="199"/>
      <c r="M20" s="199"/>
      <c r="N20" s="201"/>
      <c r="O20" s="199"/>
      <c r="P20" s="199"/>
      <c r="Q20" s="199"/>
      <c r="R20" s="199"/>
      <c r="S20" s="201"/>
      <c r="T20" s="199"/>
      <c r="U20" s="199"/>
      <c r="V20" s="201"/>
      <c r="W20" s="199"/>
      <c r="X20" s="199"/>
      <c r="Y20" s="201"/>
      <c r="Z20" s="199"/>
      <c r="AA20" s="199"/>
      <c r="AB20" s="201"/>
      <c r="AC20" s="203"/>
      <c r="AD20" s="203"/>
      <c r="AE20" s="203"/>
      <c r="AF20" s="203"/>
      <c r="AG20" s="201"/>
      <c r="AH20" s="203"/>
      <c r="AI20" s="203"/>
      <c r="AJ20" s="203"/>
      <c r="AK20" s="203"/>
      <c r="AL20" s="201"/>
      <c r="AM20" s="199"/>
      <c r="AN20" s="199"/>
      <c r="AO20" s="199"/>
      <c r="AP20" s="199"/>
      <c r="AQ20" s="201"/>
      <c r="AR20" s="216"/>
      <c r="AS20" s="216"/>
      <c r="AT20" s="197"/>
      <c r="AU20" s="258"/>
    </row>
    <row r="21" spans="2:47" ht="17.399999999999999" thickBot="1">
      <c r="B21" s="122" t="s">
        <v>200</v>
      </c>
      <c r="C21" s="64"/>
      <c r="D21" s="259"/>
      <c r="E21" s="260"/>
      <c r="F21" s="260"/>
      <c r="G21" s="260"/>
      <c r="H21" s="260"/>
      <c r="I21" s="259"/>
      <c r="J21" s="260"/>
      <c r="K21" s="260"/>
      <c r="L21" s="260"/>
      <c r="M21" s="260"/>
      <c r="N21" s="259"/>
      <c r="O21" s="260"/>
      <c r="P21" s="260"/>
      <c r="Q21" s="260"/>
      <c r="R21" s="260"/>
      <c r="S21" s="259"/>
      <c r="T21" s="260"/>
      <c r="U21" s="260"/>
      <c r="V21" s="259"/>
      <c r="W21" s="260"/>
      <c r="X21" s="260"/>
      <c r="Y21" s="259"/>
      <c r="Z21" s="260"/>
      <c r="AA21" s="260"/>
      <c r="AB21" s="259"/>
      <c r="AC21" s="260"/>
      <c r="AD21" s="260"/>
      <c r="AE21" s="260"/>
      <c r="AF21" s="260"/>
      <c r="AG21" s="259"/>
      <c r="AH21" s="260"/>
      <c r="AI21" s="260"/>
      <c r="AJ21" s="260"/>
      <c r="AK21" s="260"/>
      <c r="AL21" s="259"/>
      <c r="AM21" s="260"/>
      <c r="AN21" s="260"/>
      <c r="AO21" s="260"/>
      <c r="AP21" s="260"/>
      <c r="AQ21" s="259"/>
      <c r="AR21" s="261"/>
      <c r="AS21" s="261"/>
      <c r="AT21" s="261"/>
      <c r="AU21" s="262"/>
    </row>
    <row r="22" spans="2:47" ht="13.8" thickTop="1">
      <c r="B22" s="123" t="s">
        <v>254</v>
      </c>
      <c r="C22" s="62"/>
      <c r="D22" s="213"/>
      <c r="E22" s="214"/>
      <c r="F22" s="214"/>
      <c r="G22" s="214"/>
      <c r="H22" s="214"/>
      <c r="I22" s="213"/>
      <c r="J22" s="214"/>
      <c r="K22" s="214"/>
      <c r="L22" s="214"/>
      <c r="M22" s="214"/>
      <c r="N22" s="213"/>
      <c r="O22" s="214"/>
      <c r="P22" s="214"/>
      <c r="Q22" s="214"/>
      <c r="R22" s="214"/>
      <c r="S22" s="213"/>
      <c r="T22" s="214"/>
      <c r="U22" s="214"/>
      <c r="V22" s="213"/>
      <c r="W22" s="214"/>
      <c r="X22" s="214"/>
      <c r="Y22" s="213"/>
      <c r="Z22" s="214"/>
      <c r="AA22" s="214"/>
      <c r="AB22" s="213"/>
      <c r="AC22" s="187"/>
      <c r="AD22" s="187"/>
      <c r="AE22" s="187"/>
      <c r="AF22" s="187"/>
      <c r="AG22" s="213"/>
      <c r="AH22" s="187"/>
      <c r="AI22" s="187"/>
      <c r="AJ22" s="187"/>
      <c r="AK22" s="187"/>
      <c r="AL22" s="213"/>
      <c r="AM22" s="214"/>
      <c r="AN22" s="214"/>
      <c r="AO22" s="214"/>
      <c r="AP22" s="214"/>
      <c r="AQ22" s="213"/>
      <c r="AR22" s="190"/>
      <c r="AS22" s="190"/>
      <c r="AT22" s="190"/>
      <c r="AU22" s="191"/>
    </row>
    <row r="23" spans="2:47">
      <c r="B23" s="120" t="s">
        <v>104</v>
      </c>
      <c r="C23" s="63"/>
      <c r="D23" s="192"/>
      <c r="E23" s="203"/>
      <c r="F23" s="203"/>
      <c r="G23" s="203"/>
      <c r="H23" s="203"/>
      <c r="I23" s="192"/>
      <c r="J23" s="203"/>
      <c r="K23" s="203"/>
      <c r="L23" s="203"/>
      <c r="M23" s="203"/>
      <c r="N23" s="192"/>
      <c r="O23" s="203"/>
      <c r="P23" s="203"/>
      <c r="Q23" s="203"/>
      <c r="R23" s="203"/>
      <c r="S23" s="192"/>
      <c r="T23" s="203"/>
      <c r="U23" s="203"/>
      <c r="V23" s="192"/>
      <c r="W23" s="203"/>
      <c r="X23" s="203"/>
      <c r="Y23" s="192"/>
      <c r="Z23" s="203"/>
      <c r="AA23" s="203"/>
      <c r="AB23" s="192"/>
      <c r="AC23" s="203"/>
      <c r="AD23" s="203"/>
      <c r="AE23" s="203"/>
      <c r="AF23" s="203"/>
      <c r="AG23" s="192"/>
      <c r="AH23" s="203"/>
      <c r="AI23" s="203"/>
      <c r="AJ23" s="203"/>
      <c r="AK23" s="203"/>
      <c r="AL23" s="192"/>
      <c r="AM23" s="203"/>
      <c r="AN23" s="203"/>
      <c r="AO23" s="203"/>
      <c r="AP23" s="203"/>
      <c r="AQ23" s="192"/>
      <c r="AR23" s="196"/>
      <c r="AS23" s="196"/>
      <c r="AT23" s="197"/>
      <c r="AU23" s="198"/>
    </row>
    <row r="24" spans="2:47" ht="28.5" customHeight="1">
      <c r="B24" s="103" t="s">
        <v>93</v>
      </c>
      <c r="C24" s="63"/>
      <c r="D24" s="201"/>
      <c r="E24" s="193"/>
      <c r="F24" s="193"/>
      <c r="G24" s="193"/>
      <c r="H24" s="193"/>
      <c r="I24" s="201"/>
      <c r="J24" s="193"/>
      <c r="K24" s="193"/>
      <c r="L24" s="193"/>
      <c r="M24" s="193"/>
      <c r="N24" s="201"/>
      <c r="O24" s="193"/>
      <c r="P24" s="193"/>
      <c r="Q24" s="193"/>
      <c r="R24" s="193"/>
      <c r="S24" s="201"/>
      <c r="T24" s="193"/>
      <c r="U24" s="193"/>
      <c r="V24" s="201"/>
      <c r="W24" s="193"/>
      <c r="X24" s="193"/>
      <c r="Y24" s="201"/>
      <c r="Z24" s="193"/>
      <c r="AA24" s="193"/>
      <c r="AB24" s="201"/>
      <c r="AC24" s="203"/>
      <c r="AD24" s="203"/>
      <c r="AE24" s="203"/>
      <c r="AF24" s="203"/>
      <c r="AG24" s="201"/>
      <c r="AH24" s="203"/>
      <c r="AI24" s="203"/>
      <c r="AJ24" s="203"/>
      <c r="AK24" s="203"/>
      <c r="AL24" s="201"/>
      <c r="AM24" s="193"/>
      <c r="AN24" s="193"/>
      <c r="AO24" s="193"/>
      <c r="AP24" s="193"/>
      <c r="AQ24" s="201"/>
      <c r="AR24" s="216"/>
      <c r="AS24" s="216"/>
      <c r="AT24" s="197"/>
      <c r="AU24" s="198"/>
    </row>
    <row r="25" spans="2:47" s="5" customFormat="1">
      <c r="B25" s="121" t="s">
        <v>255</v>
      </c>
      <c r="C25" s="63"/>
      <c r="D25" s="204"/>
      <c r="E25" s="199"/>
      <c r="F25" s="199"/>
      <c r="G25" s="199"/>
      <c r="H25" s="199"/>
      <c r="I25" s="204"/>
      <c r="J25" s="199"/>
      <c r="K25" s="199"/>
      <c r="L25" s="199"/>
      <c r="M25" s="199"/>
      <c r="N25" s="204"/>
      <c r="O25" s="199"/>
      <c r="P25" s="199"/>
      <c r="Q25" s="199"/>
      <c r="R25" s="199"/>
      <c r="S25" s="204"/>
      <c r="T25" s="199"/>
      <c r="U25" s="199"/>
      <c r="V25" s="204"/>
      <c r="W25" s="199"/>
      <c r="X25" s="199"/>
      <c r="Y25" s="204"/>
      <c r="Z25" s="199"/>
      <c r="AA25" s="199"/>
      <c r="AB25" s="204"/>
      <c r="AC25" s="200"/>
      <c r="AD25" s="200"/>
      <c r="AE25" s="200"/>
      <c r="AF25" s="200"/>
      <c r="AG25" s="204"/>
      <c r="AH25" s="200"/>
      <c r="AI25" s="200"/>
      <c r="AJ25" s="200"/>
      <c r="AK25" s="200"/>
      <c r="AL25" s="204"/>
      <c r="AM25" s="199"/>
      <c r="AN25" s="199"/>
      <c r="AO25" s="199"/>
      <c r="AP25" s="199"/>
      <c r="AQ25" s="204"/>
      <c r="AR25" s="197"/>
      <c r="AS25" s="197"/>
      <c r="AT25" s="197"/>
      <c r="AU25" s="198"/>
    </row>
    <row r="26" spans="2:47" s="5" customFormat="1" ht="13.8" customHeight="1">
      <c r="B26" s="103" t="s">
        <v>90</v>
      </c>
      <c r="C26" s="63" t="s">
        <v>0</v>
      </c>
      <c r="D26" s="192"/>
      <c r="E26" s="203"/>
      <c r="F26" s="203"/>
      <c r="G26" s="203"/>
      <c r="H26" s="203"/>
      <c r="I26" s="192"/>
      <c r="J26" s="203"/>
      <c r="K26" s="203"/>
      <c r="L26" s="203"/>
      <c r="M26" s="203"/>
      <c r="N26" s="192"/>
      <c r="O26" s="203"/>
      <c r="P26" s="203"/>
      <c r="Q26" s="203"/>
      <c r="R26" s="203"/>
      <c r="S26" s="192"/>
      <c r="T26" s="203"/>
      <c r="U26" s="203"/>
      <c r="V26" s="192"/>
      <c r="W26" s="203"/>
      <c r="X26" s="203"/>
      <c r="Y26" s="192"/>
      <c r="Z26" s="203"/>
      <c r="AA26" s="203"/>
      <c r="AB26" s="192"/>
      <c r="AC26" s="203"/>
      <c r="AD26" s="203"/>
      <c r="AE26" s="203"/>
      <c r="AF26" s="203"/>
      <c r="AG26" s="192"/>
      <c r="AH26" s="203"/>
      <c r="AI26" s="203"/>
      <c r="AJ26" s="203"/>
      <c r="AK26" s="203"/>
      <c r="AL26" s="192"/>
      <c r="AM26" s="203"/>
      <c r="AN26" s="203"/>
      <c r="AO26" s="203"/>
      <c r="AP26" s="203"/>
      <c r="AQ26" s="192"/>
      <c r="AR26" s="196"/>
      <c r="AS26" s="196"/>
      <c r="AT26" s="197"/>
      <c r="AU26" s="198"/>
    </row>
    <row r="27" spans="2:47" s="5" customFormat="1" ht="26.4">
      <c r="B27" s="103" t="s">
        <v>68</v>
      </c>
      <c r="C27" s="63"/>
      <c r="D27" s="201"/>
      <c r="E27" s="193"/>
      <c r="F27" s="193"/>
      <c r="G27" s="193"/>
      <c r="H27" s="193"/>
      <c r="I27" s="201"/>
      <c r="J27" s="193"/>
      <c r="K27" s="193"/>
      <c r="L27" s="193"/>
      <c r="M27" s="193"/>
      <c r="N27" s="201"/>
      <c r="O27" s="193"/>
      <c r="P27" s="193"/>
      <c r="Q27" s="193"/>
      <c r="R27" s="193"/>
      <c r="S27" s="201"/>
      <c r="T27" s="193"/>
      <c r="U27" s="193"/>
      <c r="V27" s="201"/>
      <c r="W27" s="193"/>
      <c r="X27" s="193"/>
      <c r="Y27" s="201"/>
      <c r="Z27" s="193"/>
      <c r="AA27" s="193"/>
      <c r="AB27" s="201"/>
      <c r="AC27" s="203"/>
      <c r="AD27" s="203"/>
      <c r="AE27" s="203"/>
      <c r="AF27" s="203"/>
      <c r="AG27" s="201"/>
      <c r="AH27" s="203"/>
      <c r="AI27" s="203"/>
      <c r="AJ27" s="203"/>
      <c r="AK27" s="203"/>
      <c r="AL27" s="201"/>
      <c r="AM27" s="193"/>
      <c r="AN27" s="193"/>
      <c r="AO27" s="193"/>
      <c r="AP27" s="193"/>
      <c r="AQ27" s="201"/>
      <c r="AR27" s="216"/>
      <c r="AS27" s="216"/>
      <c r="AT27" s="197"/>
      <c r="AU27" s="198"/>
    </row>
    <row r="28" spans="2:47">
      <c r="B28" s="120" t="s">
        <v>256</v>
      </c>
      <c r="C28" s="63" t="s">
        <v>47</v>
      </c>
      <c r="D28" s="192"/>
      <c r="E28" s="199"/>
      <c r="F28" s="199"/>
      <c r="G28" s="199"/>
      <c r="H28" s="199"/>
      <c r="I28" s="192"/>
      <c r="J28" s="199"/>
      <c r="K28" s="199"/>
      <c r="L28" s="199"/>
      <c r="M28" s="199"/>
      <c r="N28" s="192"/>
      <c r="O28" s="199"/>
      <c r="P28" s="199"/>
      <c r="Q28" s="199"/>
      <c r="R28" s="199"/>
      <c r="S28" s="192"/>
      <c r="T28" s="199"/>
      <c r="U28" s="199"/>
      <c r="V28" s="192"/>
      <c r="W28" s="199"/>
      <c r="X28" s="199"/>
      <c r="Y28" s="192"/>
      <c r="Z28" s="199"/>
      <c r="AA28" s="199"/>
      <c r="AB28" s="192"/>
      <c r="AC28" s="203"/>
      <c r="AD28" s="203"/>
      <c r="AE28" s="203"/>
      <c r="AF28" s="203"/>
      <c r="AG28" s="192"/>
      <c r="AH28" s="203"/>
      <c r="AI28" s="203"/>
      <c r="AJ28" s="203"/>
      <c r="AK28" s="203"/>
      <c r="AL28" s="192"/>
      <c r="AM28" s="199"/>
      <c r="AN28" s="199"/>
      <c r="AO28" s="199"/>
      <c r="AP28" s="199"/>
      <c r="AQ28" s="192"/>
      <c r="AR28" s="196"/>
      <c r="AS28" s="196"/>
      <c r="AT28" s="197"/>
      <c r="AU28" s="198"/>
    </row>
    <row r="29" spans="2:47" s="5" customFormat="1">
      <c r="B29" s="121" t="s">
        <v>257</v>
      </c>
      <c r="C29" s="67"/>
      <c r="D29" s="201"/>
      <c r="E29" s="203"/>
      <c r="F29" s="203"/>
      <c r="G29" s="203"/>
      <c r="H29" s="203"/>
      <c r="I29" s="201"/>
      <c r="J29" s="203"/>
      <c r="K29" s="203"/>
      <c r="L29" s="203"/>
      <c r="M29" s="203"/>
      <c r="N29" s="201"/>
      <c r="O29" s="203"/>
      <c r="P29" s="203"/>
      <c r="Q29" s="203"/>
      <c r="R29" s="203"/>
      <c r="S29" s="201"/>
      <c r="T29" s="203"/>
      <c r="U29" s="203"/>
      <c r="V29" s="201"/>
      <c r="W29" s="203"/>
      <c r="X29" s="203"/>
      <c r="Y29" s="201"/>
      <c r="Z29" s="203"/>
      <c r="AA29" s="203"/>
      <c r="AB29" s="201"/>
      <c r="AC29" s="203"/>
      <c r="AD29" s="203"/>
      <c r="AE29" s="203"/>
      <c r="AF29" s="203"/>
      <c r="AG29" s="201"/>
      <c r="AH29" s="203"/>
      <c r="AI29" s="203"/>
      <c r="AJ29" s="203"/>
      <c r="AK29" s="203"/>
      <c r="AL29" s="201"/>
      <c r="AM29" s="203"/>
      <c r="AN29" s="203"/>
      <c r="AO29" s="203"/>
      <c r="AP29" s="203"/>
      <c r="AQ29" s="201"/>
      <c r="AR29" s="216"/>
      <c r="AS29" s="216"/>
      <c r="AT29" s="197"/>
      <c r="AU29" s="198"/>
    </row>
    <row r="30" spans="2:47" s="5" customFormat="1" ht="13.8" customHeight="1">
      <c r="B30" s="103" t="s">
        <v>91</v>
      </c>
      <c r="C30" s="63" t="s">
        <v>1</v>
      </c>
      <c r="D30" s="192"/>
      <c r="E30" s="203"/>
      <c r="F30" s="203"/>
      <c r="G30" s="203"/>
      <c r="H30" s="203"/>
      <c r="I30" s="192"/>
      <c r="J30" s="203"/>
      <c r="K30" s="203"/>
      <c r="L30" s="203"/>
      <c r="M30" s="203"/>
      <c r="N30" s="192"/>
      <c r="O30" s="203"/>
      <c r="P30" s="203"/>
      <c r="Q30" s="203"/>
      <c r="R30" s="203"/>
      <c r="S30" s="192"/>
      <c r="T30" s="203"/>
      <c r="U30" s="203"/>
      <c r="V30" s="192"/>
      <c r="W30" s="203"/>
      <c r="X30" s="203"/>
      <c r="Y30" s="192"/>
      <c r="Z30" s="203"/>
      <c r="AA30" s="203"/>
      <c r="AB30" s="192"/>
      <c r="AC30" s="203"/>
      <c r="AD30" s="203"/>
      <c r="AE30" s="203"/>
      <c r="AF30" s="203"/>
      <c r="AG30" s="192"/>
      <c r="AH30" s="203"/>
      <c r="AI30" s="203"/>
      <c r="AJ30" s="203"/>
      <c r="AK30" s="203"/>
      <c r="AL30" s="192"/>
      <c r="AM30" s="203"/>
      <c r="AN30" s="203"/>
      <c r="AO30" s="203"/>
      <c r="AP30" s="203"/>
      <c r="AQ30" s="192"/>
      <c r="AR30" s="196"/>
      <c r="AS30" s="196"/>
      <c r="AT30" s="197"/>
      <c r="AU30" s="198"/>
    </row>
    <row r="31" spans="2:47" s="5" customFormat="1" ht="26.4">
      <c r="B31" s="103" t="s">
        <v>67</v>
      </c>
      <c r="C31" s="63"/>
      <c r="D31" s="201"/>
      <c r="E31" s="193"/>
      <c r="F31" s="193"/>
      <c r="G31" s="193"/>
      <c r="H31" s="193"/>
      <c r="I31" s="201"/>
      <c r="J31" s="193"/>
      <c r="K31" s="193"/>
      <c r="L31" s="193"/>
      <c r="M31" s="193"/>
      <c r="N31" s="201"/>
      <c r="O31" s="193"/>
      <c r="P31" s="193"/>
      <c r="Q31" s="193"/>
      <c r="R31" s="193"/>
      <c r="S31" s="201"/>
      <c r="T31" s="193"/>
      <c r="U31" s="193"/>
      <c r="V31" s="201"/>
      <c r="W31" s="193"/>
      <c r="X31" s="193"/>
      <c r="Y31" s="201"/>
      <c r="Z31" s="193"/>
      <c r="AA31" s="193"/>
      <c r="AB31" s="201"/>
      <c r="AC31" s="203"/>
      <c r="AD31" s="203"/>
      <c r="AE31" s="203"/>
      <c r="AF31" s="203"/>
      <c r="AG31" s="201"/>
      <c r="AH31" s="203"/>
      <c r="AI31" s="203"/>
      <c r="AJ31" s="203"/>
      <c r="AK31" s="203"/>
      <c r="AL31" s="201"/>
      <c r="AM31" s="193"/>
      <c r="AN31" s="193"/>
      <c r="AO31" s="193"/>
      <c r="AP31" s="193"/>
      <c r="AQ31" s="201"/>
      <c r="AR31" s="216"/>
      <c r="AS31" s="216"/>
      <c r="AT31" s="197"/>
      <c r="AU31" s="198"/>
    </row>
    <row r="32" spans="2:47">
      <c r="B32" s="120" t="s">
        <v>258</v>
      </c>
      <c r="C32" s="63" t="s">
        <v>48</v>
      </c>
      <c r="D32" s="192"/>
      <c r="E32" s="199"/>
      <c r="F32" s="199"/>
      <c r="G32" s="199"/>
      <c r="H32" s="199"/>
      <c r="I32" s="192"/>
      <c r="J32" s="199"/>
      <c r="K32" s="199"/>
      <c r="L32" s="199"/>
      <c r="M32" s="199"/>
      <c r="N32" s="192"/>
      <c r="O32" s="199"/>
      <c r="P32" s="199"/>
      <c r="Q32" s="199"/>
      <c r="R32" s="199"/>
      <c r="S32" s="192"/>
      <c r="T32" s="199"/>
      <c r="U32" s="199"/>
      <c r="V32" s="192"/>
      <c r="W32" s="199"/>
      <c r="X32" s="199"/>
      <c r="Y32" s="192"/>
      <c r="Z32" s="199"/>
      <c r="AA32" s="199"/>
      <c r="AB32" s="192"/>
      <c r="AC32" s="203"/>
      <c r="AD32" s="203"/>
      <c r="AE32" s="203"/>
      <c r="AF32" s="203"/>
      <c r="AG32" s="192"/>
      <c r="AH32" s="203"/>
      <c r="AI32" s="203"/>
      <c r="AJ32" s="203"/>
      <c r="AK32" s="203"/>
      <c r="AL32" s="192"/>
      <c r="AM32" s="199"/>
      <c r="AN32" s="199"/>
      <c r="AO32" s="199"/>
      <c r="AP32" s="199"/>
      <c r="AQ32" s="192"/>
      <c r="AR32" s="196"/>
      <c r="AS32" s="196"/>
      <c r="AT32" s="197"/>
      <c r="AU32" s="198"/>
    </row>
    <row r="33" spans="2:47" s="5" customFormat="1">
      <c r="B33" s="121" t="s">
        <v>259</v>
      </c>
      <c r="C33" s="67"/>
      <c r="D33" s="201"/>
      <c r="E33" s="203"/>
      <c r="F33" s="203"/>
      <c r="G33" s="203"/>
      <c r="H33" s="203"/>
      <c r="I33" s="201"/>
      <c r="J33" s="203"/>
      <c r="K33" s="203"/>
      <c r="L33" s="203"/>
      <c r="M33" s="203"/>
      <c r="N33" s="201"/>
      <c r="O33" s="203"/>
      <c r="P33" s="203"/>
      <c r="Q33" s="203"/>
      <c r="R33" s="203"/>
      <c r="S33" s="201"/>
      <c r="T33" s="203"/>
      <c r="U33" s="203"/>
      <c r="V33" s="201"/>
      <c r="W33" s="203"/>
      <c r="X33" s="203"/>
      <c r="Y33" s="201"/>
      <c r="Z33" s="203"/>
      <c r="AA33" s="203"/>
      <c r="AB33" s="201"/>
      <c r="AC33" s="203"/>
      <c r="AD33" s="203"/>
      <c r="AE33" s="203"/>
      <c r="AF33" s="203"/>
      <c r="AG33" s="201"/>
      <c r="AH33" s="203"/>
      <c r="AI33" s="203"/>
      <c r="AJ33" s="203"/>
      <c r="AK33" s="203"/>
      <c r="AL33" s="201"/>
      <c r="AM33" s="203"/>
      <c r="AN33" s="203"/>
      <c r="AO33" s="203"/>
      <c r="AP33" s="203"/>
      <c r="AQ33" s="201"/>
      <c r="AR33" s="216"/>
      <c r="AS33" s="216"/>
      <c r="AT33" s="197"/>
      <c r="AU33" s="198"/>
    </row>
    <row r="34" spans="2:47" s="5" customFormat="1">
      <c r="B34" s="120" t="s">
        <v>71</v>
      </c>
      <c r="C34" s="63" t="s">
        <v>2</v>
      </c>
      <c r="D34" s="192"/>
      <c r="E34" s="203"/>
      <c r="F34" s="203"/>
      <c r="G34" s="203"/>
      <c r="H34" s="203"/>
      <c r="I34" s="192"/>
      <c r="J34" s="203"/>
      <c r="K34" s="203"/>
      <c r="L34" s="203"/>
      <c r="M34" s="203"/>
      <c r="N34" s="192"/>
      <c r="O34" s="203"/>
      <c r="P34" s="203"/>
      <c r="Q34" s="203"/>
      <c r="R34" s="203"/>
      <c r="S34" s="192"/>
      <c r="T34" s="203"/>
      <c r="U34" s="203"/>
      <c r="V34" s="192"/>
      <c r="W34" s="203"/>
      <c r="X34" s="203"/>
      <c r="Y34" s="192"/>
      <c r="Z34" s="203"/>
      <c r="AA34" s="203"/>
      <c r="AB34" s="192"/>
      <c r="AC34" s="203"/>
      <c r="AD34" s="203"/>
      <c r="AE34" s="203"/>
      <c r="AF34" s="203"/>
      <c r="AG34" s="192"/>
      <c r="AH34" s="203"/>
      <c r="AI34" s="203"/>
      <c r="AJ34" s="203"/>
      <c r="AK34" s="203"/>
      <c r="AL34" s="192"/>
      <c r="AM34" s="203"/>
      <c r="AN34" s="203"/>
      <c r="AO34" s="203"/>
      <c r="AP34" s="203"/>
      <c r="AQ34" s="192"/>
      <c r="AR34" s="196"/>
      <c r="AS34" s="196"/>
      <c r="AT34" s="197"/>
      <c r="AU34" s="198"/>
    </row>
    <row r="35" spans="2:47" s="5" customFormat="1">
      <c r="B35" s="103" t="s">
        <v>72</v>
      </c>
      <c r="C35" s="63"/>
      <c r="D35" s="201"/>
      <c r="E35" s="193"/>
      <c r="F35" s="193"/>
      <c r="G35" s="193"/>
      <c r="H35" s="193"/>
      <c r="I35" s="201"/>
      <c r="J35" s="193"/>
      <c r="K35" s="193"/>
      <c r="L35" s="193"/>
      <c r="M35" s="193"/>
      <c r="N35" s="201"/>
      <c r="O35" s="193"/>
      <c r="P35" s="193"/>
      <c r="Q35" s="193"/>
      <c r="R35" s="193"/>
      <c r="S35" s="201"/>
      <c r="T35" s="193"/>
      <c r="U35" s="193"/>
      <c r="V35" s="201"/>
      <c r="W35" s="193"/>
      <c r="X35" s="193"/>
      <c r="Y35" s="201"/>
      <c r="Z35" s="193"/>
      <c r="AA35" s="193"/>
      <c r="AB35" s="201"/>
      <c r="AC35" s="203"/>
      <c r="AD35" s="203"/>
      <c r="AE35" s="203"/>
      <c r="AF35" s="203"/>
      <c r="AG35" s="201"/>
      <c r="AH35" s="203"/>
      <c r="AI35" s="203"/>
      <c r="AJ35" s="203"/>
      <c r="AK35" s="203"/>
      <c r="AL35" s="201"/>
      <c r="AM35" s="193"/>
      <c r="AN35" s="193"/>
      <c r="AO35" s="193"/>
      <c r="AP35" s="193"/>
      <c r="AQ35" s="201"/>
      <c r="AR35" s="216"/>
      <c r="AS35" s="216"/>
      <c r="AT35" s="197"/>
      <c r="AU35" s="198"/>
    </row>
    <row r="36" spans="2:47">
      <c r="B36" s="120" t="s">
        <v>260</v>
      </c>
      <c r="C36" s="63" t="s">
        <v>3</v>
      </c>
      <c r="D36" s="192"/>
      <c r="E36" s="193"/>
      <c r="F36" s="193"/>
      <c r="G36" s="193"/>
      <c r="H36" s="193"/>
      <c r="I36" s="192"/>
      <c r="J36" s="193"/>
      <c r="K36" s="193"/>
      <c r="L36" s="193"/>
      <c r="M36" s="193"/>
      <c r="N36" s="192"/>
      <c r="O36" s="193"/>
      <c r="P36" s="193"/>
      <c r="Q36" s="193"/>
      <c r="R36" s="193"/>
      <c r="S36" s="192"/>
      <c r="T36" s="193"/>
      <c r="U36" s="193"/>
      <c r="V36" s="192"/>
      <c r="W36" s="193"/>
      <c r="X36" s="193"/>
      <c r="Y36" s="192"/>
      <c r="Z36" s="193"/>
      <c r="AA36" s="193"/>
      <c r="AB36" s="192"/>
      <c r="AC36" s="203"/>
      <c r="AD36" s="203"/>
      <c r="AE36" s="203"/>
      <c r="AF36" s="203"/>
      <c r="AG36" s="192"/>
      <c r="AH36" s="203"/>
      <c r="AI36" s="203"/>
      <c r="AJ36" s="203"/>
      <c r="AK36" s="203"/>
      <c r="AL36" s="192"/>
      <c r="AM36" s="193"/>
      <c r="AN36" s="193"/>
      <c r="AO36" s="193"/>
      <c r="AP36" s="193"/>
      <c r="AQ36" s="192"/>
      <c r="AR36" s="196"/>
      <c r="AS36" s="196"/>
      <c r="AT36" s="197"/>
      <c r="AU36" s="198"/>
    </row>
    <row r="37" spans="2:47">
      <c r="B37" s="121" t="s">
        <v>261</v>
      </c>
      <c r="C37" s="63"/>
      <c r="D37" s="201"/>
      <c r="E37" s="199"/>
      <c r="F37" s="199"/>
      <c r="G37" s="199"/>
      <c r="H37" s="199"/>
      <c r="I37" s="201"/>
      <c r="J37" s="199"/>
      <c r="K37" s="199"/>
      <c r="L37" s="199"/>
      <c r="M37" s="199"/>
      <c r="N37" s="201"/>
      <c r="O37" s="199"/>
      <c r="P37" s="199"/>
      <c r="Q37" s="199"/>
      <c r="R37" s="199"/>
      <c r="S37" s="201"/>
      <c r="T37" s="199"/>
      <c r="U37" s="199"/>
      <c r="V37" s="201"/>
      <c r="W37" s="199"/>
      <c r="X37" s="199"/>
      <c r="Y37" s="201"/>
      <c r="Z37" s="199"/>
      <c r="AA37" s="199"/>
      <c r="AB37" s="201"/>
      <c r="AC37" s="203"/>
      <c r="AD37" s="203"/>
      <c r="AE37" s="203"/>
      <c r="AF37" s="203"/>
      <c r="AG37" s="201"/>
      <c r="AH37" s="203"/>
      <c r="AI37" s="203"/>
      <c r="AJ37" s="203"/>
      <c r="AK37" s="203"/>
      <c r="AL37" s="201"/>
      <c r="AM37" s="199"/>
      <c r="AN37" s="199"/>
      <c r="AO37" s="199"/>
      <c r="AP37" s="199"/>
      <c r="AQ37" s="201"/>
      <c r="AR37" s="216"/>
      <c r="AS37" s="216"/>
      <c r="AT37" s="197"/>
      <c r="AU37" s="198"/>
    </row>
    <row r="38" spans="2:47" ht="13.8" customHeight="1">
      <c r="B38" s="103" t="s">
        <v>103</v>
      </c>
      <c r="C38" s="63" t="s">
        <v>40</v>
      </c>
      <c r="D38" s="192"/>
      <c r="E38" s="203"/>
      <c r="F38" s="203"/>
      <c r="G38" s="203"/>
      <c r="H38" s="203"/>
      <c r="I38" s="192"/>
      <c r="J38" s="203"/>
      <c r="K38" s="203"/>
      <c r="L38" s="203"/>
      <c r="M38" s="203"/>
      <c r="N38" s="192"/>
      <c r="O38" s="203"/>
      <c r="P38" s="203"/>
      <c r="Q38" s="203"/>
      <c r="R38" s="203"/>
      <c r="S38" s="192"/>
      <c r="T38" s="203"/>
      <c r="U38" s="203"/>
      <c r="V38" s="192"/>
      <c r="W38" s="203"/>
      <c r="X38" s="203"/>
      <c r="Y38" s="192"/>
      <c r="Z38" s="203"/>
      <c r="AA38" s="203"/>
      <c r="AB38" s="192"/>
      <c r="AC38" s="203"/>
      <c r="AD38" s="203"/>
      <c r="AE38" s="203"/>
      <c r="AF38" s="203"/>
      <c r="AG38" s="192"/>
      <c r="AH38" s="203"/>
      <c r="AI38" s="203"/>
      <c r="AJ38" s="203"/>
      <c r="AK38" s="203"/>
      <c r="AL38" s="192"/>
      <c r="AM38" s="203"/>
      <c r="AN38" s="203"/>
      <c r="AO38" s="203"/>
      <c r="AP38" s="203"/>
      <c r="AQ38" s="192"/>
      <c r="AR38" s="196"/>
      <c r="AS38" s="196"/>
      <c r="AT38" s="197"/>
      <c r="AU38" s="198"/>
    </row>
    <row r="39" spans="2:47" ht="26.4">
      <c r="B39" s="103" t="s">
        <v>69</v>
      </c>
      <c r="C39" s="63"/>
      <c r="D39" s="201"/>
      <c r="E39" s="193"/>
      <c r="F39" s="193"/>
      <c r="G39" s="193"/>
      <c r="H39" s="193"/>
      <c r="I39" s="201"/>
      <c r="J39" s="193"/>
      <c r="K39" s="193"/>
      <c r="L39" s="193"/>
      <c r="M39" s="193"/>
      <c r="N39" s="201"/>
      <c r="O39" s="193"/>
      <c r="P39" s="193"/>
      <c r="Q39" s="193"/>
      <c r="R39" s="193"/>
      <c r="S39" s="201"/>
      <c r="T39" s="193"/>
      <c r="U39" s="193"/>
      <c r="V39" s="201"/>
      <c r="W39" s="193"/>
      <c r="X39" s="193"/>
      <c r="Y39" s="201"/>
      <c r="Z39" s="193"/>
      <c r="AA39" s="193"/>
      <c r="AB39" s="201"/>
      <c r="AC39" s="203"/>
      <c r="AD39" s="203"/>
      <c r="AE39" s="203"/>
      <c r="AF39" s="203"/>
      <c r="AG39" s="201"/>
      <c r="AH39" s="203"/>
      <c r="AI39" s="203"/>
      <c r="AJ39" s="203"/>
      <c r="AK39" s="203"/>
      <c r="AL39" s="201"/>
      <c r="AM39" s="193"/>
      <c r="AN39" s="193"/>
      <c r="AO39" s="193"/>
      <c r="AP39" s="193"/>
      <c r="AQ39" s="201"/>
      <c r="AR39" s="216"/>
      <c r="AS39" s="216"/>
      <c r="AT39" s="197"/>
      <c r="AU39" s="198"/>
    </row>
    <row r="40" spans="2:47">
      <c r="B40" s="121" t="s">
        <v>262</v>
      </c>
      <c r="C40" s="67"/>
      <c r="D40" s="204"/>
      <c r="E40" s="199"/>
      <c r="F40" s="199"/>
      <c r="G40" s="199"/>
      <c r="H40" s="199"/>
      <c r="I40" s="204"/>
      <c r="J40" s="199"/>
      <c r="K40" s="199"/>
      <c r="L40" s="199"/>
      <c r="M40" s="199"/>
      <c r="N40" s="204"/>
      <c r="O40" s="199"/>
      <c r="P40" s="199"/>
      <c r="Q40" s="199"/>
      <c r="R40" s="199"/>
      <c r="S40" s="204"/>
      <c r="T40" s="199"/>
      <c r="U40" s="199"/>
      <c r="V40" s="204"/>
      <c r="W40" s="199"/>
      <c r="X40" s="199"/>
      <c r="Y40" s="204"/>
      <c r="Z40" s="199"/>
      <c r="AA40" s="199"/>
      <c r="AB40" s="204"/>
      <c r="AC40" s="203"/>
      <c r="AD40" s="203"/>
      <c r="AE40" s="203"/>
      <c r="AF40" s="203"/>
      <c r="AG40" s="204"/>
      <c r="AH40" s="203"/>
      <c r="AI40" s="203"/>
      <c r="AJ40" s="203"/>
      <c r="AK40" s="203"/>
      <c r="AL40" s="204"/>
      <c r="AM40" s="199"/>
      <c r="AN40" s="199"/>
      <c r="AO40" s="199"/>
      <c r="AP40" s="199"/>
      <c r="AQ40" s="204"/>
      <c r="AR40" s="197"/>
      <c r="AS40" s="197"/>
      <c r="AT40" s="197"/>
      <c r="AU40" s="198"/>
    </row>
    <row r="41" spans="2:47">
      <c r="B41" s="103" t="s">
        <v>92</v>
      </c>
      <c r="C41" s="63" t="s">
        <v>42</v>
      </c>
      <c r="D41" s="192"/>
      <c r="E41" s="203"/>
      <c r="F41" s="203"/>
      <c r="G41" s="203"/>
      <c r="H41" s="203"/>
      <c r="I41" s="192"/>
      <c r="J41" s="203"/>
      <c r="K41" s="203"/>
      <c r="L41" s="203"/>
      <c r="M41" s="203"/>
      <c r="N41" s="192"/>
      <c r="O41" s="203"/>
      <c r="P41" s="203"/>
      <c r="Q41" s="203"/>
      <c r="R41" s="203"/>
      <c r="S41" s="192"/>
      <c r="T41" s="203"/>
      <c r="U41" s="203"/>
      <c r="V41" s="192"/>
      <c r="W41" s="203"/>
      <c r="X41" s="203"/>
      <c r="Y41" s="192"/>
      <c r="Z41" s="203"/>
      <c r="AA41" s="203"/>
      <c r="AB41" s="192"/>
      <c r="AC41" s="203"/>
      <c r="AD41" s="203"/>
      <c r="AE41" s="203"/>
      <c r="AF41" s="203"/>
      <c r="AG41" s="192"/>
      <c r="AH41" s="203"/>
      <c r="AI41" s="203"/>
      <c r="AJ41" s="203"/>
      <c r="AK41" s="203"/>
      <c r="AL41" s="192"/>
      <c r="AM41" s="203"/>
      <c r="AN41" s="203"/>
      <c r="AO41" s="203"/>
      <c r="AP41" s="203"/>
      <c r="AQ41" s="192"/>
      <c r="AR41" s="196"/>
      <c r="AS41" s="196"/>
      <c r="AT41" s="197"/>
      <c r="AU41" s="198"/>
    </row>
    <row r="42" spans="2:47" s="5" customFormat="1">
      <c r="B42" s="103" t="s">
        <v>73</v>
      </c>
      <c r="C42" s="63"/>
      <c r="D42" s="201"/>
      <c r="E42" s="193"/>
      <c r="F42" s="193"/>
      <c r="G42" s="193"/>
      <c r="H42" s="193"/>
      <c r="I42" s="201"/>
      <c r="J42" s="193"/>
      <c r="K42" s="193"/>
      <c r="L42" s="193"/>
      <c r="M42" s="193"/>
      <c r="N42" s="201"/>
      <c r="O42" s="193"/>
      <c r="P42" s="193"/>
      <c r="Q42" s="193"/>
      <c r="R42" s="193"/>
      <c r="S42" s="201"/>
      <c r="T42" s="193"/>
      <c r="U42" s="193"/>
      <c r="V42" s="201"/>
      <c r="W42" s="193"/>
      <c r="X42" s="193"/>
      <c r="Y42" s="201"/>
      <c r="Z42" s="193"/>
      <c r="AA42" s="193"/>
      <c r="AB42" s="201"/>
      <c r="AC42" s="203"/>
      <c r="AD42" s="203"/>
      <c r="AE42" s="203"/>
      <c r="AF42" s="203"/>
      <c r="AG42" s="201"/>
      <c r="AH42" s="203"/>
      <c r="AI42" s="203"/>
      <c r="AJ42" s="203"/>
      <c r="AK42" s="203"/>
      <c r="AL42" s="201"/>
      <c r="AM42" s="193"/>
      <c r="AN42" s="193"/>
      <c r="AO42" s="193"/>
      <c r="AP42" s="193"/>
      <c r="AQ42" s="201"/>
      <c r="AR42" s="216"/>
      <c r="AS42" s="216"/>
      <c r="AT42" s="197"/>
      <c r="AU42" s="198"/>
    </row>
    <row r="43" spans="2:47">
      <c r="B43" s="120" t="s">
        <v>263</v>
      </c>
      <c r="C43" s="63" t="s">
        <v>46</v>
      </c>
      <c r="D43" s="192"/>
      <c r="E43" s="199"/>
      <c r="F43" s="199"/>
      <c r="G43" s="199"/>
      <c r="H43" s="199"/>
      <c r="I43" s="192"/>
      <c r="J43" s="199"/>
      <c r="K43" s="199"/>
      <c r="L43" s="199"/>
      <c r="M43" s="199"/>
      <c r="N43" s="192"/>
      <c r="O43" s="199"/>
      <c r="P43" s="199"/>
      <c r="Q43" s="199"/>
      <c r="R43" s="199"/>
      <c r="S43" s="192"/>
      <c r="T43" s="199"/>
      <c r="U43" s="199"/>
      <c r="V43" s="192"/>
      <c r="W43" s="199"/>
      <c r="X43" s="199"/>
      <c r="Y43" s="192"/>
      <c r="Z43" s="199"/>
      <c r="AA43" s="199"/>
      <c r="AB43" s="204"/>
      <c r="AC43" s="203"/>
      <c r="AD43" s="203"/>
      <c r="AE43" s="203"/>
      <c r="AF43" s="203"/>
      <c r="AG43" s="192"/>
      <c r="AH43" s="203"/>
      <c r="AI43" s="203"/>
      <c r="AJ43" s="203"/>
      <c r="AK43" s="203"/>
      <c r="AL43" s="192"/>
      <c r="AM43" s="199"/>
      <c r="AN43" s="199"/>
      <c r="AO43" s="199"/>
      <c r="AP43" s="199"/>
      <c r="AQ43" s="192"/>
      <c r="AR43" s="196"/>
      <c r="AS43" s="196"/>
      <c r="AT43" s="197"/>
      <c r="AU43" s="198"/>
    </row>
    <row r="44" spans="2:47">
      <c r="B44" s="121" t="s">
        <v>264</v>
      </c>
      <c r="C44" s="63"/>
      <c r="D44" s="201"/>
      <c r="E44" s="203"/>
      <c r="F44" s="203"/>
      <c r="G44" s="203"/>
      <c r="H44" s="203"/>
      <c r="I44" s="201"/>
      <c r="J44" s="203"/>
      <c r="K44" s="203"/>
      <c r="L44" s="203"/>
      <c r="M44" s="203"/>
      <c r="N44" s="201"/>
      <c r="O44" s="203"/>
      <c r="P44" s="203"/>
      <c r="Q44" s="203"/>
      <c r="R44" s="203"/>
      <c r="S44" s="201"/>
      <c r="T44" s="203"/>
      <c r="U44" s="203"/>
      <c r="V44" s="201"/>
      <c r="W44" s="203"/>
      <c r="X44" s="203"/>
      <c r="Y44" s="201"/>
      <c r="Z44" s="203"/>
      <c r="AA44" s="203"/>
      <c r="AB44" s="204"/>
      <c r="AC44" s="203"/>
      <c r="AD44" s="203"/>
      <c r="AE44" s="203"/>
      <c r="AF44" s="203"/>
      <c r="AG44" s="201"/>
      <c r="AH44" s="203"/>
      <c r="AI44" s="203"/>
      <c r="AJ44" s="203"/>
      <c r="AK44" s="203"/>
      <c r="AL44" s="201"/>
      <c r="AM44" s="203"/>
      <c r="AN44" s="203"/>
      <c r="AO44" s="203"/>
      <c r="AP44" s="203"/>
      <c r="AQ44" s="201"/>
      <c r="AR44" s="216"/>
      <c r="AS44" s="216"/>
      <c r="AT44" s="197"/>
      <c r="AU44" s="198"/>
    </row>
    <row r="45" spans="2:47">
      <c r="B45" s="103" t="s">
        <v>94</v>
      </c>
      <c r="C45" s="63" t="s">
        <v>30</v>
      </c>
      <c r="D45" s="192"/>
      <c r="E45" s="193"/>
      <c r="F45" s="193"/>
      <c r="G45" s="193"/>
      <c r="H45" s="193"/>
      <c r="I45" s="192"/>
      <c r="J45" s="193"/>
      <c r="K45" s="193"/>
      <c r="L45" s="193"/>
      <c r="M45" s="193"/>
      <c r="N45" s="192"/>
      <c r="O45" s="193"/>
      <c r="P45" s="193"/>
      <c r="Q45" s="193"/>
      <c r="R45" s="193"/>
      <c r="S45" s="192"/>
      <c r="T45" s="193"/>
      <c r="U45" s="193"/>
      <c r="V45" s="192"/>
      <c r="W45" s="193"/>
      <c r="X45" s="193"/>
      <c r="Y45" s="192"/>
      <c r="Z45" s="193"/>
      <c r="AA45" s="193"/>
      <c r="AB45" s="192"/>
      <c r="AC45" s="203"/>
      <c r="AD45" s="203"/>
      <c r="AE45" s="203"/>
      <c r="AF45" s="203"/>
      <c r="AG45" s="192"/>
      <c r="AH45" s="203"/>
      <c r="AI45" s="203"/>
      <c r="AJ45" s="203"/>
      <c r="AK45" s="203"/>
      <c r="AL45" s="192"/>
      <c r="AM45" s="193"/>
      <c r="AN45" s="193"/>
      <c r="AO45" s="193"/>
      <c r="AP45" s="193"/>
      <c r="AQ45" s="192"/>
      <c r="AR45" s="196"/>
      <c r="AS45" s="196"/>
      <c r="AT45" s="197"/>
      <c r="AU45" s="198"/>
    </row>
    <row r="46" spans="2:47">
      <c r="B46" s="120" t="s">
        <v>95</v>
      </c>
      <c r="C46" s="63" t="s">
        <v>31</v>
      </c>
      <c r="D46" s="192"/>
      <c r="E46" s="193"/>
      <c r="F46" s="193"/>
      <c r="G46" s="193"/>
      <c r="H46" s="193"/>
      <c r="I46" s="192"/>
      <c r="J46" s="193"/>
      <c r="K46" s="193"/>
      <c r="L46" s="193"/>
      <c r="M46" s="193"/>
      <c r="N46" s="192"/>
      <c r="O46" s="193"/>
      <c r="P46" s="193"/>
      <c r="Q46" s="193"/>
      <c r="R46" s="193"/>
      <c r="S46" s="192"/>
      <c r="T46" s="193"/>
      <c r="U46" s="193"/>
      <c r="V46" s="192"/>
      <c r="W46" s="193"/>
      <c r="X46" s="193"/>
      <c r="Y46" s="192"/>
      <c r="Z46" s="193"/>
      <c r="AA46" s="193"/>
      <c r="AB46" s="192"/>
      <c r="AC46" s="203"/>
      <c r="AD46" s="203"/>
      <c r="AE46" s="203"/>
      <c r="AF46" s="203"/>
      <c r="AG46" s="192"/>
      <c r="AH46" s="203"/>
      <c r="AI46" s="203"/>
      <c r="AJ46" s="203"/>
      <c r="AK46" s="203"/>
      <c r="AL46" s="192"/>
      <c r="AM46" s="193"/>
      <c r="AN46" s="193"/>
      <c r="AO46" s="193"/>
      <c r="AP46" s="193"/>
      <c r="AQ46" s="192"/>
      <c r="AR46" s="196"/>
      <c r="AS46" s="196"/>
      <c r="AT46" s="197"/>
      <c r="AU46" s="198"/>
    </row>
    <row r="47" spans="2:47">
      <c r="B47" s="120" t="s">
        <v>96</v>
      </c>
      <c r="C47" s="63" t="s">
        <v>32</v>
      </c>
      <c r="D47" s="192"/>
      <c r="E47" s="199"/>
      <c r="F47" s="199"/>
      <c r="G47" s="199"/>
      <c r="H47" s="199"/>
      <c r="I47" s="192"/>
      <c r="J47" s="199"/>
      <c r="K47" s="199"/>
      <c r="L47" s="199"/>
      <c r="M47" s="199"/>
      <c r="N47" s="192"/>
      <c r="O47" s="199"/>
      <c r="P47" s="199"/>
      <c r="Q47" s="199"/>
      <c r="R47" s="199"/>
      <c r="S47" s="192"/>
      <c r="T47" s="199"/>
      <c r="U47" s="199"/>
      <c r="V47" s="192"/>
      <c r="W47" s="199"/>
      <c r="X47" s="199"/>
      <c r="Y47" s="192"/>
      <c r="Z47" s="199"/>
      <c r="AA47" s="199"/>
      <c r="AB47" s="192"/>
      <c r="AC47" s="203"/>
      <c r="AD47" s="203"/>
      <c r="AE47" s="203"/>
      <c r="AF47" s="203"/>
      <c r="AG47" s="192"/>
      <c r="AH47" s="203"/>
      <c r="AI47" s="203"/>
      <c r="AJ47" s="203"/>
      <c r="AK47" s="203"/>
      <c r="AL47" s="192"/>
      <c r="AM47" s="199"/>
      <c r="AN47" s="199"/>
      <c r="AO47" s="199"/>
      <c r="AP47" s="199"/>
      <c r="AQ47" s="192"/>
      <c r="AR47" s="196"/>
      <c r="AS47" s="196"/>
      <c r="AT47" s="197"/>
      <c r="AU47" s="198"/>
    </row>
    <row r="48" spans="2:47">
      <c r="B48" s="121" t="s">
        <v>265</v>
      </c>
      <c r="C48" s="63"/>
      <c r="D48" s="201"/>
      <c r="E48" s="203"/>
      <c r="F48" s="203"/>
      <c r="G48" s="203"/>
      <c r="H48" s="203"/>
      <c r="I48" s="201"/>
      <c r="J48" s="203"/>
      <c r="K48" s="203"/>
      <c r="L48" s="203"/>
      <c r="M48" s="203"/>
      <c r="N48" s="201"/>
      <c r="O48" s="203"/>
      <c r="P48" s="203"/>
      <c r="Q48" s="203"/>
      <c r="R48" s="203"/>
      <c r="S48" s="201"/>
      <c r="T48" s="203"/>
      <c r="U48" s="203"/>
      <c r="V48" s="201"/>
      <c r="W48" s="203"/>
      <c r="X48" s="203"/>
      <c r="Y48" s="201"/>
      <c r="Z48" s="203"/>
      <c r="AA48" s="203"/>
      <c r="AB48" s="201"/>
      <c r="AC48" s="203"/>
      <c r="AD48" s="203"/>
      <c r="AE48" s="203"/>
      <c r="AF48" s="203"/>
      <c r="AG48" s="201"/>
      <c r="AH48" s="203"/>
      <c r="AI48" s="203"/>
      <c r="AJ48" s="203"/>
      <c r="AK48" s="203"/>
      <c r="AL48" s="201"/>
      <c r="AM48" s="203"/>
      <c r="AN48" s="203"/>
      <c r="AO48" s="203"/>
      <c r="AP48" s="203"/>
      <c r="AQ48" s="201"/>
      <c r="AR48" s="216"/>
      <c r="AS48" s="216"/>
      <c r="AT48" s="197"/>
      <c r="AU48" s="198"/>
    </row>
    <row r="49" spans="2:47">
      <c r="B49" s="120" t="s">
        <v>97</v>
      </c>
      <c r="C49" s="63" t="s">
        <v>33</v>
      </c>
      <c r="D49" s="192"/>
      <c r="E49" s="193"/>
      <c r="F49" s="193"/>
      <c r="G49" s="193"/>
      <c r="H49" s="193"/>
      <c r="I49" s="192"/>
      <c r="J49" s="193"/>
      <c r="K49" s="193"/>
      <c r="L49" s="193"/>
      <c r="M49" s="193"/>
      <c r="N49" s="192"/>
      <c r="O49" s="193"/>
      <c r="P49" s="193"/>
      <c r="Q49" s="193"/>
      <c r="R49" s="193"/>
      <c r="S49" s="192"/>
      <c r="T49" s="193"/>
      <c r="U49" s="193"/>
      <c r="V49" s="192"/>
      <c r="W49" s="193"/>
      <c r="X49" s="193"/>
      <c r="Y49" s="192"/>
      <c r="Z49" s="193"/>
      <c r="AA49" s="193"/>
      <c r="AB49" s="192"/>
      <c r="AC49" s="203"/>
      <c r="AD49" s="203"/>
      <c r="AE49" s="203"/>
      <c r="AF49" s="203"/>
      <c r="AG49" s="192"/>
      <c r="AH49" s="203"/>
      <c r="AI49" s="203"/>
      <c r="AJ49" s="203"/>
      <c r="AK49" s="203"/>
      <c r="AL49" s="192"/>
      <c r="AM49" s="193"/>
      <c r="AN49" s="193"/>
      <c r="AO49" s="193"/>
      <c r="AP49" s="193"/>
      <c r="AQ49" s="192"/>
      <c r="AR49" s="196"/>
      <c r="AS49" s="196"/>
      <c r="AT49" s="197"/>
      <c r="AU49" s="198"/>
    </row>
    <row r="50" spans="2:47">
      <c r="B50" s="120" t="s">
        <v>98</v>
      </c>
      <c r="C50" s="63" t="s">
        <v>34</v>
      </c>
      <c r="D50" s="192"/>
      <c r="E50" s="199"/>
      <c r="F50" s="199"/>
      <c r="G50" s="199"/>
      <c r="H50" s="199"/>
      <c r="I50" s="192"/>
      <c r="J50" s="199"/>
      <c r="K50" s="199"/>
      <c r="L50" s="199"/>
      <c r="M50" s="199"/>
      <c r="N50" s="192"/>
      <c r="O50" s="199"/>
      <c r="P50" s="199"/>
      <c r="Q50" s="199"/>
      <c r="R50" s="199"/>
      <c r="S50" s="192"/>
      <c r="T50" s="199"/>
      <c r="U50" s="199"/>
      <c r="V50" s="192"/>
      <c r="W50" s="199"/>
      <c r="X50" s="199"/>
      <c r="Y50" s="192"/>
      <c r="Z50" s="199"/>
      <c r="AA50" s="199"/>
      <c r="AB50" s="192"/>
      <c r="AC50" s="203"/>
      <c r="AD50" s="203"/>
      <c r="AE50" s="203"/>
      <c r="AF50" s="203"/>
      <c r="AG50" s="192"/>
      <c r="AH50" s="203"/>
      <c r="AI50" s="203"/>
      <c r="AJ50" s="203"/>
      <c r="AK50" s="203"/>
      <c r="AL50" s="192"/>
      <c r="AM50" s="199"/>
      <c r="AN50" s="199"/>
      <c r="AO50" s="199"/>
      <c r="AP50" s="199"/>
      <c r="AQ50" s="192"/>
      <c r="AR50" s="196"/>
      <c r="AS50" s="196"/>
      <c r="AT50" s="197"/>
      <c r="AU50" s="198"/>
    </row>
    <row r="51" spans="2:47" s="5" customFormat="1">
      <c r="B51" s="120" t="s">
        <v>266</v>
      </c>
      <c r="C51" s="63"/>
      <c r="D51" s="192"/>
      <c r="E51" s="193"/>
      <c r="F51" s="193"/>
      <c r="G51" s="193"/>
      <c r="H51" s="193"/>
      <c r="I51" s="192"/>
      <c r="J51" s="193"/>
      <c r="K51" s="193"/>
      <c r="L51" s="193"/>
      <c r="M51" s="193"/>
      <c r="N51" s="192"/>
      <c r="O51" s="193"/>
      <c r="P51" s="193"/>
      <c r="Q51" s="193"/>
      <c r="R51" s="193"/>
      <c r="S51" s="192"/>
      <c r="T51" s="193"/>
      <c r="U51" s="193"/>
      <c r="V51" s="192"/>
      <c r="W51" s="193"/>
      <c r="X51" s="193"/>
      <c r="Y51" s="192"/>
      <c r="Z51" s="193"/>
      <c r="AA51" s="193"/>
      <c r="AB51" s="192"/>
      <c r="AC51" s="203"/>
      <c r="AD51" s="203"/>
      <c r="AE51" s="203"/>
      <c r="AF51" s="203"/>
      <c r="AG51" s="192"/>
      <c r="AH51" s="203"/>
      <c r="AI51" s="203"/>
      <c r="AJ51" s="203"/>
      <c r="AK51" s="203"/>
      <c r="AL51" s="192"/>
      <c r="AM51" s="193"/>
      <c r="AN51" s="193"/>
      <c r="AO51" s="193"/>
      <c r="AP51" s="193"/>
      <c r="AQ51" s="192"/>
      <c r="AR51" s="196"/>
      <c r="AS51" s="196"/>
      <c r="AT51" s="197"/>
      <c r="AU51" s="198"/>
    </row>
    <row r="52" spans="2:47">
      <c r="B52" s="120" t="s">
        <v>267</v>
      </c>
      <c r="C52" s="63" t="s">
        <v>4</v>
      </c>
      <c r="D52" s="192"/>
      <c r="E52" s="193"/>
      <c r="F52" s="193"/>
      <c r="G52" s="193"/>
      <c r="H52" s="193"/>
      <c r="I52" s="192"/>
      <c r="J52" s="193"/>
      <c r="K52" s="193"/>
      <c r="L52" s="193"/>
      <c r="M52" s="193"/>
      <c r="N52" s="192"/>
      <c r="O52" s="193"/>
      <c r="P52" s="193"/>
      <c r="Q52" s="193"/>
      <c r="R52" s="193"/>
      <c r="S52" s="192"/>
      <c r="T52" s="193"/>
      <c r="U52" s="193"/>
      <c r="V52" s="192"/>
      <c r="W52" s="193"/>
      <c r="X52" s="193"/>
      <c r="Y52" s="192"/>
      <c r="Z52" s="193"/>
      <c r="AA52" s="193"/>
      <c r="AB52" s="192"/>
      <c r="AC52" s="203"/>
      <c r="AD52" s="203"/>
      <c r="AE52" s="203"/>
      <c r="AF52" s="203"/>
      <c r="AG52" s="192"/>
      <c r="AH52" s="203"/>
      <c r="AI52" s="203"/>
      <c r="AJ52" s="203"/>
      <c r="AK52" s="203"/>
      <c r="AL52" s="192"/>
      <c r="AM52" s="193"/>
      <c r="AN52" s="193"/>
      <c r="AO52" s="193"/>
      <c r="AP52" s="193"/>
      <c r="AQ52" s="192"/>
      <c r="AR52" s="196"/>
      <c r="AS52" s="196"/>
      <c r="AT52" s="197"/>
      <c r="AU52" s="198"/>
    </row>
    <row r="53" spans="2:47" s="5" customFormat="1">
      <c r="B53" s="120" t="s">
        <v>268</v>
      </c>
      <c r="C53" s="63" t="s">
        <v>5</v>
      </c>
      <c r="D53" s="192"/>
      <c r="E53" s="193"/>
      <c r="F53" s="193"/>
      <c r="G53" s="193"/>
      <c r="H53" s="193"/>
      <c r="I53" s="192"/>
      <c r="J53" s="193"/>
      <c r="K53" s="193"/>
      <c r="L53" s="193"/>
      <c r="M53" s="193"/>
      <c r="N53" s="192"/>
      <c r="O53" s="193"/>
      <c r="P53" s="193"/>
      <c r="Q53" s="193"/>
      <c r="R53" s="193"/>
      <c r="S53" s="192"/>
      <c r="T53" s="193"/>
      <c r="U53" s="193"/>
      <c r="V53" s="192"/>
      <c r="W53" s="193"/>
      <c r="X53" s="193"/>
      <c r="Y53" s="192"/>
      <c r="Z53" s="193"/>
      <c r="AA53" s="193"/>
      <c r="AB53" s="192"/>
      <c r="AC53" s="203"/>
      <c r="AD53" s="203"/>
      <c r="AE53" s="203"/>
      <c r="AF53" s="203"/>
      <c r="AG53" s="192"/>
      <c r="AH53" s="203"/>
      <c r="AI53" s="203"/>
      <c r="AJ53" s="203"/>
      <c r="AK53" s="203"/>
      <c r="AL53" s="192"/>
      <c r="AM53" s="193"/>
      <c r="AN53" s="193"/>
      <c r="AO53" s="193"/>
      <c r="AP53" s="193"/>
      <c r="AQ53" s="192"/>
      <c r="AR53" s="196"/>
      <c r="AS53" s="196"/>
      <c r="AT53" s="197"/>
      <c r="AU53" s="198"/>
    </row>
    <row r="54" spans="2:47" s="96" customFormat="1">
      <c r="B54" s="110" t="s">
        <v>269</v>
      </c>
      <c r="C54" s="95" t="s">
        <v>63</v>
      </c>
      <c r="D54" s="263">
        <f>D23+D26-D28+D30-D32+D34-D36+D38+D41-D43+D45+D46-D47-D49+D50+D51+D52+D53</f>
        <v>0</v>
      </c>
      <c r="E54" s="264">
        <f>E24+E27+E31+E35-E36+E39+E42+E45+E46-E49+E51+E52+E53</f>
        <v>0</v>
      </c>
      <c r="F54" s="264">
        <f>F24+F27+F31+F35-F36+F39+F42+F45+F46-F49+F51+F52+F53</f>
        <v>0</v>
      </c>
      <c r="G54" s="264">
        <f>G24+G27+G31+G35-G36+G39+G42+G45+G46-G49+G51+G52+G53</f>
        <v>0</v>
      </c>
      <c r="H54" s="264">
        <f>H24+H27+H31+H35-H36+H39+H42+H45+H46-H49+H51+H52+H53</f>
        <v>0</v>
      </c>
      <c r="I54" s="263">
        <f>I23+I26-I28+I30-I32+I34-I36+I38+I41-I43+I45+I46-I47-I49+I50+I51+I52+I53</f>
        <v>0</v>
      </c>
      <c r="J54" s="264">
        <f>J24+J27+J31+J35-J36+J39+J42+J45+J46-J49+J51+J52+J53</f>
        <v>0</v>
      </c>
      <c r="K54" s="264">
        <f>K24+K27+K31+K35-K36+K39+K42+K45+K46-K49+K51+K52+K53</f>
        <v>0</v>
      </c>
      <c r="L54" s="264">
        <f>L24+L27+L31+L35-L36+L39+L42+L45+L46-L49+L51+L52+L53</f>
        <v>0</v>
      </c>
      <c r="M54" s="264">
        <f>M24+M27+M31+M35-M36+M39+M42+M45+M46-M49+M51+M52+M53</f>
        <v>0</v>
      </c>
      <c r="N54" s="263">
        <f>N23+N26-N28+N30-N32+N34-N36+N38+N41-N43+N45+N46-N47-N49+N50+N51+N52+N53</f>
        <v>0</v>
      </c>
      <c r="O54" s="264">
        <f>O24+O27+O31+O35-O36+O39+O42+O45+O46-O49+O51+O52+O53</f>
        <v>0</v>
      </c>
      <c r="P54" s="264">
        <f>P24+P27+P31+P35-P36+P39+P42+P45+P46-P49+P51+P52+P53</f>
        <v>0</v>
      </c>
      <c r="Q54" s="264">
        <f>Q24+Q27+Q31+Q35-Q36+Q39+Q42+Q45+Q46-Q49+Q51+Q52+Q53</f>
        <v>0</v>
      </c>
      <c r="R54" s="264">
        <f>R24+R27+R31+R35-R36+R39+R42+R45+R46-R49+R51+R52+R53</f>
        <v>0</v>
      </c>
      <c r="S54" s="263">
        <f>S23+S26-S28+S30-S32+S34-S36+S38+S41-S43+S45+S46-S47-S49+S50+S51+S52+S53</f>
        <v>0</v>
      </c>
      <c r="T54" s="264">
        <f>T24+T27+T31+T35-T36+T39+T42+T45+T46-T49+T51+T52+T53</f>
        <v>0</v>
      </c>
      <c r="U54" s="264">
        <f>U24+U27+U31+U35-U36+U39+U42+U45+U46-U49+U51+U52+U53</f>
        <v>0</v>
      </c>
      <c r="V54" s="263">
        <f>V23+V26-V28+V30-V32+V34-V36+V38+V41-V43+V45+V46-V47-V49+V50+V51+V52+V53</f>
        <v>0</v>
      </c>
      <c r="W54" s="264">
        <f>W24+W27+W31+W35-W36+W39+W42+W45+W46-W49+W51+W52+W53</f>
        <v>0</v>
      </c>
      <c r="X54" s="264">
        <f>X24+X27+X31+X35-X36+X39+X42+X45+X46-X49+X51+X52+X53</f>
        <v>0</v>
      </c>
      <c r="Y54" s="263">
        <f>Y23+Y26-Y28+Y30-Y32+Y34-Y36+Y38+Y41-Y43+Y45+Y46-Y47-Y49+Y50+Y51+Y52+Y53</f>
        <v>0</v>
      </c>
      <c r="Z54" s="264">
        <f>Z24+Z27+Z31+Z35-Z36+Z39+Z42+Z45+Z46-Z49+Z51+Z52+Z53</f>
        <v>0</v>
      </c>
      <c r="AA54" s="264">
        <f>AA24+AA27+AA31+AA35-AA36+AA39+AA42+AA45+AA46-AA49+AA51+AA52+AA53</f>
        <v>0</v>
      </c>
      <c r="AB54" s="263"/>
      <c r="AC54" s="265"/>
      <c r="AD54" s="265"/>
      <c r="AE54" s="265"/>
      <c r="AF54" s="265"/>
      <c r="AG54" s="263"/>
      <c r="AH54" s="265"/>
      <c r="AI54" s="265"/>
      <c r="AJ54" s="265"/>
      <c r="AK54" s="265"/>
      <c r="AL54" s="263">
        <f>AL23+AL26-AL28+AL30-AL32+AL34-AL36+AL38+AL41-AL43+AL45+AL46-AL47-AL49+AL50+AL51+AL52+AL53</f>
        <v>0</v>
      </c>
      <c r="AM54" s="264">
        <f>AM24+AM27+AM31+AM35-AM36+AM39+AM42+AM45+AM46-AM49+AM51+AM52+AM53</f>
        <v>0</v>
      </c>
      <c r="AN54" s="264">
        <f>AN24+AN27+AN31+AN35-AN36+AN39+AN42+AN45+AN46-AN49+AN51+AN52+AN53</f>
        <v>0</v>
      </c>
      <c r="AO54" s="264">
        <f>AO24+AO27+AO31+AO35-AO36+AO39+AO42+AO45+AO46-AO49+AO51+AO52+AO53</f>
        <v>0</v>
      </c>
      <c r="AP54" s="264">
        <f>AP24+AP27+AP31+AP35-AP36+AP39+AP42+AP45+AP46-AP49+AP51+AP52+AP53</f>
        <v>0</v>
      </c>
      <c r="AQ54" s="263">
        <f>AQ23+AQ26-AQ28+AQ30-AQ32+AQ34-AQ36+AQ38+AQ41-AQ43+AQ45+AQ46-AQ47-AQ49+AQ50+AQ51+AQ52+AQ53</f>
        <v>0</v>
      </c>
      <c r="AR54" s="266">
        <f>AR23+AR26-AR28+AR30-AR32+AR34-AR36+AR38+AR41-AR43+AR45+AR46-AR47-AR49+AR50+AR51+AR52+AR53</f>
        <v>0</v>
      </c>
      <c r="AS54" s="266">
        <f>AS23+AS26-AS28+AS30-AS32+AS34-AS36+AS38+AS41-AS43+AS45+AS46-AS47-AS49+AS50+AS51+AS52+AS53</f>
        <v>0</v>
      </c>
      <c r="AT54" s="267"/>
      <c r="AU54" s="268"/>
    </row>
    <row r="55" spans="2:47" ht="26.4">
      <c r="B55" s="110" t="s">
        <v>413</v>
      </c>
      <c r="C55" s="68" t="s">
        <v>28</v>
      </c>
      <c r="D55" s="263">
        <f t="shared" ref="D55:M55" si="0">MIN(MAX(0,D56),MAX(0,D57))</f>
        <v>0</v>
      </c>
      <c r="E55" s="264">
        <f t="shared" si="0"/>
        <v>0</v>
      </c>
      <c r="F55" s="264">
        <f t="shared" si="0"/>
        <v>0</v>
      </c>
      <c r="G55" s="264">
        <f t="shared" si="0"/>
        <v>0</v>
      </c>
      <c r="H55" s="264">
        <f t="shared" si="0"/>
        <v>0</v>
      </c>
      <c r="I55" s="263">
        <f t="shared" si="0"/>
        <v>0</v>
      </c>
      <c r="J55" s="264">
        <f t="shared" si="0"/>
        <v>0</v>
      </c>
      <c r="K55" s="264">
        <f t="shared" si="0"/>
        <v>0</v>
      </c>
      <c r="L55" s="264">
        <f t="shared" si="0"/>
        <v>0</v>
      </c>
      <c r="M55" s="264">
        <f t="shared" si="0"/>
        <v>0</v>
      </c>
      <c r="N55" s="263">
        <f t="shared" ref="N55:AS55" si="1">MIN(MAX(0,N56),MAX(0,N57))</f>
        <v>0</v>
      </c>
      <c r="O55" s="264">
        <f t="shared" si="1"/>
        <v>0</v>
      </c>
      <c r="P55" s="264">
        <f t="shared" si="1"/>
        <v>0</v>
      </c>
      <c r="Q55" s="264">
        <f t="shared" si="1"/>
        <v>0</v>
      </c>
      <c r="R55" s="264">
        <f t="shared" si="1"/>
        <v>0</v>
      </c>
      <c r="S55" s="263">
        <f t="shared" si="1"/>
        <v>0</v>
      </c>
      <c r="T55" s="264">
        <f t="shared" si="1"/>
        <v>0</v>
      </c>
      <c r="U55" s="264">
        <f t="shared" si="1"/>
        <v>0</v>
      </c>
      <c r="V55" s="263">
        <f t="shared" si="1"/>
        <v>0</v>
      </c>
      <c r="W55" s="264">
        <f t="shared" si="1"/>
        <v>0</v>
      </c>
      <c r="X55" s="264">
        <f t="shared" si="1"/>
        <v>0</v>
      </c>
      <c r="Y55" s="263">
        <f t="shared" si="1"/>
        <v>0</v>
      </c>
      <c r="Z55" s="264">
        <f t="shared" si="1"/>
        <v>0</v>
      </c>
      <c r="AA55" s="264">
        <f t="shared" si="1"/>
        <v>0</v>
      </c>
      <c r="AB55" s="263"/>
      <c r="AC55" s="203"/>
      <c r="AD55" s="203"/>
      <c r="AE55" s="203"/>
      <c r="AF55" s="203"/>
      <c r="AG55" s="263"/>
      <c r="AH55" s="203"/>
      <c r="AI55" s="203"/>
      <c r="AJ55" s="203"/>
      <c r="AK55" s="203"/>
      <c r="AL55" s="263">
        <f t="shared" si="1"/>
        <v>0</v>
      </c>
      <c r="AM55" s="264">
        <f t="shared" si="1"/>
        <v>0</v>
      </c>
      <c r="AN55" s="264">
        <f t="shared" si="1"/>
        <v>0</v>
      </c>
      <c r="AO55" s="264">
        <f t="shared" si="1"/>
        <v>0</v>
      </c>
      <c r="AP55" s="264">
        <f t="shared" si="1"/>
        <v>0</v>
      </c>
      <c r="AQ55" s="263">
        <f t="shared" si="1"/>
        <v>0</v>
      </c>
      <c r="AR55" s="266">
        <f t="shared" si="1"/>
        <v>0</v>
      </c>
      <c r="AS55" s="266">
        <f t="shared" si="1"/>
        <v>0</v>
      </c>
      <c r="AT55" s="197"/>
      <c r="AU55" s="198"/>
    </row>
    <row r="56" spans="2:47" ht="13.2" customHeight="1">
      <c r="B56" s="120" t="s">
        <v>99</v>
      </c>
      <c r="C56" s="68" t="s">
        <v>355</v>
      </c>
      <c r="D56" s="192"/>
      <c r="E56" s="193"/>
      <c r="F56" s="193"/>
      <c r="G56" s="193"/>
      <c r="H56" s="193"/>
      <c r="I56" s="192"/>
      <c r="J56" s="193"/>
      <c r="K56" s="193"/>
      <c r="L56" s="193"/>
      <c r="M56" s="193"/>
      <c r="N56" s="192"/>
      <c r="O56" s="193"/>
      <c r="P56" s="193"/>
      <c r="Q56" s="193"/>
      <c r="R56" s="193"/>
      <c r="S56" s="192"/>
      <c r="T56" s="193"/>
      <c r="U56" s="193"/>
      <c r="V56" s="192"/>
      <c r="W56" s="193"/>
      <c r="X56" s="193"/>
      <c r="Y56" s="192"/>
      <c r="Z56" s="193"/>
      <c r="AA56" s="193"/>
      <c r="AB56" s="192"/>
      <c r="AC56" s="203"/>
      <c r="AD56" s="203"/>
      <c r="AE56" s="203"/>
      <c r="AF56" s="203"/>
      <c r="AG56" s="192"/>
      <c r="AH56" s="203"/>
      <c r="AI56" s="203"/>
      <c r="AJ56" s="203"/>
      <c r="AK56" s="203"/>
      <c r="AL56" s="192"/>
      <c r="AM56" s="193"/>
      <c r="AN56" s="193"/>
      <c r="AO56" s="193"/>
      <c r="AP56" s="193"/>
      <c r="AQ56" s="192"/>
      <c r="AR56" s="196"/>
      <c r="AS56" s="196"/>
      <c r="AT56" s="196"/>
      <c r="AU56" s="198"/>
    </row>
    <row r="57" spans="2:47">
      <c r="B57" s="120" t="s">
        <v>100</v>
      </c>
      <c r="C57" s="68" t="s">
        <v>29</v>
      </c>
      <c r="D57" s="192"/>
      <c r="E57" s="193"/>
      <c r="F57" s="193"/>
      <c r="G57" s="193"/>
      <c r="H57" s="193"/>
      <c r="I57" s="192"/>
      <c r="J57" s="193"/>
      <c r="K57" s="193"/>
      <c r="L57" s="193"/>
      <c r="M57" s="193"/>
      <c r="N57" s="192"/>
      <c r="O57" s="193"/>
      <c r="P57" s="193"/>
      <c r="Q57" s="193"/>
      <c r="R57" s="193"/>
      <c r="S57" s="192"/>
      <c r="T57" s="193"/>
      <c r="U57" s="193"/>
      <c r="V57" s="192"/>
      <c r="W57" s="193"/>
      <c r="X57" s="193"/>
      <c r="Y57" s="192"/>
      <c r="Z57" s="193"/>
      <c r="AA57" s="193"/>
      <c r="AB57" s="192"/>
      <c r="AC57" s="203"/>
      <c r="AD57" s="203"/>
      <c r="AE57" s="203"/>
      <c r="AF57" s="203"/>
      <c r="AG57" s="192"/>
      <c r="AH57" s="203"/>
      <c r="AI57" s="203"/>
      <c r="AJ57" s="203"/>
      <c r="AK57" s="203"/>
      <c r="AL57" s="192"/>
      <c r="AM57" s="193"/>
      <c r="AN57" s="193"/>
      <c r="AO57" s="193"/>
      <c r="AP57" s="193"/>
      <c r="AQ57" s="192"/>
      <c r="AR57" s="196"/>
      <c r="AS57" s="196"/>
      <c r="AT57" s="196"/>
      <c r="AU57" s="198"/>
    </row>
    <row r="58" spans="2:47" s="5" customFormat="1" ht="13.8" thickBot="1">
      <c r="B58" s="124" t="s">
        <v>554</v>
      </c>
      <c r="C58" s="125"/>
      <c r="D58" s="269"/>
      <c r="E58" s="270"/>
      <c r="F58" s="270"/>
      <c r="G58" s="270"/>
      <c r="H58" s="270"/>
      <c r="I58" s="271"/>
      <c r="J58" s="272"/>
      <c r="K58" s="272"/>
      <c r="L58" s="272"/>
      <c r="M58" s="272"/>
      <c r="N58" s="271"/>
      <c r="O58" s="272"/>
      <c r="P58" s="272"/>
      <c r="Q58" s="272"/>
      <c r="R58" s="272"/>
      <c r="S58" s="271"/>
      <c r="T58" s="272"/>
      <c r="U58" s="272"/>
      <c r="V58" s="271"/>
      <c r="W58" s="272"/>
      <c r="X58" s="272"/>
      <c r="Y58" s="271"/>
      <c r="Z58" s="272"/>
      <c r="AA58" s="272"/>
      <c r="AB58" s="271"/>
      <c r="AC58" s="273"/>
      <c r="AD58" s="273"/>
      <c r="AE58" s="273"/>
      <c r="AF58" s="274"/>
      <c r="AG58" s="271"/>
      <c r="AH58" s="273"/>
      <c r="AI58" s="273"/>
      <c r="AJ58" s="273"/>
      <c r="AK58" s="274"/>
      <c r="AL58" s="271"/>
      <c r="AM58" s="272"/>
      <c r="AN58" s="272"/>
      <c r="AO58" s="272"/>
      <c r="AP58" s="272"/>
      <c r="AQ58" s="271"/>
      <c r="AR58" s="275"/>
      <c r="AS58" s="275"/>
      <c r="AT58" s="275"/>
      <c r="AU58" s="276"/>
    </row>
    <row r="59" spans="2:47">
      <c r="C59" s="5"/>
    </row>
    <row r="60" spans="2:47" ht="13.5" customHeight="1">
      <c r="B60" s="46"/>
    </row>
    <row r="61" spans="2:47"/>
    <row r="62" spans="2:47" hidden="1"/>
  </sheetData>
  <dataConsolidate link="1"/>
  <conditionalFormatting sqref="X18:X19">
    <cfRule type="cellIs" dxfId="515" priority="384" stopIfTrue="1" operator="lessThan">
      <formula>0</formula>
    </cfRule>
  </conditionalFormatting>
  <conditionalFormatting sqref="Y11:Y14">
    <cfRule type="cellIs" dxfId="514" priority="382" stopIfTrue="1" operator="lessThan">
      <formula>0</formula>
    </cfRule>
  </conditionalFormatting>
  <conditionalFormatting sqref="AL18:AL19">
    <cfRule type="cellIs" dxfId="513" priority="358" stopIfTrue="1" operator="lessThan">
      <formula>0</formula>
    </cfRule>
  </conditionalFormatting>
  <conditionalFormatting sqref="AS47">
    <cfRule type="cellIs" dxfId="512" priority="27" stopIfTrue="1" operator="lessThan">
      <formula>0</formula>
    </cfRule>
  </conditionalFormatting>
  <conditionalFormatting sqref="AQ26">
    <cfRule type="cellIs" dxfId="511" priority="62" stopIfTrue="1" operator="lessThan">
      <formula>0</formula>
    </cfRule>
  </conditionalFormatting>
  <conditionalFormatting sqref="AR26">
    <cfRule type="cellIs" dxfId="510" priority="61" stopIfTrue="1" operator="lessThan">
      <formula>0</formula>
    </cfRule>
  </conditionalFormatting>
  <conditionalFormatting sqref="D5:D7">
    <cfRule type="cellIs" dxfId="509" priority="480" stopIfTrue="1" operator="lessThan">
      <formula>0</formula>
    </cfRule>
  </conditionalFormatting>
  <conditionalFormatting sqref="AS51">
    <cfRule type="cellIs" dxfId="508" priority="18" stopIfTrue="1" operator="lessThan">
      <formula>0</formula>
    </cfRule>
  </conditionalFormatting>
  <conditionalFormatting sqref="I5:I7">
    <cfRule type="cellIs" dxfId="507" priority="478" stopIfTrue="1" operator="lessThan">
      <formula>0</formula>
    </cfRule>
  </conditionalFormatting>
  <conditionalFormatting sqref="AR52">
    <cfRule type="cellIs" dxfId="506" priority="16" stopIfTrue="1" operator="lessThan">
      <formula>0</formula>
    </cfRule>
  </conditionalFormatting>
  <conditionalFormatting sqref="N5:N7">
    <cfRule type="cellIs" dxfId="505" priority="476" stopIfTrue="1" operator="lessThan">
      <formula>0</formula>
    </cfRule>
  </conditionalFormatting>
  <conditionalFormatting sqref="S5:S7">
    <cfRule type="cellIs" dxfId="504" priority="475" stopIfTrue="1" operator="lessThan">
      <formula>0</formula>
    </cfRule>
  </conditionalFormatting>
  <conditionalFormatting sqref="V5:V7">
    <cfRule type="cellIs" dxfId="503" priority="474" stopIfTrue="1" operator="lessThan">
      <formula>0</formula>
    </cfRule>
  </conditionalFormatting>
  <conditionalFormatting sqref="Y5:Y7">
    <cfRule type="cellIs" dxfId="502" priority="473" stopIfTrue="1" operator="lessThan">
      <formula>0</formula>
    </cfRule>
  </conditionalFormatting>
  <conditionalFormatting sqref="AB5:AB7">
    <cfRule type="cellIs" dxfId="501" priority="472" stopIfTrue="1" operator="lessThan">
      <formula>0</formula>
    </cfRule>
  </conditionalFormatting>
  <conditionalFormatting sqref="AG5:AG7">
    <cfRule type="cellIs" dxfId="500" priority="471" stopIfTrue="1" operator="lessThan">
      <formula>0</formula>
    </cfRule>
  </conditionalFormatting>
  <conditionalFormatting sqref="AL5:AL7">
    <cfRule type="cellIs" dxfId="499" priority="470" stopIfTrue="1" operator="lessThan">
      <formula>0</formula>
    </cfRule>
  </conditionalFormatting>
  <conditionalFormatting sqref="AQ5:AQ7">
    <cfRule type="cellIs" dxfId="498" priority="469" stopIfTrue="1" operator="lessThan">
      <formula>0</formula>
    </cfRule>
  </conditionalFormatting>
  <conditionalFormatting sqref="AR5:AR7">
    <cfRule type="cellIs" dxfId="497" priority="468" stopIfTrue="1" operator="lessThan">
      <formula>0</formula>
    </cfRule>
  </conditionalFormatting>
  <conditionalFormatting sqref="AS5:AS7">
    <cfRule type="cellIs" dxfId="496" priority="467" stopIfTrue="1" operator="lessThan">
      <formula>0</formula>
    </cfRule>
  </conditionalFormatting>
  <conditionalFormatting sqref="D9">
    <cfRule type="cellIs" dxfId="495" priority="466" stopIfTrue="1" operator="lessThan">
      <formula>0</formula>
    </cfRule>
  </conditionalFormatting>
  <conditionalFormatting sqref="D11:D20">
    <cfRule type="cellIs" dxfId="494" priority="465" stopIfTrue="1" operator="lessThan">
      <formula>0</formula>
    </cfRule>
  </conditionalFormatting>
  <conditionalFormatting sqref="E10:H10">
    <cfRule type="cellIs" dxfId="493" priority="464" stopIfTrue="1" operator="lessThan">
      <formula>0</formula>
    </cfRule>
  </conditionalFormatting>
  <conditionalFormatting sqref="E11:H11">
    <cfRule type="cellIs" dxfId="492" priority="463" stopIfTrue="1" operator="lessThan">
      <formula>0</formula>
    </cfRule>
  </conditionalFormatting>
  <conditionalFormatting sqref="E13:H17">
    <cfRule type="cellIs" dxfId="491" priority="462" stopIfTrue="1" operator="lessThan">
      <formula>0</formula>
    </cfRule>
  </conditionalFormatting>
  <conditionalFormatting sqref="E18:H20">
    <cfRule type="cellIs" dxfId="490" priority="461" stopIfTrue="1" operator="lessThan">
      <formula>0</formula>
    </cfRule>
  </conditionalFormatting>
  <conditionalFormatting sqref="D23">
    <cfRule type="cellIs" dxfId="489" priority="459" stopIfTrue="1" operator="lessThan">
      <formula>0</formula>
    </cfRule>
  </conditionalFormatting>
  <conditionalFormatting sqref="D26">
    <cfRule type="cellIs" dxfId="488" priority="458" stopIfTrue="1" operator="lessThan">
      <formula>0</formula>
    </cfRule>
  </conditionalFormatting>
  <conditionalFormatting sqref="D28">
    <cfRule type="cellIs" dxfId="487" priority="457" stopIfTrue="1" operator="lessThan">
      <formula>0</formula>
    </cfRule>
  </conditionalFormatting>
  <conditionalFormatting sqref="D30">
    <cfRule type="cellIs" dxfId="486" priority="456" stopIfTrue="1" operator="lessThan">
      <formula>0</formula>
    </cfRule>
  </conditionalFormatting>
  <conditionalFormatting sqref="D32">
    <cfRule type="cellIs" dxfId="485" priority="455" stopIfTrue="1" operator="lessThan">
      <formula>0</formula>
    </cfRule>
  </conditionalFormatting>
  <conditionalFormatting sqref="AS57">
    <cfRule type="cellIs" dxfId="484" priority="6" stopIfTrue="1" operator="lessThan">
      <formula>0</formula>
    </cfRule>
  </conditionalFormatting>
  <conditionalFormatting sqref="D34">
    <cfRule type="cellIs" dxfId="483" priority="454" stopIfTrue="1" operator="lessThan">
      <formula>0</formula>
    </cfRule>
  </conditionalFormatting>
  <conditionalFormatting sqref="D38">
    <cfRule type="cellIs" dxfId="482" priority="453" stopIfTrue="1" operator="lessThan">
      <formula>0</formula>
    </cfRule>
  </conditionalFormatting>
  <conditionalFormatting sqref="D41">
    <cfRule type="cellIs" dxfId="481" priority="452" stopIfTrue="1" operator="lessThan">
      <formula>0</formula>
    </cfRule>
  </conditionalFormatting>
  <conditionalFormatting sqref="D43">
    <cfRule type="cellIs" dxfId="480" priority="451" stopIfTrue="1" operator="lessThan">
      <formula>0</formula>
    </cfRule>
  </conditionalFormatting>
  <conditionalFormatting sqref="D47">
    <cfRule type="cellIs" dxfId="479" priority="450" stopIfTrue="1" operator="lessThan">
      <formula>0</formula>
    </cfRule>
  </conditionalFormatting>
  <conditionalFormatting sqref="D50">
    <cfRule type="cellIs" dxfId="478" priority="449" stopIfTrue="1" operator="lessThan">
      <formula>0</formula>
    </cfRule>
  </conditionalFormatting>
  <conditionalFormatting sqref="F24:H24">
    <cfRule type="cellIs" dxfId="477" priority="447" stopIfTrue="1" operator="lessThan">
      <formula>0</formula>
    </cfRule>
  </conditionalFormatting>
  <conditionalFormatting sqref="E27:H27">
    <cfRule type="cellIs" dxfId="476" priority="446" stopIfTrue="1" operator="lessThan">
      <formula>0</formula>
    </cfRule>
  </conditionalFormatting>
  <conditionalFormatting sqref="E31:H31">
    <cfRule type="cellIs" dxfId="475" priority="445" stopIfTrue="1" operator="lessThan">
      <formula>0</formula>
    </cfRule>
  </conditionalFormatting>
  <conditionalFormatting sqref="E35:H35">
    <cfRule type="cellIs" dxfId="474" priority="444" stopIfTrue="1" operator="lessThan">
      <formula>0</formula>
    </cfRule>
  </conditionalFormatting>
  <conditionalFormatting sqref="E39:H39">
    <cfRule type="cellIs" dxfId="473" priority="443" stopIfTrue="1" operator="lessThan">
      <formula>0</formula>
    </cfRule>
  </conditionalFormatting>
  <conditionalFormatting sqref="E42:H42">
    <cfRule type="cellIs" dxfId="472" priority="442" stopIfTrue="1" operator="lessThan">
      <formula>0</formula>
    </cfRule>
  </conditionalFormatting>
  <conditionalFormatting sqref="D36">
    <cfRule type="cellIs" dxfId="471" priority="441" stopIfTrue="1" operator="lessThan">
      <formula>0</formula>
    </cfRule>
  </conditionalFormatting>
  <conditionalFormatting sqref="E36:H36">
    <cfRule type="cellIs" dxfId="470" priority="440" stopIfTrue="1" operator="lessThan">
      <formula>0</formula>
    </cfRule>
  </conditionalFormatting>
  <conditionalFormatting sqref="D45">
    <cfRule type="cellIs" dxfId="469" priority="439" stopIfTrue="1" operator="lessThan">
      <formula>0</formula>
    </cfRule>
  </conditionalFormatting>
  <conditionalFormatting sqref="E45:H45">
    <cfRule type="cellIs" dxfId="468" priority="438" stopIfTrue="1" operator="lessThan">
      <formula>0</formula>
    </cfRule>
  </conditionalFormatting>
  <conditionalFormatting sqref="D46">
    <cfRule type="cellIs" dxfId="467" priority="437" stopIfTrue="1" operator="lessThan">
      <formula>0</formula>
    </cfRule>
  </conditionalFormatting>
  <conditionalFormatting sqref="E46:H46">
    <cfRule type="cellIs" dxfId="466" priority="436" stopIfTrue="1" operator="lessThan">
      <formula>0</formula>
    </cfRule>
  </conditionalFormatting>
  <conditionalFormatting sqref="D49">
    <cfRule type="cellIs" dxfId="465" priority="435" stopIfTrue="1" operator="lessThan">
      <formula>0</formula>
    </cfRule>
  </conditionalFormatting>
  <conditionalFormatting sqref="E49:H49">
    <cfRule type="cellIs" dxfId="464" priority="434" stopIfTrue="1" operator="lessThan">
      <formula>0</formula>
    </cfRule>
  </conditionalFormatting>
  <conditionalFormatting sqref="D51">
    <cfRule type="cellIs" dxfId="463" priority="433" stopIfTrue="1" operator="lessThan">
      <formula>0</formula>
    </cfRule>
  </conditionalFormatting>
  <conditionalFormatting sqref="E51:H51">
    <cfRule type="cellIs" dxfId="462" priority="432" stopIfTrue="1" operator="lessThan">
      <formula>0</formula>
    </cfRule>
  </conditionalFormatting>
  <conditionalFormatting sqref="D52">
    <cfRule type="cellIs" dxfId="461" priority="431" stopIfTrue="1" operator="lessThan">
      <formula>0</formula>
    </cfRule>
  </conditionalFormatting>
  <conditionalFormatting sqref="E52:H52">
    <cfRule type="cellIs" dxfId="460" priority="430" stopIfTrue="1" operator="lessThan">
      <formula>0</formula>
    </cfRule>
  </conditionalFormatting>
  <conditionalFormatting sqref="D53">
    <cfRule type="cellIs" dxfId="459" priority="429" stopIfTrue="1" operator="lessThan">
      <formula>0</formula>
    </cfRule>
  </conditionalFormatting>
  <conditionalFormatting sqref="E53:H53">
    <cfRule type="cellIs" dxfId="458" priority="428" stopIfTrue="1" operator="lessThan">
      <formula>0</formula>
    </cfRule>
  </conditionalFormatting>
  <conditionalFormatting sqref="D56">
    <cfRule type="cellIs" dxfId="457" priority="427" stopIfTrue="1" operator="lessThan">
      <formula>0</formula>
    </cfRule>
  </conditionalFormatting>
  <conditionalFormatting sqref="E56:H56">
    <cfRule type="cellIs" dxfId="456" priority="426" stopIfTrue="1" operator="lessThan">
      <formula>0</formula>
    </cfRule>
  </conditionalFormatting>
  <conditionalFormatting sqref="D57">
    <cfRule type="cellIs" dxfId="455" priority="425" stopIfTrue="1" operator="lessThan">
      <formula>0</formula>
    </cfRule>
  </conditionalFormatting>
  <conditionalFormatting sqref="E57:H57">
    <cfRule type="cellIs" dxfId="454" priority="424" stopIfTrue="1" operator="lessThan">
      <formula>0</formula>
    </cfRule>
  </conditionalFormatting>
  <conditionalFormatting sqref="D58">
    <cfRule type="cellIs" dxfId="453" priority="423" stopIfTrue="1" operator="lessThan">
      <formula>0</formula>
    </cfRule>
  </conditionalFormatting>
  <conditionalFormatting sqref="E58:H58">
    <cfRule type="cellIs" dxfId="452" priority="422" stopIfTrue="1" operator="lessThan">
      <formula>0</formula>
    </cfRule>
  </conditionalFormatting>
  <conditionalFormatting sqref="I9">
    <cfRule type="cellIs" dxfId="451" priority="421" stopIfTrue="1" operator="lessThan">
      <formula>0</formula>
    </cfRule>
  </conditionalFormatting>
  <conditionalFormatting sqref="I11:I14">
    <cfRule type="cellIs" dxfId="450" priority="420" stopIfTrue="1" operator="lessThan">
      <formula>0</formula>
    </cfRule>
  </conditionalFormatting>
  <conditionalFormatting sqref="J10:M10">
    <cfRule type="cellIs" dxfId="449" priority="419" stopIfTrue="1" operator="lessThan">
      <formula>0</formula>
    </cfRule>
  </conditionalFormatting>
  <conditionalFormatting sqref="J11:M11">
    <cfRule type="cellIs" dxfId="448" priority="418" stopIfTrue="1" operator="lessThan">
      <formula>0</formula>
    </cfRule>
  </conditionalFormatting>
  <conditionalFormatting sqref="J13:M14">
    <cfRule type="cellIs" dxfId="447" priority="417" stopIfTrue="1" operator="lessThan">
      <formula>0</formula>
    </cfRule>
  </conditionalFormatting>
  <conditionalFormatting sqref="I16:I19">
    <cfRule type="cellIs" dxfId="446" priority="416" stopIfTrue="1" operator="lessThan">
      <formula>0</formula>
    </cfRule>
  </conditionalFormatting>
  <conditionalFormatting sqref="J16:M17">
    <cfRule type="cellIs" dxfId="445" priority="415" stopIfTrue="1" operator="lessThan">
      <formula>0</formula>
    </cfRule>
  </conditionalFormatting>
  <conditionalFormatting sqref="J18:M19">
    <cfRule type="cellIs" dxfId="444" priority="414" stopIfTrue="1" operator="lessThan">
      <formula>0</formula>
    </cfRule>
  </conditionalFormatting>
  <conditionalFormatting sqref="N9">
    <cfRule type="cellIs" dxfId="443" priority="412" stopIfTrue="1" operator="lessThan">
      <formula>0</formula>
    </cfRule>
  </conditionalFormatting>
  <conditionalFormatting sqref="N11:N14">
    <cfRule type="cellIs" dxfId="442" priority="411" stopIfTrue="1" operator="lessThan">
      <formula>0</formula>
    </cfRule>
  </conditionalFormatting>
  <conditionalFormatting sqref="O10:R10">
    <cfRule type="cellIs" dxfId="441" priority="410" stopIfTrue="1" operator="lessThan">
      <formula>0</formula>
    </cfRule>
  </conditionalFormatting>
  <conditionalFormatting sqref="O11:R11">
    <cfRule type="cellIs" dxfId="440" priority="409" stopIfTrue="1" operator="lessThan">
      <formula>0</formula>
    </cfRule>
  </conditionalFormatting>
  <conditionalFormatting sqref="O13:R14">
    <cfRule type="cellIs" dxfId="439" priority="408" stopIfTrue="1" operator="lessThan">
      <formula>0</formula>
    </cfRule>
  </conditionalFormatting>
  <conditionalFormatting sqref="N18:N19">
    <cfRule type="cellIs" dxfId="438" priority="407" stopIfTrue="1" operator="lessThan">
      <formula>0</formula>
    </cfRule>
  </conditionalFormatting>
  <conditionalFormatting sqref="O18:R19">
    <cfRule type="cellIs" dxfId="437" priority="406" stopIfTrue="1" operator="lessThan">
      <formula>0</formula>
    </cfRule>
  </conditionalFormatting>
  <conditionalFormatting sqref="S9">
    <cfRule type="cellIs" dxfId="436" priority="405" stopIfTrue="1" operator="lessThan">
      <formula>0</formula>
    </cfRule>
  </conditionalFormatting>
  <conditionalFormatting sqref="S11:S14">
    <cfRule type="cellIs" dxfId="435" priority="404" stopIfTrue="1" operator="lessThan">
      <formula>0</formula>
    </cfRule>
  </conditionalFormatting>
  <conditionalFormatting sqref="T10">
    <cfRule type="cellIs" dxfId="434" priority="403" stopIfTrue="1" operator="lessThan">
      <formula>0</formula>
    </cfRule>
  </conditionalFormatting>
  <conditionalFormatting sqref="T11">
    <cfRule type="cellIs" dxfId="433" priority="402" stopIfTrue="1" operator="lessThan">
      <formula>0</formula>
    </cfRule>
  </conditionalFormatting>
  <conditionalFormatting sqref="T13:T14">
    <cfRule type="cellIs" dxfId="432" priority="401" stopIfTrue="1" operator="lessThan">
      <formula>0</formula>
    </cfRule>
  </conditionalFormatting>
  <conditionalFormatting sqref="S18:S19">
    <cfRule type="cellIs" dxfId="431" priority="400" stopIfTrue="1" operator="lessThan">
      <formula>0</formula>
    </cfRule>
  </conditionalFormatting>
  <conditionalFormatting sqref="T18:T19">
    <cfRule type="cellIs" dxfId="430" priority="399" stopIfTrue="1" operator="lessThan">
      <formula>0</formula>
    </cfRule>
  </conditionalFormatting>
  <conditionalFormatting sqref="U10">
    <cfRule type="cellIs" dxfId="429" priority="398" stopIfTrue="1" operator="lessThan">
      <formula>0</formula>
    </cfRule>
  </conditionalFormatting>
  <conditionalFormatting sqref="U11">
    <cfRule type="cellIs" dxfId="428" priority="397" stopIfTrue="1" operator="lessThan">
      <formula>0</formula>
    </cfRule>
  </conditionalFormatting>
  <conditionalFormatting sqref="U13:U14">
    <cfRule type="cellIs" dxfId="427" priority="396" stopIfTrue="1" operator="lessThan">
      <formula>0</formula>
    </cfRule>
  </conditionalFormatting>
  <conditionalFormatting sqref="U18:U19">
    <cfRule type="cellIs" dxfId="426" priority="395" stopIfTrue="1" operator="lessThan">
      <formula>0</formula>
    </cfRule>
  </conditionalFormatting>
  <conditionalFormatting sqref="V9">
    <cfRule type="cellIs" dxfId="425" priority="394" stopIfTrue="1" operator="lessThan">
      <formula>0</formula>
    </cfRule>
  </conditionalFormatting>
  <conditionalFormatting sqref="V11:V14">
    <cfRule type="cellIs" dxfId="424" priority="393" stopIfTrue="1" operator="lessThan">
      <formula>0</formula>
    </cfRule>
  </conditionalFormatting>
  <conditionalFormatting sqref="W10">
    <cfRule type="cellIs" dxfId="423" priority="392" stopIfTrue="1" operator="lessThan">
      <formula>0</formula>
    </cfRule>
  </conditionalFormatting>
  <conditionalFormatting sqref="W11">
    <cfRule type="cellIs" dxfId="422" priority="391" stopIfTrue="1" operator="lessThan">
      <formula>0</formula>
    </cfRule>
  </conditionalFormatting>
  <conditionalFormatting sqref="W13:W14">
    <cfRule type="cellIs" dxfId="421" priority="390" stopIfTrue="1" operator="lessThan">
      <formula>0</formula>
    </cfRule>
  </conditionalFormatting>
  <conditionalFormatting sqref="V18:V19">
    <cfRule type="cellIs" dxfId="420" priority="389" stopIfTrue="1" operator="lessThan">
      <formula>0</formula>
    </cfRule>
  </conditionalFormatting>
  <conditionalFormatting sqref="W18:W19">
    <cfRule type="cellIs" dxfId="419" priority="388" stopIfTrue="1" operator="lessThan">
      <formula>0</formula>
    </cfRule>
  </conditionalFormatting>
  <conditionalFormatting sqref="X10">
    <cfRule type="cellIs" dxfId="418" priority="387" stopIfTrue="1" operator="lessThan">
      <formula>0</formula>
    </cfRule>
  </conditionalFormatting>
  <conditionalFormatting sqref="X11">
    <cfRule type="cellIs" dxfId="417" priority="386" stopIfTrue="1" operator="lessThan">
      <formula>0</formula>
    </cfRule>
  </conditionalFormatting>
  <conditionalFormatting sqref="X13:X14">
    <cfRule type="cellIs" dxfId="416" priority="385" stopIfTrue="1" operator="lessThan">
      <formula>0</formula>
    </cfRule>
  </conditionalFormatting>
  <conditionalFormatting sqref="Y9">
    <cfRule type="cellIs" dxfId="415" priority="383" stopIfTrue="1" operator="lessThan">
      <formula>0</formula>
    </cfRule>
  </conditionalFormatting>
  <conditionalFormatting sqref="Z10">
    <cfRule type="cellIs" dxfId="414" priority="381" stopIfTrue="1" operator="lessThan">
      <formula>0</formula>
    </cfRule>
  </conditionalFormatting>
  <conditionalFormatting sqref="Z11">
    <cfRule type="cellIs" dxfId="413" priority="380" stopIfTrue="1" operator="lessThan">
      <formula>0</formula>
    </cfRule>
  </conditionalFormatting>
  <conditionalFormatting sqref="Z13:Z14">
    <cfRule type="cellIs" dxfId="412" priority="379" stopIfTrue="1" operator="lessThan">
      <formula>0</formula>
    </cfRule>
  </conditionalFormatting>
  <conditionalFormatting sqref="Y18:Y19">
    <cfRule type="cellIs" dxfId="411" priority="378" stopIfTrue="1" operator="lessThan">
      <formula>0</formula>
    </cfRule>
  </conditionalFormatting>
  <conditionalFormatting sqref="Z18:Z19">
    <cfRule type="cellIs" dxfId="410" priority="377" stopIfTrue="1" operator="lessThan">
      <formula>0</formula>
    </cfRule>
  </conditionalFormatting>
  <conditionalFormatting sqref="AA10">
    <cfRule type="cellIs" dxfId="409" priority="376" stopIfTrue="1" operator="lessThan">
      <formula>0</formula>
    </cfRule>
  </conditionalFormatting>
  <conditionalFormatting sqref="AA11">
    <cfRule type="cellIs" dxfId="408" priority="375" stopIfTrue="1" operator="lessThan">
      <formula>0</formula>
    </cfRule>
  </conditionalFormatting>
  <conditionalFormatting sqref="AA13:AA14">
    <cfRule type="cellIs" dxfId="407" priority="374" stopIfTrue="1" operator="lessThan">
      <formula>0</formula>
    </cfRule>
  </conditionalFormatting>
  <conditionalFormatting sqref="AA18:AA19">
    <cfRule type="cellIs" dxfId="406" priority="373" stopIfTrue="1" operator="lessThan">
      <formula>0</formula>
    </cfRule>
  </conditionalFormatting>
  <conditionalFormatting sqref="AB9">
    <cfRule type="cellIs" dxfId="405" priority="372" stopIfTrue="1" operator="lessThan">
      <formula>0</formula>
    </cfRule>
  </conditionalFormatting>
  <conditionalFormatting sqref="AB11:AB14">
    <cfRule type="cellIs" dxfId="404" priority="371" stopIfTrue="1" operator="lessThan">
      <formula>0</formula>
    </cfRule>
  </conditionalFormatting>
  <conditionalFormatting sqref="AB18:AB19">
    <cfRule type="cellIs" dxfId="403" priority="370" stopIfTrue="1" operator="lessThan">
      <formula>0</formula>
    </cfRule>
  </conditionalFormatting>
  <conditionalFormatting sqref="AQ57">
    <cfRule type="cellIs" dxfId="402" priority="8" stopIfTrue="1" operator="lessThan">
      <formula>0</formula>
    </cfRule>
  </conditionalFormatting>
  <conditionalFormatting sqref="AR57">
    <cfRule type="cellIs" dxfId="401" priority="7" stopIfTrue="1" operator="lessThan">
      <formula>0</formula>
    </cfRule>
  </conditionalFormatting>
  <conditionalFormatting sqref="AG9">
    <cfRule type="cellIs" dxfId="400" priority="366" stopIfTrue="1" operator="lessThan">
      <formula>0</formula>
    </cfRule>
  </conditionalFormatting>
  <conditionalFormatting sqref="AG11:AG14">
    <cfRule type="cellIs" dxfId="399" priority="365" stopIfTrue="1" operator="lessThan">
      <formula>0</formula>
    </cfRule>
  </conditionalFormatting>
  <conditionalFormatting sqref="AG18:AG19">
    <cfRule type="cellIs" dxfId="398" priority="364" stopIfTrue="1" operator="lessThan">
      <formula>0</formula>
    </cfRule>
  </conditionalFormatting>
  <conditionalFormatting sqref="AL9">
    <cfRule type="cellIs" dxfId="397" priority="363" stopIfTrue="1" operator="lessThan">
      <formula>0</formula>
    </cfRule>
  </conditionalFormatting>
  <conditionalFormatting sqref="AL11:AL14">
    <cfRule type="cellIs" dxfId="396" priority="362" stopIfTrue="1" operator="lessThan">
      <formula>0</formula>
    </cfRule>
  </conditionalFormatting>
  <conditionalFormatting sqref="AM10:AP10">
    <cfRule type="cellIs" dxfId="395" priority="361" stopIfTrue="1" operator="lessThan">
      <formula>0</formula>
    </cfRule>
  </conditionalFormatting>
  <conditionalFormatting sqref="AM11:AP11">
    <cfRule type="cellIs" dxfId="394" priority="360" stopIfTrue="1" operator="lessThan">
      <formula>0</formula>
    </cfRule>
  </conditionalFormatting>
  <conditionalFormatting sqref="AM13:AP14">
    <cfRule type="cellIs" dxfId="393" priority="359" stopIfTrue="1" operator="lessThan">
      <formula>0</formula>
    </cfRule>
  </conditionalFormatting>
  <conditionalFormatting sqref="AM18:AP19">
    <cfRule type="cellIs" dxfId="392" priority="357" stopIfTrue="1" operator="lessThan">
      <formula>0</formula>
    </cfRule>
  </conditionalFormatting>
  <conditionalFormatting sqref="AQ9">
    <cfRule type="cellIs" dxfId="391" priority="356" stopIfTrue="1" operator="lessThan">
      <formula>0</formula>
    </cfRule>
  </conditionalFormatting>
  <conditionalFormatting sqref="AR9">
    <cfRule type="cellIs" dxfId="390" priority="355" stopIfTrue="1" operator="lessThan">
      <formula>0</formula>
    </cfRule>
  </conditionalFormatting>
  <conditionalFormatting sqref="AS9">
    <cfRule type="cellIs" dxfId="389" priority="354" stopIfTrue="1" operator="lessThan">
      <formula>0</formula>
    </cfRule>
  </conditionalFormatting>
  <conditionalFormatting sqref="AQ11">
    <cfRule type="cellIs" dxfId="388" priority="353" stopIfTrue="1" operator="lessThan">
      <formula>0</formula>
    </cfRule>
  </conditionalFormatting>
  <conditionalFormatting sqref="AR11">
    <cfRule type="cellIs" dxfId="387" priority="352" stopIfTrue="1" operator="lessThan">
      <formula>0</formula>
    </cfRule>
  </conditionalFormatting>
  <conditionalFormatting sqref="AS11">
    <cfRule type="cellIs" dxfId="386" priority="351" stopIfTrue="1" operator="lessThan">
      <formula>0</formula>
    </cfRule>
  </conditionalFormatting>
  <conditionalFormatting sqref="AQ12">
    <cfRule type="cellIs" dxfId="385" priority="350" stopIfTrue="1" operator="lessThan">
      <formula>0</formula>
    </cfRule>
  </conditionalFormatting>
  <conditionalFormatting sqref="AR12">
    <cfRule type="cellIs" dxfId="384" priority="349" stopIfTrue="1" operator="lessThan">
      <formula>0</formula>
    </cfRule>
  </conditionalFormatting>
  <conditionalFormatting sqref="AS12">
    <cfRule type="cellIs" dxfId="383" priority="348" stopIfTrue="1" operator="lessThan">
      <formula>0</formula>
    </cfRule>
  </conditionalFormatting>
  <conditionalFormatting sqref="AQ13">
    <cfRule type="cellIs" dxfId="382" priority="347" stopIfTrue="1" operator="lessThan">
      <formula>0</formula>
    </cfRule>
  </conditionalFormatting>
  <conditionalFormatting sqref="AR13">
    <cfRule type="cellIs" dxfId="381" priority="346" stopIfTrue="1" operator="lessThan">
      <formula>0</formula>
    </cfRule>
  </conditionalFormatting>
  <conditionalFormatting sqref="AS13">
    <cfRule type="cellIs" dxfId="380" priority="345" stopIfTrue="1" operator="lessThan">
      <formula>0</formula>
    </cfRule>
  </conditionalFormatting>
  <conditionalFormatting sqref="AQ14">
    <cfRule type="cellIs" dxfId="379" priority="344" stopIfTrue="1" operator="lessThan">
      <formula>0</formula>
    </cfRule>
  </conditionalFormatting>
  <conditionalFormatting sqref="AR14">
    <cfRule type="cellIs" dxfId="378" priority="343" stopIfTrue="1" operator="lessThan">
      <formula>0</formula>
    </cfRule>
  </conditionalFormatting>
  <conditionalFormatting sqref="AS14">
    <cfRule type="cellIs" dxfId="377" priority="342" stopIfTrue="1" operator="lessThan">
      <formula>0</formula>
    </cfRule>
  </conditionalFormatting>
  <conditionalFormatting sqref="AQ18">
    <cfRule type="cellIs" dxfId="376" priority="341" stopIfTrue="1" operator="lessThan">
      <formula>0</formula>
    </cfRule>
  </conditionalFormatting>
  <conditionalFormatting sqref="AR18">
    <cfRule type="cellIs" dxfId="375" priority="340" stopIfTrue="1" operator="lessThan">
      <formula>0</formula>
    </cfRule>
  </conditionalFormatting>
  <conditionalFormatting sqref="AS18">
    <cfRule type="cellIs" dxfId="374" priority="339" stopIfTrue="1" operator="lessThan">
      <formula>0</formula>
    </cfRule>
  </conditionalFormatting>
  <conditionalFormatting sqref="AQ19">
    <cfRule type="cellIs" dxfId="373" priority="338" stopIfTrue="1" operator="lessThan">
      <formula>0</formula>
    </cfRule>
  </conditionalFormatting>
  <conditionalFormatting sqref="AR19">
    <cfRule type="cellIs" dxfId="372" priority="337" stopIfTrue="1" operator="lessThan">
      <formula>0</formula>
    </cfRule>
  </conditionalFormatting>
  <conditionalFormatting sqref="AS19">
    <cfRule type="cellIs" dxfId="371" priority="336" stopIfTrue="1" operator="lessThan">
      <formula>0</formula>
    </cfRule>
  </conditionalFormatting>
  <conditionalFormatting sqref="I23">
    <cfRule type="cellIs" dxfId="370" priority="335" stopIfTrue="1" operator="lessThan">
      <formula>0</formula>
    </cfRule>
  </conditionalFormatting>
  <conditionalFormatting sqref="I26">
    <cfRule type="cellIs" dxfId="369" priority="334" stopIfTrue="1" operator="lessThan">
      <formula>0</formula>
    </cfRule>
  </conditionalFormatting>
  <conditionalFormatting sqref="I28">
    <cfRule type="cellIs" dxfId="368" priority="333" stopIfTrue="1" operator="lessThan">
      <formula>0</formula>
    </cfRule>
  </conditionalFormatting>
  <conditionalFormatting sqref="I30">
    <cfRule type="cellIs" dxfId="367" priority="332" stopIfTrue="1" operator="lessThan">
      <formula>0</formula>
    </cfRule>
  </conditionalFormatting>
  <conditionalFormatting sqref="I32">
    <cfRule type="cellIs" dxfId="366" priority="331" stopIfTrue="1" operator="lessThan">
      <formula>0</formula>
    </cfRule>
  </conditionalFormatting>
  <conditionalFormatting sqref="I34">
    <cfRule type="cellIs" dxfId="365" priority="330" stopIfTrue="1" operator="lessThan">
      <formula>0</formula>
    </cfRule>
  </conditionalFormatting>
  <conditionalFormatting sqref="I38">
    <cfRule type="cellIs" dxfId="364" priority="329" stopIfTrue="1" operator="lessThan">
      <formula>0</formula>
    </cfRule>
  </conditionalFormatting>
  <conditionalFormatting sqref="I41">
    <cfRule type="cellIs" dxfId="363" priority="328" stopIfTrue="1" operator="lessThan">
      <formula>0</formula>
    </cfRule>
  </conditionalFormatting>
  <conditionalFormatting sqref="I43">
    <cfRule type="cellIs" dxfId="362" priority="327" stopIfTrue="1" operator="lessThan">
      <formula>0</formula>
    </cfRule>
  </conditionalFormatting>
  <conditionalFormatting sqref="I47">
    <cfRule type="cellIs" dxfId="361" priority="326" stopIfTrue="1" operator="lessThan">
      <formula>0</formula>
    </cfRule>
  </conditionalFormatting>
  <conditionalFormatting sqref="I50">
    <cfRule type="cellIs" dxfId="360" priority="325" stopIfTrue="1" operator="lessThan">
      <formula>0</formula>
    </cfRule>
  </conditionalFormatting>
  <conditionalFormatting sqref="K24:M24">
    <cfRule type="cellIs" dxfId="359" priority="324" stopIfTrue="1" operator="lessThan">
      <formula>0</formula>
    </cfRule>
  </conditionalFormatting>
  <conditionalFormatting sqref="J27:M27">
    <cfRule type="cellIs" dxfId="358" priority="323" stopIfTrue="1" operator="lessThan">
      <formula>0</formula>
    </cfRule>
  </conditionalFormatting>
  <conditionalFormatting sqref="J31:M31">
    <cfRule type="cellIs" dxfId="357" priority="322" stopIfTrue="1" operator="lessThan">
      <formula>0</formula>
    </cfRule>
  </conditionalFormatting>
  <conditionalFormatting sqref="J35:M35">
    <cfRule type="cellIs" dxfId="356" priority="321" stopIfTrue="1" operator="lessThan">
      <formula>0</formula>
    </cfRule>
  </conditionalFormatting>
  <conditionalFormatting sqref="J39:M39">
    <cfRule type="cellIs" dxfId="355" priority="320" stopIfTrue="1" operator="lessThan">
      <formula>0</formula>
    </cfRule>
  </conditionalFormatting>
  <conditionalFormatting sqref="J42:M42">
    <cfRule type="cellIs" dxfId="354" priority="319" stopIfTrue="1" operator="lessThan">
      <formula>0</formula>
    </cfRule>
  </conditionalFormatting>
  <conditionalFormatting sqref="I36">
    <cfRule type="cellIs" dxfId="353" priority="318" stopIfTrue="1" operator="lessThan">
      <formula>0</formula>
    </cfRule>
  </conditionalFormatting>
  <conditionalFormatting sqref="J36:M36">
    <cfRule type="cellIs" dxfId="352" priority="317" stopIfTrue="1" operator="lessThan">
      <formula>0</formula>
    </cfRule>
  </conditionalFormatting>
  <conditionalFormatting sqref="I45">
    <cfRule type="cellIs" dxfId="351" priority="316" stopIfTrue="1" operator="lessThan">
      <formula>0</formula>
    </cfRule>
  </conditionalFormatting>
  <conditionalFormatting sqref="J45:M45">
    <cfRule type="cellIs" dxfId="350" priority="315" stopIfTrue="1" operator="lessThan">
      <formula>0</formula>
    </cfRule>
  </conditionalFormatting>
  <conditionalFormatting sqref="I46">
    <cfRule type="cellIs" dxfId="349" priority="314" stopIfTrue="1" operator="lessThan">
      <formula>0</formula>
    </cfRule>
  </conditionalFormatting>
  <conditionalFormatting sqref="J46:M46">
    <cfRule type="cellIs" dxfId="348" priority="313" stopIfTrue="1" operator="lessThan">
      <formula>0</formula>
    </cfRule>
  </conditionalFormatting>
  <conditionalFormatting sqref="I49">
    <cfRule type="cellIs" dxfId="347" priority="312" stopIfTrue="1" operator="lessThan">
      <formula>0</formula>
    </cfRule>
  </conditionalFormatting>
  <conditionalFormatting sqref="J49:M49">
    <cfRule type="cellIs" dxfId="346" priority="311" stopIfTrue="1" operator="lessThan">
      <formula>0</formula>
    </cfRule>
  </conditionalFormatting>
  <conditionalFormatting sqref="I51">
    <cfRule type="cellIs" dxfId="345" priority="310" stopIfTrue="1" operator="lessThan">
      <formula>0</formula>
    </cfRule>
  </conditionalFormatting>
  <conditionalFormatting sqref="J51:M51">
    <cfRule type="cellIs" dxfId="344" priority="309" stopIfTrue="1" operator="lessThan">
      <formula>0</formula>
    </cfRule>
  </conditionalFormatting>
  <conditionalFormatting sqref="I52">
    <cfRule type="cellIs" dxfId="343" priority="308" stopIfTrue="1" operator="lessThan">
      <formula>0</formula>
    </cfRule>
  </conditionalFormatting>
  <conditionalFormatting sqref="J52:M52">
    <cfRule type="cellIs" dxfId="342" priority="307" stopIfTrue="1" operator="lessThan">
      <formula>0</formula>
    </cfRule>
  </conditionalFormatting>
  <conditionalFormatting sqref="I53">
    <cfRule type="cellIs" dxfId="341" priority="306" stopIfTrue="1" operator="lessThan">
      <formula>0</formula>
    </cfRule>
  </conditionalFormatting>
  <conditionalFormatting sqref="J53:M53">
    <cfRule type="cellIs" dxfId="340" priority="305" stopIfTrue="1" operator="lessThan">
      <formula>0</formula>
    </cfRule>
  </conditionalFormatting>
  <conditionalFormatting sqref="N23">
    <cfRule type="cellIs" dxfId="339" priority="304" stopIfTrue="1" operator="lessThan">
      <formula>0</formula>
    </cfRule>
  </conditionalFormatting>
  <conditionalFormatting sqref="N26">
    <cfRule type="cellIs" dxfId="338" priority="303" stopIfTrue="1" operator="lessThan">
      <formula>0</formula>
    </cfRule>
  </conditionalFormatting>
  <conditionalFormatting sqref="N28">
    <cfRule type="cellIs" dxfId="337" priority="302" stopIfTrue="1" operator="lessThan">
      <formula>0</formula>
    </cfRule>
  </conditionalFormatting>
  <conditionalFormatting sqref="N30">
    <cfRule type="cellIs" dxfId="336" priority="301" stopIfTrue="1" operator="lessThan">
      <formula>0</formula>
    </cfRule>
  </conditionalFormatting>
  <conditionalFormatting sqref="N32">
    <cfRule type="cellIs" dxfId="335" priority="300" stopIfTrue="1" operator="lessThan">
      <formula>0</formula>
    </cfRule>
  </conditionalFormatting>
  <conditionalFormatting sqref="N34">
    <cfRule type="cellIs" dxfId="334" priority="299" stopIfTrue="1" operator="lessThan">
      <formula>0</formula>
    </cfRule>
  </conditionalFormatting>
  <conditionalFormatting sqref="N38">
    <cfRule type="cellIs" dxfId="333" priority="298" stopIfTrue="1" operator="lessThan">
      <formula>0</formula>
    </cfRule>
  </conditionalFormatting>
  <conditionalFormatting sqref="N41">
    <cfRule type="cellIs" dxfId="332" priority="297" stopIfTrue="1" operator="lessThan">
      <formula>0</formula>
    </cfRule>
  </conditionalFormatting>
  <conditionalFormatting sqref="N43">
    <cfRule type="cellIs" dxfId="331" priority="296" stopIfTrue="1" operator="lessThan">
      <formula>0</formula>
    </cfRule>
  </conditionalFormatting>
  <conditionalFormatting sqref="N47">
    <cfRule type="cellIs" dxfId="330" priority="295" stopIfTrue="1" operator="lessThan">
      <formula>0</formula>
    </cfRule>
  </conditionalFormatting>
  <conditionalFormatting sqref="N50">
    <cfRule type="cellIs" dxfId="329" priority="294" stopIfTrue="1" operator="lessThan">
      <formula>0</formula>
    </cfRule>
  </conditionalFormatting>
  <conditionalFormatting sqref="O24:R24">
    <cfRule type="cellIs" dxfId="328" priority="293" stopIfTrue="1" operator="lessThan">
      <formula>0</formula>
    </cfRule>
  </conditionalFormatting>
  <conditionalFormatting sqref="O27:R27">
    <cfRule type="cellIs" dxfId="327" priority="292" stopIfTrue="1" operator="lessThan">
      <formula>0</formula>
    </cfRule>
  </conditionalFormatting>
  <conditionalFormatting sqref="O31:R31">
    <cfRule type="cellIs" dxfId="326" priority="291" stopIfTrue="1" operator="lessThan">
      <formula>0</formula>
    </cfRule>
  </conditionalFormatting>
  <conditionalFormatting sqref="O35:R35">
    <cfRule type="cellIs" dxfId="325" priority="290" stopIfTrue="1" operator="lessThan">
      <formula>0</formula>
    </cfRule>
  </conditionalFormatting>
  <conditionalFormatting sqref="O39:R39">
    <cfRule type="cellIs" dxfId="324" priority="289" stopIfTrue="1" operator="lessThan">
      <formula>0</formula>
    </cfRule>
  </conditionalFormatting>
  <conditionalFormatting sqref="O42:R42">
    <cfRule type="cellIs" dxfId="323" priority="288" stopIfTrue="1" operator="lessThan">
      <formula>0</formula>
    </cfRule>
  </conditionalFormatting>
  <conditionalFormatting sqref="N36">
    <cfRule type="cellIs" dxfId="322" priority="287" stopIfTrue="1" operator="lessThan">
      <formula>0</formula>
    </cfRule>
  </conditionalFormatting>
  <conditionalFormatting sqref="O36:R36">
    <cfRule type="cellIs" dxfId="321" priority="286" stopIfTrue="1" operator="lessThan">
      <formula>0</formula>
    </cfRule>
  </conditionalFormatting>
  <conditionalFormatting sqref="N45">
    <cfRule type="cellIs" dxfId="320" priority="285" stopIfTrue="1" operator="lessThan">
      <formula>0</formula>
    </cfRule>
  </conditionalFormatting>
  <conditionalFormatting sqref="O45:R45">
    <cfRule type="cellIs" dxfId="319" priority="284" stopIfTrue="1" operator="lessThan">
      <formula>0</formula>
    </cfRule>
  </conditionalFormatting>
  <conditionalFormatting sqref="N46">
    <cfRule type="cellIs" dxfId="318" priority="283" stopIfTrue="1" operator="lessThan">
      <formula>0</formula>
    </cfRule>
  </conditionalFormatting>
  <conditionalFormatting sqref="O46:R46">
    <cfRule type="cellIs" dxfId="317" priority="282" stopIfTrue="1" operator="lessThan">
      <formula>0</formula>
    </cfRule>
  </conditionalFormatting>
  <conditionalFormatting sqref="N49">
    <cfRule type="cellIs" dxfId="316" priority="281" stopIfTrue="1" operator="lessThan">
      <formula>0</formula>
    </cfRule>
  </conditionalFormatting>
  <conditionalFormatting sqref="O49:R49">
    <cfRule type="cellIs" dxfId="315" priority="280" stopIfTrue="1" operator="lessThan">
      <formula>0</formula>
    </cfRule>
  </conditionalFormatting>
  <conditionalFormatting sqref="N51">
    <cfRule type="cellIs" dxfId="314" priority="279" stopIfTrue="1" operator="lessThan">
      <formula>0</formula>
    </cfRule>
  </conditionalFormatting>
  <conditionalFormatting sqref="O51:R51">
    <cfRule type="cellIs" dxfId="313" priority="278" stopIfTrue="1" operator="lessThan">
      <formula>0</formula>
    </cfRule>
  </conditionalFormatting>
  <conditionalFormatting sqref="N52">
    <cfRule type="cellIs" dxfId="312" priority="277" stopIfTrue="1" operator="lessThan">
      <formula>0</formula>
    </cfRule>
  </conditionalFormatting>
  <conditionalFormatting sqref="O52:R52">
    <cfRule type="cellIs" dxfId="311" priority="276" stopIfTrue="1" operator="lessThan">
      <formula>0</formula>
    </cfRule>
  </conditionalFormatting>
  <conditionalFormatting sqref="N53">
    <cfRule type="cellIs" dxfId="310" priority="275" stopIfTrue="1" operator="lessThan">
      <formula>0</formula>
    </cfRule>
  </conditionalFormatting>
  <conditionalFormatting sqref="O53:R53">
    <cfRule type="cellIs" dxfId="309" priority="274" stopIfTrue="1" operator="lessThan">
      <formula>0</formula>
    </cfRule>
  </conditionalFormatting>
  <conditionalFormatting sqref="S23">
    <cfRule type="cellIs" dxfId="308" priority="273" stopIfTrue="1" operator="lessThan">
      <formula>0</formula>
    </cfRule>
  </conditionalFormatting>
  <conditionalFormatting sqref="S26">
    <cfRule type="cellIs" dxfId="307" priority="272" stopIfTrue="1" operator="lessThan">
      <formula>0</formula>
    </cfRule>
  </conditionalFormatting>
  <conditionalFormatting sqref="S28">
    <cfRule type="cellIs" dxfId="306" priority="271" stopIfTrue="1" operator="lessThan">
      <formula>0</formula>
    </cfRule>
  </conditionalFormatting>
  <conditionalFormatting sqref="S30">
    <cfRule type="cellIs" dxfId="305" priority="270" stopIfTrue="1" operator="lessThan">
      <formula>0</formula>
    </cfRule>
  </conditionalFormatting>
  <conditionalFormatting sqref="S32">
    <cfRule type="cellIs" dxfId="304" priority="269" stopIfTrue="1" operator="lessThan">
      <formula>0</formula>
    </cfRule>
  </conditionalFormatting>
  <conditionalFormatting sqref="S34">
    <cfRule type="cellIs" dxfId="303" priority="268" stopIfTrue="1" operator="lessThan">
      <formula>0</formula>
    </cfRule>
  </conditionalFormatting>
  <conditionalFormatting sqref="S38">
    <cfRule type="cellIs" dxfId="302" priority="267" stopIfTrue="1" operator="lessThan">
      <formula>0</formula>
    </cfRule>
  </conditionalFormatting>
  <conditionalFormatting sqref="S41">
    <cfRule type="cellIs" dxfId="301" priority="266" stopIfTrue="1" operator="lessThan">
      <formula>0</formula>
    </cfRule>
  </conditionalFormatting>
  <conditionalFormatting sqref="S43">
    <cfRule type="cellIs" dxfId="300" priority="265" stopIfTrue="1" operator="lessThan">
      <formula>0</formula>
    </cfRule>
  </conditionalFormatting>
  <conditionalFormatting sqref="S47">
    <cfRule type="cellIs" dxfId="299" priority="264" stopIfTrue="1" operator="lessThan">
      <formula>0</formula>
    </cfRule>
  </conditionalFormatting>
  <conditionalFormatting sqref="S50">
    <cfRule type="cellIs" dxfId="298" priority="263" stopIfTrue="1" operator="lessThan">
      <formula>0</formula>
    </cfRule>
  </conditionalFormatting>
  <conditionalFormatting sqref="T24:U24">
    <cfRule type="cellIs" dxfId="297" priority="262" stopIfTrue="1" operator="lessThan">
      <formula>0</formula>
    </cfRule>
  </conditionalFormatting>
  <conditionalFormatting sqref="T27:U27">
    <cfRule type="cellIs" dxfId="296" priority="261" stopIfTrue="1" operator="lessThan">
      <formula>0</formula>
    </cfRule>
  </conditionalFormatting>
  <conditionalFormatting sqref="T31:U31">
    <cfRule type="cellIs" dxfId="295" priority="260" stopIfTrue="1" operator="lessThan">
      <formula>0</formula>
    </cfRule>
  </conditionalFormatting>
  <conditionalFormatting sqref="T35:U35">
    <cfRule type="cellIs" dxfId="294" priority="259" stopIfTrue="1" operator="lessThan">
      <formula>0</formula>
    </cfRule>
  </conditionalFormatting>
  <conditionalFormatting sqref="T39:U39">
    <cfRule type="cellIs" dxfId="293" priority="258" stopIfTrue="1" operator="lessThan">
      <formula>0</formula>
    </cfRule>
  </conditionalFormatting>
  <conditionalFormatting sqref="T42:U42">
    <cfRule type="cellIs" dxfId="292" priority="257" stopIfTrue="1" operator="lessThan">
      <formula>0</formula>
    </cfRule>
  </conditionalFormatting>
  <conditionalFormatting sqref="S36">
    <cfRule type="cellIs" dxfId="291" priority="256" stopIfTrue="1" operator="lessThan">
      <formula>0</formula>
    </cfRule>
  </conditionalFormatting>
  <conditionalFormatting sqref="T36:U36">
    <cfRule type="cellIs" dxfId="290" priority="255" stopIfTrue="1" operator="lessThan">
      <formula>0</formula>
    </cfRule>
  </conditionalFormatting>
  <conditionalFormatting sqref="S45">
    <cfRule type="cellIs" dxfId="289" priority="254" stopIfTrue="1" operator="lessThan">
      <formula>0</formula>
    </cfRule>
  </conditionalFormatting>
  <conditionalFormatting sqref="T45:U45">
    <cfRule type="cellIs" dxfId="288" priority="253" stopIfTrue="1" operator="lessThan">
      <formula>0</formula>
    </cfRule>
  </conditionalFormatting>
  <conditionalFormatting sqref="S46">
    <cfRule type="cellIs" dxfId="287" priority="252" stopIfTrue="1" operator="lessThan">
      <formula>0</formula>
    </cfRule>
  </conditionalFormatting>
  <conditionalFormatting sqref="T46:U46">
    <cfRule type="cellIs" dxfId="286" priority="251" stopIfTrue="1" operator="lessThan">
      <formula>0</formula>
    </cfRule>
  </conditionalFormatting>
  <conditionalFormatting sqref="S49">
    <cfRule type="cellIs" dxfId="285" priority="250" stopIfTrue="1" operator="lessThan">
      <formula>0</formula>
    </cfRule>
  </conditionalFormatting>
  <conditionalFormatting sqref="T49:U49">
    <cfRule type="cellIs" dxfId="284" priority="249" stopIfTrue="1" operator="lessThan">
      <formula>0</formula>
    </cfRule>
  </conditionalFormatting>
  <conditionalFormatting sqref="S51">
    <cfRule type="cellIs" dxfId="283" priority="248" stopIfTrue="1" operator="lessThan">
      <formula>0</formula>
    </cfRule>
  </conditionalFormatting>
  <conditionalFormatting sqref="T51:U51">
    <cfRule type="cellIs" dxfId="282" priority="247" stopIfTrue="1" operator="lessThan">
      <formula>0</formula>
    </cfRule>
  </conditionalFormatting>
  <conditionalFormatting sqref="S52">
    <cfRule type="cellIs" dxfId="281" priority="246" stopIfTrue="1" operator="lessThan">
      <formula>0</formula>
    </cfRule>
  </conditionalFormatting>
  <conditionalFormatting sqref="T52:U52">
    <cfRule type="cellIs" dxfId="280" priority="245" stopIfTrue="1" operator="lessThan">
      <formula>0</formula>
    </cfRule>
  </conditionalFormatting>
  <conditionalFormatting sqref="S53">
    <cfRule type="cellIs" dxfId="279" priority="244" stopIfTrue="1" operator="lessThan">
      <formula>0</formula>
    </cfRule>
  </conditionalFormatting>
  <conditionalFormatting sqref="T53:U53">
    <cfRule type="cellIs" dxfId="278" priority="243" stopIfTrue="1" operator="lessThan">
      <formula>0</formula>
    </cfRule>
  </conditionalFormatting>
  <conditionalFormatting sqref="V23">
    <cfRule type="cellIs" dxfId="277" priority="242" stopIfTrue="1" operator="lessThan">
      <formula>0</formula>
    </cfRule>
  </conditionalFormatting>
  <conditionalFormatting sqref="V26">
    <cfRule type="cellIs" dxfId="276" priority="241" stopIfTrue="1" operator="lessThan">
      <formula>0</formula>
    </cfRule>
  </conditionalFormatting>
  <conditionalFormatting sqref="V28">
    <cfRule type="cellIs" dxfId="275" priority="240" stopIfTrue="1" operator="lessThan">
      <formula>0</formula>
    </cfRule>
  </conditionalFormatting>
  <conditionalFormatting sqref="V30">
    <cfRule type="cellIs" dxfId="274" priority="239" stopIfTrue="1" operator="lessThan">
      <formula>0</formula>
    </cfRule>
  </conditionalFormatting>
  <conditionalFormatting sqref="V32">
    <cfRule type="cellIs" dxfId="273" priority="238" stopIfTrue="1" operator="lessThan">
      <formula>0</formula>
    </cfRule>
  </conditionalFormatting>
  <conditionalFormatting sqref="V34">
    <cfRule type="cellIs" dxfId="272" priority="237" stopIfTrue="1" operator="lessThan">
      <formula>0</formula>
    </cfRule>
  </conditionalFormatting>
  <conditionalFormatting sqref="V38">
    <cfRule type="cellIs" dxfId="271" priority="236" stopIfTrue="1" operator="lessThan">
      <formula>0</formula>
    </cfRule>
  </conditionalFormatting>
  <conditionalFormatting sqref="V41">
    <cfRule type="cellIs" dxfId="270" priority="235" stopIfTrue="1" operator="lessThan">
      <formula>0</formula>
    </cfRule>
  </conditionalFormatting>
  <conditionalFormatting sqref="V43">
    <cfRule type="cellIs" dxfId="269" priority="234" stopIfTrue="1" operator="lessThan">
      <formula>0</formula>
    </cfRule>
  </conditionalFormatting>
  <conditionalFormatting sqref="V47">
    <cfRule type="cellIs" dxfId="268" priority="233" stopIfTrue="1" operator="lessThan">
      <formula>0</formula>
    </cfRule>
  </conditionalFormatting>
  <conditionalFormatting sqref="V50">
    <cfRule type="cellIs" dxfId="267" priority="232" stopIfTrue="1" operator="lessThan">
      <formula>0</formula>
    </cfRule>
  </conditionalFormatting>
  <conditionalFormatting sqref="W24:X24">
    <cfRule type="cellIs" dxfId="266" priority="231" stopIfTrue="1" operator="lessThan">
      <formula>0</formula>
    </cfRule>
  </conditionalFormatting>
  <conditionalFormatting sqref="W27:X27">
    <cfRule type="cellIs" dxfId="265" priority="230" stopIfTrue="1" operator="lessThan">
      <formula>0</formula>
    </cfRule>
  </conditionalFormatting>
  <conditionalFormatting sqref="W31:X31">
    <cfRule type="cellIs" dxfId="264" priority="229" stopIfTrue="1" operator="lessThan">
      <formula>0</formula>
    </cfRule>
  </conditionalFormatting>
  <conditionalFormatting sqref="W35:X35">
    <cfRule type="cellIs" dxfId="263" priority="228" stopIfTrue="1" operator="lessThan">
      <formula>0</formula>
    </cfRule>
  </conditionalFormatting>
  <conditionalFormatting sqref="W39:X39">
    <cfRule type="cellIs" dxfId="262" priority="227" stopIfTrue="1" operator="lessThan">
      <formula>0</formula>
    </cfRule>
  </conditionalFormatting>
  <conditionalFormatting sqref="W42:X42">
    <cfRule type="cellIs" dxfId="261" priority="226" stopIfTrue="1" operator="lessThan">
      <formula>0</formula>
    </cfRule>
  </conditionalFormatting>
  <conditionalFormatting sqref="V36">
    <cfRule type="cellIs" dxfId="260" priority="225" stopIfTrue="1" operator="lessThan">
      <formula>0</formula>
    </cfRule>
  </conditionalFormatting>
  <conditionalFormatting sqref="W36:X36">
    <cfRule type="cellIs" dxfId="259" priority="224" stopIfTrue="1" operator="lessThan">
      <formula>0</formula>
    </cfRule>
  </conditionalFormatting>
  <conditionalFormatting sqref="V45">
    <cfRule type="cellIs" dxfId="258" priority="223" stopIfTrue="1" operator="lessThan">
      <formula>0</formula>
    </cfRule>
  </conditionalFormatting>
  <conditionalFormatting sqref="W45:X45">
    <cfRule type="cellIs" dxfId="257" priority="222" stopIfTrue="1" operator="lessThan">
      <formula>0</formula>
    </cfRule>
  </conditionalFormatting>
  <conditionalFormatting sqref="V46">
    <cfRule type="cellIs" dxfId="256" priority="221" stopIfTrue="1" operator="lessThan">
      <formula>0</formula>
    </cfRule>
  </conditionalFormatting>
  <conditionalFormatting sqref="W46:X46">
    <cfRule type="cellIs" dxfId="255" priority="220" stopIfTrue="1" operator="lessThan">
      <formula>0</formula>
    </cfRule>
  </conditionalFormatting>
  <conditionalFormatting sqref="V49">
    <cfRule type="cellIs" dxfId="254" priority="219" stopIfTrue="1" operator="lessThan">
      <formula>0</formula>
    </cfRule>
  </conditionalFormatting>
  <conditionalFormatting sqref="W49:X49">
    <cfRule type="cellIs" dxfId="253" priority="218" stopIfTrue="1" operator="lessThan">
      <formula>0</formula>
    </cfRule>
  </conditionalFormatting>
  <conditionalFormatting sqref="V51">
    <cfRule type="cellIs" dxfId="252" priority="217" stopIfTrue="1" operator="lessThan">
      <formula>0</formula>
    </cfRule>
  </conditionalFormatting>
  <conditionalFormatting sqref="W51:X51">
    <cfRule type="cellIs" dxfId="251" priority="216" stopIfTrue="1" operator="lessThan">
      <formula>0</formula>
    </cfRule>
  </conditionalFormatting>
  <conditionalFormatting sqref="V52">
    <cfRule type="cellIs" dxfId="250" priority="215" stopIfTrue="1" operator="lessThan">
      <formula>0</formula>
    </cfRule>
  </conditionalFormatting>
  <conditionalFormatting sqref="W52:X52">
    <cfRule type="cellIs" dxfId="249" priority="214" stopIfTrue="1" operator="lessThan">
      <formula>0</formula>
    </cfRule>
  </conditionalFormatting>
  <conditionalFormatting sqref="V53">
    <cfRule type="cellIs" dxfId="248" priority="213" stopIfTrue="1" operator="lessThan">
      <formula>0</formula>
    </cfRule>
  </conditionalFormatting>
  <conditionalFormatting sqref="W53:X53">
    <cfRule type="cellIs" dxfId="247" priority="212" stopIfTrue="1" operator="lessThan">
      <formula>0</formula>
    </cfRule>
  </conditionalFormatting>
  <conditionalFormatting sqref="Y23">
    <cfRule type="cellIs" dxfId="246" priority="211" stopIfTrue="1" operator="lessThan">
      <formula>0</formula>
    </cfRule>
  </conditionalFormatting>
  <conditionalFormatting sqref="Y26">
    <cfRule type="cellIs" dxfId="245" priority="210" stopIfTrue="1" operator="lessThan">
      <formula>0</formula>
    </cfRule>
  </conditionalFormatting>
  <conditionalFormatting sqref="Y28">
    <cfRule type="cellIs" dxfId="244" priority="209" stopIfTrue="1" operator="lessThan">
      <formula>0</formula>
    </cfRule>
  </conditionalFormatting>
  <conditionalFormatting sqref="Y30">
    <cfRule type="cellIs" dxfId="243" priority="208" stopIfTrue="1" operator="lessThan">
      <formula>0</formula>
    </cfRule>
  </conditionalFormatting>
  <conditionalFormatting sqref="Y32">
    <cfRule type="cellIs" dxfId="242" priority="207" stopIfTrue="1" operator="lessThan">
      <formula>0</formula>
    </cfRule>
  </conditionalFormatting>
  <conditionalFormatting sqref="Y34">
    <cfRule type="cellIs" dxfId="241" priority="206" stopIfTrue="1" operator="lessThan">
      <formula>0</formula>
    </cfRule>
  </conditionalFormatting>
  <conditionalFormatting sqref="Y38">
    <cfRule type="cellIs" dxfId="240" priority="205" stopIfTrue="1" operator="lessThan">
      <formula>0</formula>
    </cfRule>
  </conditionalFormatting>
  <conditionalFormatting sqref="Y41">
    <cfRule type="cellIs" dxfId="239" priority="204" stopIfTrue="1" operator="lessThan">
      <formula>0</formula>
    </cfRule>
  </conditionalFormatting>
  <conditionalFormatting sqref="Y43">
    <cfRule type="cellIs" dxfId="238" priority="203" stopIfTrue="1" operator="lessThan">
      <formula>0</formula>
    </cfRule>
  </conditionalFormatting>
  <conditionalFormatting sqref="Y47">
    <cfRule type="cellIs" dxfId="237" priority="202" stopIfTrue="1" operator="lessThan">
      <formula>0</formula>
    </cfRule>
  </conditionalFormatting>
  <conditionalFormatting sqref="Y50">
    <cfRule type="cellIs" dxfId="236" priority="201" stopIfTrue="1" operator="lessThan">
      <formula>0</formula>
    </cfRule>
  </conditionalFormatting>
  <conditionalFormatting sqref="Z24:AA24">
    <cfRule type="cellIs" dxfId="235" priority="200" stopIfTrue="1" operator="lessThan">
      <formula>0</formula>
    </cfRule>
  </conditionalFormatting>
  <conditionalFormatting sqref="Z27:AA27">
    <cfRule type="cellIs" dxfId="234" priority="199" stopIfTrue="1" operator="lessThan">
      <formula>0</formula>
    </cfRule>
  </conditionalFormatting>
  <conditionalFormatting sqref="Z31:AA31">
    <cfRule type="cellIs" dxfId="233" priority="198" stopIfTrue="1" operator="lessThan">
      <formula>0</formula>
    </cfRule>
  </conditionalFormatting>
  <conditionalFormatting sqref="Z35:AA35">
    <cfRule type="cellIs" dxfId="232" priority="197" stopIfTrue="1" operator="lessThan">
      <formula>0</formula>
    </cfRule>
  </conditionalFormatting>
  <conditionalFormatting sqref="Z39:AA39">
    <cfRule type="cellIs" dxfId="231" priority="196" stopIfTrue="1" operator="lessThan">
      <formula>0</formula>
    </cfRule>
  </conditionalFormatting>
  <conditionalFormatting sqref="Z42:AA42">
    <cfRule type="cellIs" dxfId="230" priority="195" stopIfTrue="1" operator="lessThan">
      <formula>0</formula>
    </cfRule>
  </conditionalFormatting>
  <conditionalFormatting sqref="Y36">
    <cfRule type="cellIs" dxfId="229" priority="194" stopIfTrue="1" operator="lessThan">
      <formula>0</formula>
    </cfRule>
  </conditionalFormatting>
  <conditionalFormatting sqref="Z36:AA36">
    <cfRule type="cellIs" dxfId="228" priority="193" stopIfTrue="1" operator="lessThan">
      <formula>0</formula>
    </cfRule>
  </conditionalFormatting>
  <conditionalFormatting sqref="Y45">
    <cfRule type="cellIs" dxfId="227" priority="192" stopIfTrue="1" operator="lessThan">
      <formula>0</formula>
    </cfRule>
  </conditionalFormatting>
  <conditionalFormatting sqref="Z45:AA45">
    <cfRule type="cellIs" dxfId="226" priority="191" stopIfTrue="1" operator="lessThan">
      <formula>0</formula>
    </cfRule>
  </conditionalFormatting>
  <conditionalFormatting sqref="Y46">
    <cfRule type="cellIs" dxfId="225" priority="190" stopIfTrue="1" operator="lessThan">
      <formula>0</formula>
    </cfRule>
  </conditionalFormatting>
  <conditionalFormatting sqref="Z46:AA46">
    <cfRule type="cellIs" dxfId="224" priority="189" stopIfTrue="1" operator="lessThan">
      <formula>0</formula>
    </cfRule>
  </conditionalFormatting>
  <conditionalFormatting sqref="Y49">
    <cfRule type="cellIs" dxfId="223" priority="188" stopIfTrue="1" operator="lessThan">
      <formula>0</formula>
    </cfRule>
  </conditionalFormatting>
  <conditionalFormatting sqref="Z49:AA49">
    <cfRule type="cellIs" dxfId="222" priority="187" stopIfTrue="1" operator="lessThan">
      <formula>0</formula>
    </cfRule>
  </conditionalFormatting>
  <conditionalFormatting sqref="Y51">
    <cfRule type="cellIs" dxfId="221" priority="186" stopIfTrue="1" operator="lessThan">
      <formula>0</formula>
    </cfRule>
  </conditionalFormatting>
  <conditionalFormatting sqref="Z51:AA51">
    <cfRule type="cellIs" dxfId="220" priority="185" stopIfTrue="1" operator="lessThan">
      <formula>0</formula>
    </cfRule>
  </conditionalFormatting>
  <conditionalFormatting sqref="Y52">
    <cfRule type="cellIs" dxfId="219" priority="184" stopIfTrue="1" operator="lessThan">
      <formula>0</formula>
    </cfRule>
  </conditionalFormatting>
  <conditionalFormatting sqref="Z52:AA52">
    <cfRule type="cellIs" dxfId="218" priority="183" stopIfTrue="1" operator="lessThan">
      <formula>0</formula>
    </cfRule>
  </conditionalFormatting>
  <conditionalFormatting sqref="Y53">
    <cfRule type="cellIs" dxfId="217" priority="182" stopIfTrue="1" operator="lessThan">
      <formula>0</formula>
    </cfRule>
  </conditionalFormatting>
  <conditionalFormatting sqref="Z53:AA53">
    <cfRule type="cellIs" dxfId="216" priority="181" stopIfTrue="1" operator="lessThan">
      <formula>0</formula>
    </cfRule>
  </conditionalFormatting>
  <conditionalFormatting sqref="AL23">
    <cfRule type="cellIs" dxfId="215" priority="180" stopIfTrue="1" operator="lessThan">
      <formula>0</formula>
    </cfRule>
  </conditionalFormatting>
  <conditionalFormatting sqref="AL26">
    <cfRule type="cellIs" dxfId="214" priority="179" stopIfTrue="1" operator="lessThan">
      <formula>0</formula>
    </cfRule>
  </conditionalFormatting>
  <conditionalFormatting sqref="AL28">
    <cfRule type="cellIs" dxfId="213" priority="178" stopIfTrue="1" operator="lessThan">
      <formula>0</formula>
    </cfRule>
  </conditionalFormatting>
  <conditionalFormatting sqref="AL30">
    <cfRule type="cellIs" dxfId="212" priority="177" stopIfTrue="1" operator="lessThan">
      <formula>0</formula>
    </cfRule>
  </conditionalFormatting>
  <conditionalFormatting sqref="AL32">
    <cfRule type="cellIs" dxfId="211" priority="176" stopIfTrue="1" operator="lessThan">
      <formula>0</formula>
    </cfRule>
  </conditionalFormatting>
  <conditionalFormatting sqref="AL34">
    <cfRule type="cellIs" dxfId="210" priority="175" stopIfTrue="1" operator="lessThan">
      <formula>0</formula>
    </cfRule>
  </conditionalFormatting>
  <conditionalFormatting sqref="AL38">
    <cfRule type="cellIs" dxfId="209" priority="174" stopIfTrue="1" operator="lessThan">
      <formula>0</formula>
    </cfRule>
  </conditionalFormatting>
  <conditionalFormatting sqref="AL41">
    <cfRule type="cellIs" dxfId="208" priority="173" stopIfTrue="1" operator="lessThan">
      <formula>0</formula>
    </cfRule>
  </conditionalFormatting>
  <conditionalFormatting sqref="AL43">
    <cfRule type="cellIs" dxfId="207" priority="172" stopIfTrue="1" operator="lessThan">
      <formula>0</formula>
    </cfRule>
  </conditionalFormatting>
  <conditionalFormatting sqref="AL47">
    <cfRule type="cellIs" dxfId="206" priority="171" stopIfTrue="1" operator="lessThan">
      <formula>0</formula>
    </cfRule>
  </conditionalFormatting>
  <conditionalFormatting sqref="AL50">
    <cfRule type="cellIs" dxfId="205" priority="170" stopIfTrue="1" operator="lessThan">
      <formula>0</formula>
    </cfRule>
  </conditionalFormatting>
  <conditionalFormatting sqref="AM24:AP24">
    <cfRule type="cellIs" dxfId="204" priority="169" stopIfTrue="1" operator="lessThan">
      <formula>0</formula>
    </cfRule>
  </conditionalFormatting>
  <conditionalFormatting sqref="AM27:AP27">
    <cfRule type="cellIs" dxfId="203" priority="168" stopIfTrue="1" operator="lessThan">
      <formula>0</formula>
    </cfRule>
  </conditionalFormatting>
  <conditionalFormatting sqref="AM31:AP31">
    <cfRule type="cellIs" dxfId="202" priority="167" stopIfTrue="1" operator="lessThan">
      <formula>0</formula>
    </cfRule>
  </conditionalFormatting>
  <conditionalFormatting sqref="AM35:AP35">
    <cfRule type="cellIs" dxfId="201" priority="166" stopIfTrue="1" operator="lessThan">
      <formula>0</formula>
    </cfRule>
  </conditionalFormatting>
  <conditionalFormatting sqref="AM39:AP39">
    <cfRule type="cellIs" dxfId="200" priority="165" stopIfTrue="1" operator="lessThan">
      <formula>0</formula>
    </cfRule>
  </conditionalFormatting>
  <conditionalFormatting sqref="AM42:AP42">
    <cfRule type="cellIs" dxfId="199" priority="164" stopIfTrue="1" operator="lessThan">
      <formula>0</formula>
    </cfRule>
  </conditionalFormatting>
  <conditionalFormatting sqref="AL36">
    <cfRule type="cellIs" dxfId="198" priority="163" stopIfTrue="1" operator="lessThan">
      <formula>0</formula>
    </cfRule>
  </conditionalFormatting>
  <conditionalFormatting sqref="AM36:AP36">
    <cfRule type="cellIs" dxfId="197" priority="162" stopIfTrue="1" operator="lessThan">
      <formula>0</formula>
    </cfRule>
  </conditionalFormatting>
  <conditionalFormatting sqref="AL45">
    <cfRule type="cellIs" dxfId="196" priority="161" stopIfTrue="1" operator="lessThan">
      <formula>0</formula>
    </cfRule>
  </conditionalFormatting>
  <conditionalFormatting sqref="AM45:AP45">
    <cfRule type="cellIs" dxfId="195" priority="160" stopIfTrue="1" operator="lessThan">
      <formula>0</formula>
    </cfRule>
  </conditionalFormatting>
  <conditionalFormatting sqref="AL46">
    <cfRule type="cellIs" dxfId="194" priority="159" stopIfTrue="1" operator="lessThan">
      <formula>0</formula>
    </cfRule>
  </conditionalFormatting>
  <conditionalFormatting sqref="AM46:AP46">
    <cfRule type="cellIs" dxfId="193" priority="158" stopIfTrue="1" operator="lessThan">
      <formula>0</formula>
    </cfRule>
  </conditionalFormatting>
  <conditionalFormatting sqref="AL49">
    <cfRule type="cellIs" dxfId="192" priority="157" stopIfTrue="1" operator="lessThan">
      <formula>0</formula>
    </cfRule>
  </conditionalFormatting>
  <conditionalFormatting sqref="AM49:AP49">
    <cfRule type="cellIs" dxfId="191" priority="156" stopIfTrue="1" operator="lessThan">
      <formula>0</formula>
    </cfRule>
  </conditionalFormatting>
  <conditionalFormatting sqref="AL51">
    <cfRule type="cellIs" dxfId="190" priority="155" stopIfTrue="1" operator="lessThan">
      <formula>0</formula>
    </cfRule>
  </conditionalFormatting>
  <conditionalFormatting sqref="AM51:AP51">
    <cfRule type="cellIs" dxfId="189" priority="154" stopIfTrue="1" operator="lessThan">
      <formula>0</formula>
    </cfRule>
  </conditionalFormatting>
  <conditionalFormatting sqref="AL52">
    <cfRule type="cellIs" dxfId="188" priority="153" stopIfTrue="1" operator="lessThan">
      <formula>0</formula>
    </cfRule>
  </conditionalFormatting>
  <conditionalFormatting sqref="AM52:AP52">
    <cfRule type="cellIs" dxfId="187" priority="152" stopIfTrue="1" operator="lessThan">
      <formula>0</formula>
    </cfRule>
  </conditionalFormatting>
  <conditionalFormatting sqref="AL53">
    <cfRule type="cellIs" dxfId="186" priority="151" stopIfTrue="1" operator="lessThan">
      <formula>0</formula>
    </cfRule>
  </conditionalFormatting>
  <conditionalFormatting sqref="AM53:AP53">
    <cfRule type="cellIs" dxfId="185" priority="150" stopIfTrue="1" operator="lessThan">
      <formula>0</formula>
    </cfRule>
  </conditionalFormatting>
  <conditionalFormatting sqref="AB23">
    <cfRule type="cellIs" dxfId="184" priority="149" stopIfTrue="1" operator="lessThan">
      <formula>0</formula>
    </cfRule>
  </conditionalFormatting>
  <conditionalFormatting sqref="AB26">
    <cfRule type="cellIs" dxfId="183" priority="148" stopIfTrue="1" operator="lessThan">
      <formula>0</formula>
    </cfRule>
  </conditionalFormatting>
  <conditionalFormatting sqref="AB28">
    <cfRule type="cellIs" dxfId="182" priority="147" stopIfTrue="1" operator="lessThan">
      <formula>0</formula>
    </cfRule>
  </conditionalFormatting>
  <conditionalFormatting sqref="AB30">
    <cfRule type="cellIs" dxfId="181" priority="146" stopIfTrue="1" operator="lessThan">
      <formula>0</formula>
    </cfRule>
  </conditionalFormatting>
  <conditionalFormatting sqref="AB32">
    <cfRule type="cellIs" dxfId="180" priority="145" stopIfTrue="1" operator="lessThan">
      <formula>0</formula>
    </cfRule>
  </conditionalFormatting>
  <conditionalFormatting sqref="AB34">
    <cfRule type="cellIs" dxfId="179" priority="144" stopIfTrue="1" operator="lessThan">
      <formula>0</formula>
    </cfRule>
  </conditionalFormatting>
  <conditionalFormatting sqref="AB38">
    <cfRule type="cellIs" dxfId="178" priority="143" stopIfTrue="1" operator="lessThan">
      <formula>0</formula>
    </cfRule>
  </conditionalFormatting>
  <conditionalFormatting sqref="AB41">
    <cfRule type="cellIs" dxfId="177" priority="142" stopIfTrue="1" operator="lessThan">
      <formula>0</formula>
    </cfRule>
  </conditionalFormatting>
  <conditionalFormatting sqref="AB47">
    <cfRule type="cellIs" dxfId="176" priority="140" stopIfTrue="1" operator="lessThan">
      <formula>0</formula>
    </cfRule>
  </conditionalFormatting>
  <conditionalFormatting sqref="AB50">
    <cfRule type="cellIs" dxfId="175" priority="139" stopIfTrue="1" operator="lessThan">
      <formula>0</formula>
    </cfRule>
  </conditionalFormatting>
  <conditionalFormatting sqref="AB36">
    <cfRule type="cellIs" dxfId="174" priority="138" stopIfTrue="1" operator="lessThan">
      <formula>0</formula>
    </cfRule>
  </conditionalFormatting>
  <conditionalFormatting sqref="AB45">
    <cfRule type="cellIs" dxfId="173" priority="137" stopIfTrue="1" operator="lessThan">
      <formula>0</formula>
    </cfRule>
  </conditionalFormatting>
  <conditionalFormatting sqref="AB46">
    <cfRule type="cellIs" dxfId="172" priority="136" stopIfTrue="1" operator="lessThan">
      <formula>0</formula>
    </cfRule>
  </conditionalFormatting>
  <conditionalFormatting sqref="AB49">
    <cfRule type="cellIs" dxfId="171" priority="135" stopIfTrue="1" operator="lessThan">
      <formula>0</formula>
    </cfRule>
  </conditionalFormatting>
  <conditionalFormatting sqref="AB51">
    <cfRule type="cellIs" dxfId="170" priority="134" stopIfTrue="1" operator="lessThan">
      <formula>0</formula>
    </cfRule>
  </conditionalFormatting>
  <conditionalFormatting sqref="AB52">
    <cfRule type="cellIs" dxfId="169" priority="133" stopIfTrue="1" operator="lessThan">
      <formula>0</formula>
    </cfRule>
  </conditionalFormatting>
  <conditionalFormatting sqref="AB53">
    <cfRule type="cellIs" dxfId="168" priority="132" stopIfTrue="1" operator="lessThan">
      <formula>0</formula>
    </cfRule>
  </conditionalFormatting>
  <conditionalFormatting sqref="AB56">
    <cfRule type="cellIs" dxfId="167" priority="131" stopIfTrue="1" operator="lessThan">
      <formula>0</formula>
    </cfRule>
  </conditionalFormatting>
  <conditionalFormatting sqref="AB57">
    <cfRule type="cellIs" dxfId="166" priority="130" stopIfTrue="1" operator="lessThan">
      <formula>0</formula>
    </cfRule>
  </conditionalFormatting>
  <conditionalFormatting sqref="AG23">
    <cfRule type="cellIs" dxfId="165" priority="129" stopIfTrue="1" operator="lessThan">
      <formula>0</formula>
    </cfRule>
  </conditionalFormatting>
  <conditionalFormatting sqref="AG26">
    <cfRule type="cellIs" dxfId="164" priority="128" stopIfTrue="1" operator="lessThan">
      <formula>0</formula>
    </cfRule>
  </conditionalFormatting>
  <conditionalFormatting sqref="AG28">
    <cfRule type="cellIs" dxfId="163" priority="127" stopIfTrue="1" operator="lessThan">
      <formula>0</formula>
    </cfRule>
  </conditionalFormatting>
  <conditionalFormatting sqref="AG30">
    <cfRule type="cellIs" dxfId="162" priority="126" stopIfTrue="1" operator="lessThan">
      <formula>0</formula>
    </cfRule>
  </conditionalFormatting>
  <conditionalFormatting sqref="AG32">
    <cfRule type="cellIs" dxfId="161" priority="125" stopIfTrue="1" operator="lessThan">
      <formula>0</formula>
    </cfRule>
  </conditionalFormatting>
  <conditionalFormatting sqref="AG34">
    <cfRule type="cellIs" dxfId="160" priority="124" stopIfTrue="1" operator="lessThan">
      <formula>0</formula>
    </cfRule>
  </conditionalFormatting>
  <conditionalFormatting sqref="AG38">
    <cfRule type="cellIs" dxfId="159" priority="123" stopIfTrue="1" operator="lessThan">
      <formula>0</formula>
    </cfRule>
  </conditionalFormatting>
  <conditionalFormatting sqref="AG41">
    <cfRule type="cellIs" dxfId="158" priority="122" stopIfTrue="1" operator="lessThan">
      <formula>0</formula>
    </cfRule>
  </conditionalFormatting>
  <conditionalFormatting sqref="AG43">
    <cfRule type="cellIs" dxfId="157" priority="121" stopIfTrue="1" operator="lessThan">
      <formula>0</formula>
    </cfRule>
  </conditionalFormatting>
  <conditionalFormatting sqref="AG47">
    <cfRule type="cellIs" dxfId="156" priority="120" stopIfTrue="1" operator="lessThan">
      <formula>0</formula>
    </cfRule>
  </conditionalFormatting>
  <conditionalFormatting sqref="AG50">
    <cfRule type="cellIs" dxfId="155" priority="119" stopIfTrue="1" operator="lessThan">
      <formula>0</formula>
    </cfRule>
  </conditionalFormatting>
  <conditionalFormatting sqref="AG36">
    <cfRule type="cellIs" dxfId="154" priority="118" stopIfTrue="1" operator="lessThan">
      <formula>0</formula>
    </cfRule>
  </conditionalFormatting>
  <conditionalFormatting sqref="AG45">
    <cfRule type="cellIs" dxfId="153" priority="117" stopIfTrue="1" operator="lessThan">
      <formula>0</formula>
    </cfRule>
  </conditionalFormatting>
  <conditionalFormatting sqref="AG46">
    <cfRule type="cellIs" dxfId="152" priority="116" stopIfTrue="1" operator="lessThan">
      <formula>0</formula>
    </cfRule>
  </conditionalFormatting>
  <conditionalFormatting sqref="AG49">
    <cfRule type="cellIs" dxfId="151" priority="115" stopIfTrue="1" operator="lessThan">
      <formula>0</formula>
    </cfRule>
  </conditionalFormatting>
  <conditionalFormatting sqref="AG51">
    <cfRule type="cellIs" dxfId="150" priority="114" stopIfTrue="1" operator="lessThan">
      <formula>0</formula>
    </cfRule>
  </conditionalFormatting>
  <conditionalFormatting sqref="AG52">
    <cfRule type="cellIs" dxfId="149" priority="113" stopIfTrue="1" operator="lessThan">
      <formula>0</formula>
    </cfRule>
  </conditionalFormatting>
  <conditionalFormatting sqref="AG53">
    <cfRule type="cellIs" dxfId="148" priority="112" stopIfTrue="1" operator="lessThan">
      <formula>0</formula>
    </cfRule>
  </conditionalFormatting>
  <conditionalFormatting sqref="AG56">
    <cfRule type="cellIs" dxfId="147" priority="111" stopIfTrue="1" operator="lessThan">
      <formula>0</formula>
    </cfRule>
  </conditionalFormatting>
  <conditionalFormatting sqref="AG57">
    <cfRule type="cellIs" dxfId="146" priority="110" stopIfTrue="1" operator="lessThan">
      <formula>0</formula>
    </cfRule>
  </conditionalFormatting>
  <conditionalFormatting sqref="AL56">
    <cfRule type="cellIs" dxfId="145" priority="109" stopIfTrue="1" operator="lessThan">
      <formula>0</formula>
    </cfRule>
  </conditionalFormatting>
  <conditionalFormatting sqref="AM56:AP56">
    <cfRule type="cellIs" dxfId="144" priority="108" stopIfTrue="1" operator="lessThan">
      <formula>0</formula>
    </cfRule>
  </conditionalFormatting>
  <conditionalFormatting sqref="AL57">
    <cfRule type="cellIs" dxfId="143" priority="107" stopIfTrue="1" operator="lessThan">
      <formula>0</formula>
    </cfRule>
  </conditionalFormatting>
  <conditionalFormatting sqref="AM57:AP57">
    <cfRule type="cellIs" dxfId="142" priority="106" stopIfTrue="1" operator="lessThan">
      <formula>0</formula>
    </cfRule>
  </conditionalFormatting>
  <conditionalFormatting sqref="I56">
    <cfRule type="cellIs" dxfId="141" priority="105" stopIfTrue="1" operator="lessThan">
      <formula>0</formula>
    </cfRule>
  </conditionalFormatting>
  <conditionalFormatting sqref="J56:M56">
    <cfRule type="cellIs" dxfId="140" priority="104" stopIfTrue="1" operator="lessThan">
      <formula>0</formula>
    </cfRule>
  </conditionalFormatting>
  <conditionalFormatting sqref="I57">
    <cfRule type="cellIs" dxfId="139" priority="103" stopIfTrue="1" operator="lessThan">
      <formula>0</formula>
    </cfRule>
  </conditionalFormatting>
  <conditionalFormatting sqref="J57:M57">
    <cfRule type="cellIs" dxfId="138" priority="102" stopIfTrue="1" operator="lessThan">
      <formula>0</formula>
    </cfRule>
  </conditionalFormatting>
  <conditionalFormatting sqref="N56">
    <cfRule type="cellIs" dxfId="137" priority="101" stopIfTrue="1" operator="lessThan">
      <formula>0</formula>
    </cfRule>
  </conditionalFormatting>
  <conditionalFormatting sqref="O56:U56">
    <cfRule type="cellIs" dxfId="136" priority="100" stopIfTrue="1" operator="lessThan">
      <formula>0</formula>
    </cfRule>
  </conditionalFormatting>
  <conditionalFormatting sqref="N57">
    <cfRule type="cellIs" dxfId="135" priority="99" stopIfTrue="1" operator="lessThan">
      <formula>0</formula>
    </cfRule>
  </conditionalFormatting>
  <conditionalFormatting sqref="O57:U57">
    <cfRule type="cellIs" dxfId="134" priority="98" stopIfTrue="1" operator="lessThan">
      <formula>0</formula>
    </cfRule>
  </conditionalFormatting>
  <conditionalFormatting sqref="V56:X56">
    <cfRule type="cellIs" dxfId="133" priority="97" stopIfTrue="1" operator="lessThan">
      <formula>0</formula>
    </cfRule>
  </conditionalFormatting>
  <conditionalFormatting sqref="V57:X57">
    <cfRule type="cellIs" dxfId="132" priority="96" stopIfTrue="1" operator="lessThan">
      <formula>0</formula>
    </cfRule>
  </conditionalFormatting>
  <conditionalFormatting sqref="Y56:AA56">
    <cfRule type="cellIs" dxfId="131" priority="95" stopIfTrue="1" operator="lessThan">
      <formula>0</formula>
    </cfRule>
  </conditionalFormatting>
  <conditionalFormatting sqref="Y57:AA57">
    <cfRule type="cellIs" dxfId="130" priority="94" stopIfTrue="1" operator="lessThan">
      <formula>0</formula>
    </cfRule>
  </conditionalFormatting>
  <conditionalFormatting sqref="AT56">
    <cfRule type="cellIs" dxfId="129" priority="92" stopIfTrue="1" operator="lessThan">
      <formula>0</formula>
    </cfRule>
  </conditionalFormatting>
  <conditionalFormatting sqref="AT57">
    <cfRule type="cellIs" dxfId="128" priority="90" stopIfTrue="1" operator="lessThan">
      <formula>0</formula>
    </cfRule>
  </conditionalFormatting>
  <conditionalFormatting sqref="AS23">
    <cfRule type="cellIs" dxfId="127" priority="63" stopIfTrue="1" operator="lessThan">
      <formula>0</formula>
    </cfRule>
  </conditionalFormatting>
  <conditionalFormatting sqref="AR32">
    <cfRule type="cellIs" dxfId="126" priority="52" stopIfTrue="1" operator="lessThan">
      <formula>0</formula>
    </cfRule>
  </conditionalFormatting>
  <conditionalFormatting sqref="AS32">
    <cfRule type="cellIs" dxfId="125" priority="51" stopIfTrue="1" operator="lessThan">
      <formula>0</formula>
    </cfRule>
  </conditionalFormatting>
  <conditionalFormatting sqref="AQ36">
    <cfRule type="cellIs" dxfId="124" priority="47" stopIfTrue="1" operator="lessThan">
      <formula>0</formula>
    </cfRule>
  </conditionalFormatting>
  <conditionalFormatting sqref="AR36">
    <cfRule type="cellIs" dxfId="123" priority="46" stopIfTrue="1" operator="lessThan">
      <formula>0</formula>
    </cfRule>
  </conditionalFormatting>
  <conditionalFormatting sqref="AS38">
    <cfRule type="cellIs" dxfId="122" priority="42" stopIfTrue="1" operator="lessThan">
      <formula>0</formula>
    </cfRule>
  </conditionalFormatting>
  <conditionalFormatting sqref="AQ41">
    <cfRule type="cellIs" dxfId="121" priority="41" stopIfTrue="1" operator="lessThan">
      <formula>0</formula>
    </cfRule>
  </conditionalFormatting>
  <conditionalFormatting sqref="AR43">
    <cfRule type="cellIs" dxfId="120" priority="37" stopIfTrue="1" operator="lessThan">
      <formula>0</formula>
    </cfRule>
  </conditionalFormatting>
  <conditionalFormatting sqref="AS43">
    <cfRule type="cellIs" dxfId="119" priority="36" stopIfTrue="1" operator="lessThan">
      <formula>0</formula>
    </cfRule>
  </conditionalFormatting>
  <conditionalFormatting sqref="AQ46">
    <cfRule type="cellIs" dxfId="118" priority="32" stopIfTrue="1" operator="lessThan">
      <formula>0</formula>
    </cfRule>
  </conditionalFormatting>
  <conditionalFormatting sqref="AR46">
    <cfRule type="cellIs" dxfId="117" priority="31" stopIfTrue="1" operator="lessThan">
      <formula>0</formula>
    </cfRule>
  </conditionalFormatting>
  <conditionalFormatting sqref="AQ49">
    <cfRule type="cellIs" dxfId="116" priority="26" stopIfTrue="1" operator="lessThan">
      <formula>0</formula>
    </cfRule>
  </conditionalFormatting>
  <conditionalFormatting sqref="AR50">
    <cfRule type="cellIs" dxfId="115" priority="22" stopIfTrue="1" operator="lessThan">
      <formula>0</formula>
    </cfRule>
  </conditionalFormatting>
  <conditionalFormatting sqref="AS50">
    <cfRule type="cellIs" dxfId="114" priority="21" stopIfTrue="1" operator="lessThan">
      <formula>0</formula>
    </cfRule>
  </conditionalFormatting>
  <conditionalFormatting sqref="AQ52">
    <cfRule type="cellIs" dxfId="113" priority="17" stopIfTrue="1" operator="lessThan">
      <formula>0</formula>
    </cfRule>
  </conditionalFormatting>
  <conditionalFormatting sqref="AS53">
    <cfRule type="cellIs" dxfId="112" priority="12" stopIfTrue="1" operator="lessThan">
      <formula>0</formula>
    </cfRule>
  </conditionalFormatting>
  <conditionalFormatting sqref="AQ56">
    <cfRule type="cellIs" dxfId="111" priority="11" stopIfTrue="1" operator="lessThan">
      <formula>0</formula>
    </cfRule>
  </conditionalFormatting>
  <conditionalFormatting sqref="AQ23">
    <cfRule type="cellIs" dxfId="110" priority="65" stopIfTrue="1" operator="lessThan">
      <formula>0</formula>
    </cfRule>
  </conditionalFormatting>
  <conditionalFormatting sqref="AR23">
    <cfRule type="cellIs" dxfId="109" priority="64" stopIfTrue="1" operator="lessThan">
      <formula>0</formula>
    </cfRule>
  </conditionalFormatting>
  <conditionalFormatting sqref="AS26">
    <cfRule type="cellIs" dxfId="108" priority="60" stopIfTrue="1" operator="lessThan">
      <formula>0</formula>
    </cfRule>
  </conditionalFormatting>
  <conditionalFormatting sqref="AQ28">
    <cfRule type="cellIs" dxfId="107" priority="59" stopIfTrue="1" operator="lessThan">
      <formula>0</formula>
    </cfRule>
  </conditionalFormatting>
  <conditionalFormatting sqref="AR28">
    <cfRule type="cellIs" dxfId="106" priority="58" stopIfTrue="1" operator="lessThan">
      <formula>0</formula>
    </cfRule>
  </conditionalFormatting>
  <conditionalFormatting sqref="AS28">
    <cfRule type="cellIs" dxfId="105" priority="57" stopIfTrue="1" operator="lessThan">
      <formula>0</formula>
    </cfRule>
  </conditionalFormatting>
  <conditionalFormatting sqref="AQ30">
    <cfRule type="cellIs" dxfId="104" priority="56" stopIfTrue="1" operator="lessThan">
      <formula>0</formula>
    </cfRule>
  </conditionalFormatting>
  <conditionalFormatting sqref="AR30">
    <cfRule type="cellIs" dxfId="103" priority="55" stopIfTrue="1" operator="lessThan">
      <formula>0</formula>
    </cfRule>
  </conditionalFormatting>
  <conditionalFormatting sqref="AS30">
    <cfRule type="cellIs" dxfId="102" priority="54" stopIfTrue="1" operator="lessThan">
      <formula>0</formula>
    </cfRule>
  </conditionalFormatting>
  <conditionalFormatting sqref="AQ32">
    <cfRule type="cellIs" dxfId="101" priority="53" stopIfTrue="1" operator="lessThan">
      <formula>0</formula>
    </cfRule>
  </conditionalFormatting>
  <conditionalFormatting sqref="AQ34">
    <cfRule type="cellIs" dxfId="100" priority="50" stopIfTrue="1" operator="lessThan">
      <formula>0</formula>
    </cfRule>
  </conditionalFormatting>
  <conditionalFormatting sqref="AR34">
    <cfRule type="cellIs" dxfId="99" priority="49" stopIfTrue="1" operator="lessThan">
      <formula>0</formula>
    </cfRule>
  </conditionalFormatting>
  <conditionalFormatting sqref="AS34">
    <cfRule type="cellIs" dxfId="98" priority="48" stopIfTrue="1" operator="lessThan">
      <formula>0</formula>
    </cfRule>
  </conditionalFormatting>
  <conditionalFormatting sqref="AS36">
    <cfRule type="cellIs" dxfId="97" priority="45" stopIfTrue="1" operator="lessThan">
      <formula>0</formula>
    </cfRule>
  </conditionalFormatting>
  <conditionalFormatting sqref="AQ38">
    <cfRule type="cellIs" dxfId="96" priority="44" stopIfTrue="1" operator="lessThan">
      <formula>0</formula>
    </cfRule>
  </conditionalFormatting>
  <conditionalFormatting sqref="AR38">
    <cfRule type="cellIs" dxfId="95" priority="43" stopIfTrue="1" operator="lessThan">
      <formula>0</formula>
    </cfRule>
  </conditionalFormatting>
  <conditionalFormatting sqref="AR41">
    <cfRule type="cellIs" dxfId="94" priority="40" stopIfTrue="1" operator="lessThan">
      <formula>0</formula>
    </cfRule>
  </conditionalFormatting>
  <conditionalFormatting sqref="AS41">
    <cfRule type="cellIs" dxfId="93" priority="39" stopIfTrue="1" operator="lessThan">
      <formula>0</formula>
    </cfRule>
  </conditionalFormatting>
  <conditionalFormatting sqref="AQ43">
    <cfRule type="cellIs" dxfId="92" priority="38" stopIfTrue="1" operator="lessThan">
      <formula>0</formula>
    </cfRule>
  </conditionalFormatting>
  <conditionalFormatting sqref="AS46">
    <cfRule type="cellIs" dxfId="91" priority="30" stopIfTrue="1" operator="lessThan">
      <formula>0</formula>
    </cfRule>
  </conditionalFormatting>
  <conditionalFormatting sqref="AQ47">
    <cfRule type="cellIs" dxfId="90" priority="29" stopIfTrue="1" operator="lessThan">
      <formula>0</formula>
    </cfRule>
  </conditionalFormatting>
  <conditionalFormatting sqref="AR47">
    <cfRule type="cellIs" dxfId="89" priority="28" stopIfTrue="1" operator="lessThan">
      <formula>0</formula>
    </cfRule>
  </conditionalFormatting>
  <conditionalFormatting sqref="AR49">
    <cfRule type="cellIs" dxfId="88" priority="25" stopIfTrue="1" operator="lessThan">
      <formula>0</formula>
    </cfRule>
  </conditionalFormatting>
  <conditionalFormatting sqref="AS49">
    <cfRule type="cellIs" dxfId="87" priority="24" stopIfTrue="1" operator="lessThan">
      <formula>0</formula>
    </cfRule>
  </conditionalFormatting>
  <conditionalFormatting sqref="AQ50">
    <cfRule type="cellIs" dxfId="86" priority="23" stopIfTrue="1" operator="lessThan">
      <formula>0</formula>
    </cfRule>
  </conditionalFormatting>
  <conditionalFormatting sqref="AQ51">
    <cfRule type="cellIs" dxfId="85" priority="20" stopIfTrue="1" operator="lessThan">
      <formula>0</formula>
    </cfRule>
  </conditionalFormatting>
  <conditionalFormatting sqref="AR51">
    <cfRule type="cellIs" dxfId="84" priority="19" stopIfTrue="1" operator="lessThan">
      <formula>0</formula>
    </cfRule>
  </conditionalFormatting>
  <conditionalFormatting sqref="AS52">
    <cfRule type="cellIs" dxfId="83" priority="15" stopIfTrue="1" operator="lessThan">
      <formula>0</formula>
    </cfRule>
  </conditionalFormatting>
  <conditionalFormatting sqref="AQ53">
    <cfRule type="cellIs" dxfId="82" priority="14" stopIfTrue="1" operator="lessThan">
      <formula>0</formula>
    </cfRule>
  </conditionalFormatting>
  <conditionalFormatting sqref="AR53">
    <cfRule type="cellIs" dxfId="81" priority="13" stopIfTrue="1" operator="lessThan">
      <formula>0</formula>
    </cfRule>
  </conditionalFormatting>
  <conditionalFormatting sqref="AR56">
    <cfRule type="cellIs" dxfId="80" priority="10" stopIfTrue="1" operator="lessThan">
      <formula>0</formula>
    </cfRule>
  </conditionalFormatting>
  <conditionalFormatting sqref="AS56">
    <cfRule type="cellIs" dxfId="79" priority="9" stopIfTrue="1" operator="lessThan">
      <formula>0</formula>
    </cfRule>
  </conditionalFormatting>
  <conditionalFormatting sqref="AQ45">
    <cfRule type="cellIs" dxfId="78" priority="5" stopIfTrue="1" operator="lessThan">
      <formula>0</formula>
    </cfRule>
  </conditionalFormatting>
  <conditionalFormatting sqref="AR45">
    <cfRule type="cellIs" dxfId="77" priority="4" stopIfTrue="1" operator="lessThan">
      <formula>0</formula>
    </cfRule>
  </conditionalFormatting>
  <conditionalFormatting sqref="AS45">
    <cfRule type="cellIs" dxfId="76" priority="3" stopIfTrue="1" operator="lessThan">
      <formula>0</formula>
    </cfRule>
  </conditionalFormatting>
  <conditionalFormatting sqref="J24">
    <cfRule type="cellIs" dxfId="75" priority="2" stopIfTrue="1" operator="lessThan">
      <formula>0</formula>
    </cfRule>
  </conditionalFormatting>
  <conditionalFormatting sqref="E24">
    <cfRule type="cellIs" dxfId="74" priority="1" stopIfTrue="1" operator="lessThan">
      <formula>0</formula>
    </cfRule>
  </conditionalFormatting>
  <dataValidations count="5">
    <dataValidation allowBlank="1" showErrorMessage="1" prompt="Non input cell – does not accept input from user" sqref="AT11:AU12"/>
    <dataValidation allowBlank="1" showInputMessage="1" showErrorMessage="1" prompt="Contains a formula" sqref="AL54:AS55 AG54:AG55 D54:AB55"/>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5 AU56:AU58 J43:M44 AH4:AK58 AC4:AF58 AB42:AB44 N15:AB17 AG15:AG17 AL15:AS17 AG58 AL58:AT58 D24:D25 I24:I25 N24:N25 S24:S25 V24:V25 Y24:Y25 AB24:AB25 AG24:AG25 AL24:AL25 AQ24:AS25 D21:D22 I21:I22 N21:N22 S21:S22 V21:V22 Y21:Y22 AB21:AB22 AG21:AG22 AL21:AL22 AQ21:AS22 D37 I37 N37 S37 V37 Y37 AB37 AG37 AL37 AQ37:AS37 AQ44:AS44 D4:AB4 D8:AB8 I58:AB58"/>
    <dataValidation showInputMessage="1" showErrorMessage="1" prompt="Accepts input from user" sqref="D9 D11:D20 E10:H11 J24:M24 E27:H27 E31:H31 E35:H36 E39:H39 E42:H42 E45:H46 E49:H49 E51:H53 D49:D53 D45:D47 D43 D41 D38 D36 D34 D32 D30 D28 D26 D23 I9 J10:M11 J16:M17 J27:M27 J31:M31 J35:M36 J39:M39 J42:M42 J45:M46 J49:M49 J51:M53 I23 I49:I53 I45:I47 I43 I41 I38 I36 I34 I32 I30 I28 I26 D56:H58 O24:R24 O27:R27 O31:R31 O35:R36 O39:R39 O42:R42 O45:R46 O49:R49 O51:R53 N23 N49:N53 N45:N47 N43 N41 N38 N36 N34 N32 N30 N28 N26 N9 O13:R14 O10:R11 N11:N14 T24:U24 T27:U27 T31:U31 T35:U36 T39:U39 T42:U42 T45:U46 T49:U49 T51:U53 S23 S49:S53 S45:S47 S43 S41 S38 S36 S34 S32 S30 S28 S26 S9 T13:U14 T10:U11 S11:S14 W24:X24 W27:X27 W31:X31 W35:X36 W39:X39 W42:X42 W45:X46 W49:X49 W51:X53 V23 V49:V53 V45:V47 V43 V41 V38 V36 V34 V32 V30 V28 V26 V9 W13:X14 W10:X11 V11:V14 Z24:AA24 Z27:AA27 Z31:AA31 Z35:AA36 Z39:AA39 Z42:AA42 Z45:AA46 Z49:AA49 Z51:AA53 Y23 Y49:Y53 Y45:Y47 Y43 Y41 Y38 Y36 Y34 Y32 Y30 Y28 Y26 Y9 Z13:AA14 Z10:AA11 Y11:Y14 AB23 AB49:AB53 AB45:AB47 AB11:AB14 AB41 AB38 AB36 AB34 AB32 AB30 AB28 AB26 AB9 AG5:AG7 AG56:AG57 AG18:AG20 AG23 AG49:AG53 AG45:AG47 AG43 AG41 AG38 AG36 AG34 AG32 AG30 AG28 AG26 AG9 AG11:AG14 AL5:AS7 AM24:AP24 AM27:AP27 AM31:AP31 AM35:AP36 AM39:AP39 AM42:AP42 AM45:AP46 AM49:AP49 AM51:AP53 AL23 AL49:AL53 AL45:AL47 AL43 AL41 AL38 AL36 AL34 AL32 AL30 AL28 AL26 AL9 AM13:AP14 AM10:AP11 AL11:AL14 AL18:AS20 AQ23:AS23 AQ49:AS53 AQ11:AS14 AQ43:AS43 AQ41:AS41 AQ38:AS38 AQ36:AS36 AQ34:AS34 AQ32:AS32 AQ30:AS30 AQ28:AS28 AQ26:AS26 AQ9:AS9 AQ45:AS47 AL56:AT57 I16:I19 E13:H20 I11:I14 J13:M14 E24:H24 D5:AB7 I56:AB57 J18:AB19"/>
    <dataValidation showInputMessage="1" showErrorMessage="1" prompt="Does not accept input from user" sqref="J15:M15 I20:AB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59"/>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cols>
    <col min="1" max="1" width="5.88671875" style="8" hidden="1" customWidth="1"/>
    <col min="2" max="2" width="73.77734375" style="4" customWidth="1"/>
    <col min="3" max="11" width="19.44140625" style="4" customWidth="1"/>
    <col min="12" max="12" width="19.44140625" style="3" customWidth="1"/>
    <col min="13" max="38" width="19.44140625" style="4" customWidth="1"/>
    <col min="39" max="41" width="9.44140625" style="4" customWidth="1"/>
    <col min="42" max="43" width="0" style="4" hidden="1" customWidth="1"/>
    <col min="44" max="16384" width="9.44140625" style="4" hidden="1"/>
  </cols>
  <sheetData>
    <row r="1" spans="1:38" ht="19.2">
      <c r="B1" s="91" t="s">
        <v>357</v>
      </c>
      <c r="E1" s="97"/>
    </row>
    <row r="2" spans="1:38" ht="13.8" thickBot="1"/>
    <row r="3" spans="1:38" s="8" customFormat="1" ht="69">
      <c r="B3" s="111" t="s">
        <v>294</v>
      </c>
      <c r="C3" s="113" t="s">
        <v>297</v>
      </c>
      <c r="D3" s="114" t="s">
        <v>298</v>
      </c>
      <c r="E3" s="114" t="s">
        <v>299</v>
      </c>
      <c r="F3" s="114" t="s">
        <v>300</v>
      </c>
      <c r="G3" s="113" t="s">
        <v>302</v>
      </c>
      <c r="H3" s="114" t="s">
        <v>303</v>
      </c>
      <c r="I3" s="114" t="s">
        <v>304</v>
      </c>
      <c r="J3" s="114" t="s">
        <v>305</v>
      </c>
      <c r="K3" s="113" t="s">
        <v>307</v>
      </c>
      <c r="L3" s="114" t="s">
        <v>308</v>
      </c>
      <c r="M3" s="114" t="s">
        <v>309</v>
      </c>
      <c r="N3" s="114" t="s">
        <v>310</v>
      </c>
      <c r="O3" s="113" t="s">
        <v>311</v>
      </c>
      <c r="P3" s="114" t="s">
        <v>312</v>
      </c>
      <c r="Q3" s="114" t="s">
        <v>313</v>
      </c>
      <c r="R3" s="114" t="s">
        <v>314</v>
      </c>
      <c r="S3" s="113" t="s">
        <v>315</v>
      </c>
      <c r="T3" s="114" t="s">
        <v>316</v>
      </c>
      <c r="U3" s="114" t="s">
        <v>317</v>
      </c>
      <c r="V3" s="114" t="s">
        <v>356</v>
      </c>
      <c r="W3" s="113" t="s">
        <v>318</v>
      </c>
      <c r="X3" s="114" t="s">
        <v>319</v>
      </c>
      <c r="Y3" s="114" t="s">
        <v>320</v>
      </c>
      <c r="Z3" s="114" t="s">
        <v>321</v>
      </c>
      <c r="AA3" s="113" t="s">
        <v>322</v>
      </c>
      <c r="AB3" s="114" t="s">
        <v>323</v>
      </c>
      <c r="AC3" s="114" t="s">
        <v>324</v>
      </c>
      <c r="AD3" s="114" t="s">
        <v>325</v>
      </c>
      <c r="AE3" s="113" t="s">
        <v>326</v>
      </c>
      <c r="AF3" s="114" t="s">
        <v>327</v>
      </c>
      <c r="AG3" s="114" t="s">
        <v>328</v>
      </c>
      <c r="AH3" s="114" t="s">
        <v>329</v>
      </c>
      <c r="AI3" s="113" t="s">
        <v>330</v>
      </c>
      <c r="AJ3" s="114" t="s">
        <v>331</v>
      </c>
      <c r="AK3" s="114" t="s">
        <v>332</v>
      </c>
      <c r="AL3" s="133" t="s">
        <v>333</v>
      </c>
    </row>
    <row r="4" spans="1:38" ht="17.399999999999999" thickBot="1">
      <c r="B4" s="122" t="s">
        <v>276</v>
      </c>
      <c r="C4" s="259"/>
      <c r="D4" s="260"/>
      <c r="E4" s="260"/>
      <c r="F4" s="260"/>
      <c r="G4" s="259"/>
      <c r="H4" s="260"/>
      <c r="I4" s="260"/>
      <c r="J4" s="260"/>
      <c r="K4" s="259"/>
      <c r="L4" s="260"/>
      <c r="M4" s="260"/>
      <c r="N4" s="260"/>
      <c r="O4" s="259"/>
      <c r="P4" s="260"/>
      <c r="Q4" s="260"/>
      <c r="R4" s="260"/>
      <c r="S4" s="259"/>
      <c r="T4" s="260"/>
      <c r="U4" s="260"/>
      <c r="V4" s="260"/>
      <c r="W4" s="259"/>
      <c r="X4" s="260"/>
      <c r="Y4" s="260"/>
      <c r="Z4" s="260"/>
      <c r="AA4" s="259"/>
      <c r="AB4" s="260"/>
      <c r="AC4" s="260"/>
      <c r="AD4" s="260"/>
      <c r="AE4" s="259"/>
      <c r="AF4" s="260"/>
      <c r="AG4" s="260"/>
      <c r="AH4" s="260"/>
      <c r="AI4" s="259"/>
      <c r="AJ4" s="260"/>
      <c r="AK4" s="260"/>
      <c r="AL4" s="277"/>
    </row>
    <row r="5" spans="1:38" s="8" customFormat="1" ht="13.8" thickTop="1">
      <c r="B5" s="126" t="s">
        <v>273</v>
      </c>
      <c r="C5" s="217"/>
      <c r="D5" s="218"/>
      <c r="E5" s="214"/>
      <c r="F5" s="214"/>
      <c r="G5" s="217"/>
      <c r="H5" s="218"/>
      <c r="I5" s="214"/>
      <c r="J5" s="214"/>
      <c r="K5" s="217"/>
      <c r="L5" s="218"/>
      <c r="M5" s="214"/>
      <c r="N5" s="214"/>
      <c r="O5" s="217"/>
      <c r="P5" s="218"/>
      <c r="Q5" s="214"/>
      <c r="R5" s="214"/>
      <c r="S5" s="217"/>
      <c r="T5" s="218"/>
      <c r="U5" s="214"/>
      <c r="V5" s="214"/>
      <c r="W5" s="217"/>
      <c r="X5" s="218"/>
      <c r="Y5" s="214"/>
      <c r="Z5" s="214"/>
      <c r="AA5" s="213"/>
      <c r="AB5" s="214"/>
      <c r="AC5" s="214"/>
      <c r="AD5" s="214"/>
      <c r="AE5" s="213"/>
      <c r="AF5" s="214"/>
      <c r="AG5" s="214"/>
      <c r="AH5" s="214"/>
      <c r="AI5" s="217"/>
      <c r="AJ5" s="218"/>
      <c r="AK5" s="214"/>
      <c r="AL5" s="215"/>
    </row>
    <row r="6" spans="1:38" s="8" customFormat="1" ht="13.2" customHeight="1">
      <c r="B6" s="127" t="s">
        <v>403</v>
      </c>
      <c r="C6" s="192"/>
      <c r="D6" s="193"/>
      <c r="E6" s="211">
        <f ca="1">SUM('Pt 1 Summary of Data'!$E$12,'Pt 1 Summary of Data'!$E$22)+SUM('Pt 1 Summary of Data'!$G$12,'Pt 1 Summary of Data'!$G$22)-SUM('Pt 1 Summary of Data'!$H$12,'Pt 1 Summary of Data'!$H$22)</f>
        <v>0</v>
      </c>
      <c r="F6" s="211">
        <f t="shared" ref="F6:F11" ca="1" si="0">SUM(C6:E6)</f>
        <v>0</v>
      </c>
      <c r="G6" s="192"/>
      <c r="H6" s="193"/>
      <c r="I6" s="211">
        <f ca="1">SUM('Pt 1 Summary of Data'!$J$12,'Pt 1 Summary of Data'!$J$22)+SUM('Pt 1 Summary of Data'!$L$12,'Pt 1 Summary of Data'!$L$22)-SUM('Pt 1 Summary of Data'!$M$12,'Pt 1 Summary of Data'!$M$22)</f>
        <v>0</v>
      </c>
      <c r="J6" s="211">
        <f ca="1">SUM(G6:I6)</f>
        <v>0</v>
      </c>
      <c r="K6" s="192"/>
      <c r="L6" s="193"/>
      <c r="M6" s="211">
        <f ca="1">SUM('Pt 1 Summary of Data'!$O$12,'Pt 1 Summary of Data'!$O$22)+SUM('Pt 1 Summary of Data'!$Q$12,'Pt 1 Summary of Data'!$Q$22)-SUM('Pt 1 Summary of Data'!$R$12,'Pt 1 Summary of Data'!$R$22)</f>
        <v>0</v>
      </c>
      <c r="N6" s="211">
        <f ca="1">SUM(K6:M6)</f>
        <v>0</v>
      </c>
      <c r="O6" s="192"/>
      <c r="P6" s="193"/>
      <c r="Q6" s="211">
        <f ca="1">SUM('Pt 1 Summary of Data'!T$12,'Pt 1 Summary of Data'!T$22)</f>
        <v>0</v>
      </c>
      <c r="R6" s="211">
        <f ca="1">SUM(O6:Q6)</f>
        <v>0</v>
      </c>
      <c r="S6" s="192"/>
      <c r="T6" s="193"/>
      <c r="U6" s="211">
        <f ca="1">SUM('Pt 1 Summary of Data'!W$12,'Pt 1 Summary of Data'!W$22)</f>
        <v>0</v>
      </c>
      <c r="V6" s="211">
        <f ca="1">SUM(S6:U6)</f>
        <v>0</v>
      </c>
      <c r="W6" s="192"/>
      <c r="X6" s="193"/>
      <c r="Y6" s="211">
        <f ca="1">SUM('Pt 1 Summary of Data'!Z$12,'Pt 1 Summary of Data'!Z$22)</f>
        <v>0</v>
      </c>
      <c r="Z6" s="211">
        <f ca="1">SUM(W6:Y6)</f>
        <v>0</v>
      </c>
      <c r="AA6" s="204"/>
      <c r="AB6" s="203"/>
      <c r="AC6" s="203"/>
      <c r="AD6" s="203"/>
      <c r="AE6" s="204"/>
      <c r="AF6" s="203"/>
      <c r="AG6" s="203"/>
      <c r="AH6" s="203"/>
      <c r="AI6" s="192"/>
      <c r="AJ6" s="193"/>
      <c r="AK6" s="211">
        <f ca="1">SUM('Pt 1 Summary of Data'!AM$12,'Pt 1 Summary of Data'!AM$22)+SUM('Pt 1 Summary of Data'!AO$12,'Pt 1 Summary of Data'!AO$22)-SUM('Pt 1 Summary of Data'!AP$12,'Pt 1 Summary of Data'!AP$22)</f>
        <v>0</v>
      </c>
      <c r="AL6" s="278">
        <f ca="1">SUM(AI6:AK6)</f>
        <v>0</v>
      </c>
    </row>
    <row r="7" spans="1:38">
      <c r="B7" s="127" t="s">
        <v>274</v>
      </c>
      <c r="C7" s="192"/>
      <c r="D7" s="193"/>
      <c r="E7" s="211">
        <f ca="1">IF(AND(SUM('Pt 1 Summary of Data'!$E$37:$E$41)+SUM('Pt 1 Summary of Data'!$G$37:$G$41)-SUM('Pt 1 Summary of Data'!$H$37:$H$41)&lt;&gt;0,SUM('Pt 1 Summary of Data'!$E$37:$E$41)+SUM('Pt 1 Summary of Data'!$G$37:$G$41)-SUM('Pt 1 Summary of Data'!$H$37:$H$41)&lt;&gt;'Pt 1 Summary of Data'!$E$42+'Pt 1 Summary of Data'!$G$42-'Pt 1 Summary of Data'!$H$42,'Pt 1 Summary of Data'!$E$42+'Pt 1 Summary of Data'!$G$42-'Pt 1 Summary of Data'!$H$42&lt;&gt;0.8%*(E$15+E$41)),"Check Pt 1 Ln 4.6",IF(E$15+E$41&lt;0,'Pt 1 Summary of Data'!$E$42+'Pt 1 Summary of Data'!$G$42-'Pt 1 Summary of Data'!$H$42,IF(SUM('Pt 1 Summary of Data'!$E$37:$E$41)+SUM('Pt 1 Summary of Data'!$G$37:$G$41)-SUM('Pt 1 Summary of Data'!$H$37:$H$41)=0,MIN('Pt 1 Summary of Data'!$E$42+'Pt 1 Summary of Data'!$G$42-'Pt 1 Summary of Data'!$H$42,0.8%*(E$15+E$41)),MAX(MIN('Pt 1 Summary of Data'!$E$42+'Pt 1 Summary of Data'!$G$42-'Pt 1 Summary of Data'!$H$42,0.8%*(E$15+E$41)),SUM('Pt 1 Summary of Data'!$E$37:$E$41)+SUM('Pt 1 Summary of Data'!$G$37:$G$41)-SUM('Pt 1 Summary of Data'!$H$37:$H$41)))))</f>
        <v>0</v>
      </c>
      <c r="F7" s="211">
        <f t="shared" ca="1" si="0"/>
        <v>0</v>
      </c>
      <c r="G7" s="192"/>
      <c r="H7" s="193"/>
      <c r="I7" s="211">
        <f ca="1">IF(AND(SUM('Pt 1 Summary of Data'!$J$37:$J$41)+SUM('Pt 1 Summary of Data'!$L$37:$L$41)-SUM('Pt 1 Summary of Data'!$M$37:$M$41)&lt;&gt;0,SUM('Pt 1 Summary of Data'!$J$37:$J$41)+SUM('Pt 1 Summary of Data'!$L$37:$L$41)-SUM('Pt 1 Summary of Data'!$M$37:$M$41)&lt;&gt;'Pt 1 Summary of Data'!$J$42+'Pt 1 Summary of Data'!$L$42-'Pt 1 Summary of Data'!$M$42,'Pt 1 Summary of Data'!$J$42+'Pt 1 Summary of Data'!$L$42-'Pt 1 Summary of Data'!$M$42&lt;&gt;0.8%*(I$15+I$41)),"Check Pt 1 Ln 4.6",IF(I$15+I$41&lt;0,'Pt 1 Summary of Data'!$J$42+'Pt 1 Summary of Data'!$L$42-'Pt 1 Summary of Data'!$M$42,IF(SUM('Pt 1 Summary of Data'!$J$37:$J$41)+SUM('Pt 1 Summary of Data'!$L$37:$L$41)-SUM('Pt 1 Summary of Data'!$M$37:$M$41)=0,MIN('Pt 1 Summary of Data'!$J$42+'Pt 1 Summary of Data'!$L$42-'Pt 1 Summary of Data'!$M$42,0.8%*(I$15+I$41)),MAX(MIN('Pt 1 Summary of Data'!$J$42+'Pt 1 Summary of Data'!$L$42-'Pt 1 Summary of Data'!$M$42,0.8%*(I$15+I$41)),SUM('Pt 1 Summary of Data'!$J$37:$J$41)+SUM('Pt 1 Summary of Data'!$L$37:$L$41)-SUM('Pt 1 Summary of Data'!$M$37:$M$41)))))</f>
        <v>0</v>
      </c>
      <c r="J7" s="211">
        <f ca="1">SUM(G7:I7)</f>
        <v>0</v>
      </c>
      <c r="K7" s="192"/>
      <c r="L7" s="193"/>
      <c r="M7" s="211">
        <f ca="1">IF(AND(SUM('Pt 1 Summary of Data'!$O$37:$O$41)+SUM('Pt 1 Summary of Data'!$Q$37:$Q$41)-SUM('Pt 1 Summary of Data'!$R$37:$R$41)&lt;&gt;0,SUM('Pt 1 Summary of Data'!$O$37:$O$41)+SUM('Pt 1 Summary of Data'!$Q$37:$Q$41)-SUM('Pt 1 Summary of Data'!$R$37:$R$41)&lt;&gt;'Pt 1 Summary of Data'!$O$42+'Pt 1 Summary of Data'!$Q$42-'Pt 1 Summary of Data'!$R$42,'Pt 1 Summary of Data'!$O$42+'Pt 1 Summary of Data'!$Q$42-'Pt 1 Summary of Data'!$R$42&lt;&gt;0.8%*(M$15+M$41)),"Check Pt 1 Ln 4.6",IF(M$15+M$41&lt;0,'Pt 1 Summary of Data'!$O$42+'Pt 1 Summary of Data'!$Q$42-'Pt 1 Summary of Data'!$R$42,IF(SUM('Pt 1 Summary of Data'!$O$37:$O$41)+SUM('Pt 1 Summary of Data'!$Q$37:$Q$41)-SUM('Pt 1 Summary of Data'!$R$37:$R$41)=0,MIN('Pt 1 Summary of Data'!$O$42+'Pt 1 Summary of Data'!$Q$42-'Pt 1 Summary of Data'!$R$42,0.8%*(M$15+M$41)),MAX(MIN('Pt 1 Summary of Data'!$O$42+'Pt 1 Summary of Data'!$Q$42-'Pt 1 Summary of Data'!$R$42,0.8%*(M$15+M$41)),SUM('Pt 1 Summary of Data'!$O$37:$O$41)+SUM('Pt 1 Summary of Data'!$Q$37:$Q$41)-SUM('Pt 1 Summary of Data'!$R$37:$R$41)))))</f>
        <v>0</v>
      </c>
      <c r="N7" s="211">
        <f ca="1">SUM(K7:M7)</f>
        <v>0</v>
      </c>
      <c r="O7" s="192"/>
      <c r="P7" s="193"/>
      <c r="Q7" s="211">
        <f ca="1">IF(AND(SUM('Pt 1 Summary of Data'!T$37:T$41)&lt;&gt;0,SUM('Pt 1 Summary of Data'!T$37:T$41)&lt;&gt;'Pt 1 Summary of Data'!$T$42,'Pt 1 Summary of Data'!$T$42&lt;&gt;0.8%*(Q$15+Q$41)),"Check Pt 1 Ln 4.6",IF(Q$15+Q$41&lt;0,'Pt 1 Summary of Data'!$T$42,IF(SUM('Pt 1 Summary of Data'!T$37:T$41)=0,MIN('Pt 1 Summary of Data'!$T$42,0.8%*(Q$15+Q$41)),MAX(MIN('Pt 1 Summary of Data'!$T$42,0.8%*(Q$15+Q$41)),SUM('Pt 1 Summary of Data'!T$37:T$41)))))</f>
        <v>0</v>
      </c>
      <c r="R7" s="211">
        <f ca="1">SUM(O7:Q7)</f>
        <v>0</v>
      </c>
      <c r="S7" s="192"/>
      <c r="T7" s="193"/>
      <c r="U7" s="211">
        <f ca="1">IF(AND(SUM('Pt 1 Summary of Data'!W$37:W$41)&lt;&gt;0,SUM('Pt 1 Summary of Data'!W$37:W$41)&lt;&gt;'Pt 1 Summary of Data'!$W$42,'Pt 1 Summary of Data'!$W$42&lt;&gt;0.8%*(U$15+U$41)),"Check Pt 1 Ln 4.6",IF(U$15+U$41&lt;0,'Pt 1 Summary of Data'!$W$42,IF(SUM('Pt 1 Summary of Data'!W$37:W$41)=0,MIN('Pt 1 Summary of Data'!$W$42,0.8%*(U$15+U$41)),MAX(MIN('Pt 1 Summary of Data'!$W$42,0.8%*(U$15+U$41)),SUM('Pt 1 Summary of Data'!W$37:W$41)))))</f>
        <v>0</v>
      </c>
      <c r="V7" s="211">
        <f ca="1">SUM(S7:U7)</f>
        <v>0</v>
      </c>
      <c r="W7" s="192"/>
      <c r="X7" s="193"/>
      <c r="Y7" s="211">
        <f ca="1">IF(AND(SUM('Pt 1 Summary of Data'!Z$37:Z$41)&lt;&gt;0,SUM('Pt 1 Summary of Data'!Z$37:Z$41)&lt;&gt;'Pt 1 Summary of Data'!$Z$42,'Pt 1 Summary of Data'!$Z$42&lt;&gt;0.8%*(Y$15+Y$41)),"Check Pt 1 Ln 4.6",IF(Y$15+Y$41&lt;0,'Pt 1 Summary of Data'!$Z$42,IF(SUM('Pt 1 Summary of Data'!Z$37:Z$41)=0,MIN('Pt 1 Summary of Data'!$Z$42,0.8%*(Y$15+Y$41)),MAX(MIN('Pt 1 Summary of Data'!$Z$42,0.8%*(Y$15+Y$41)),SUM('Pt 1 Summary of Data'!Z$37:Z$41)))))</f>
        <v>0</v>
      </c>
      <c r="Z7" s="211">
        <f ca="1">SUM(W7:Y7)</f>
        <v>0</v>
      </c>
      <c r="AA7" s="204"/>
      <c r="AB7" s="203"/>
      <c r="AC7" s="203"/>
      <c r="AD7" s="203"/>
      <c r="AE7" s="204"/>
      <c r="AF7" s="203"/>
      <c r="AG7" s="203"/>
      <c r="AH7" s="203"/>
      <c r="AI7" s="192"/>
      <c r="AJ7" s="193"/>
      <c r="AK7" s="211">
        <f ca="1">IF(AND(SUM('Pt 1 Summary of Data'!AM$37:AM$41)+SUM('Pt 1 Summary of Data'!AO$37:AO$41)-SUM('Pt 1 Summary of Data'!AP$37:AP$41)&lt;&gt;0,SUM('Pt 1 Summary of Data'!AM$37:AM$41)+SUM('Pt 1 Summary of Data'!AO$37:AO$41)-SUM('Pt 1 Summary of Data'!AP$37:AP$41)&lt;&gt;'Pt 1 Summary of Data'!$AM$42+'Pt 1 Summary of Data'!$AO$42-'Pt 1 Summary of Data'!$AP$42,'Pt 1 Summary of Data'!$AM$42+'Pt 1 Summary of Data'!$AO$42-'Pt 1 Summary of Data'!$AP$42&lt;&gt;0.8%*(AK$15+AK$41)),"Check Pt 1 Ln 4.6",IF(AK$15+AK$41&lt;0,'Pt 1 Summary of Data'!$AM$42+'Pt 1 Summary of Data'!$AO$42-'Pt 1 Summary of Data'!$AP$42,IF(SUM('Pt 1 Summary of Data'!AM$37:AM$41)+SUM('Pt 1 Summary of Data'!AO$37:AO$41)-SUM('Pt 1 Summary of Data'!AP$37:AP$41)=0,MIN('Pt 1 Summary of Data'!$AM$42+'Pt 1 Summary of Data'!$AO$42-'Pt 1 Summary of Data'!$AP$42,0.8%*(AK$15+AK$41)),MAX(MIN('Pt 1 Summary of Data'!$AM$42+'Pt 1 Summary of Data'!$AO$42-'Pt 1 Summary of Data'!$AP$42,0.8%*(AK$15+AK$41)),SUM('Pt 1 Summary of Data'!AM$37:AM$41)+SUM('Pt 1 Summary of Data'!AO$37:AO$41)-SUM('Pt 1 Summary of Data'!AP$37:AP$41)))))</f>
        <v>0</v>
      </c>
      <c r="AL7" s="278">
        <f ca="1">SUM(AI7:AK7)</f>
        <v>0</v>
      </c>
    </row>
    <row r="8" spans="1:38">
      <c r="B8" s="127" t="s">
        <v>553</v>
      </c>
      <c r="C8" s="192"/>
      <c r="D8" s="193"/>
      <c r="E8" s="211">
        <f ca="1">'Pt 2 Premium and Claims'!$E$58+'Pt 2 Premium and Claims'!$G$58-'Pt 2 Premium and Claims'!$H$58</f>
        <v>0</v>
      </c>
      <c r="F8" s="211">
        <f t="shared" ca="1" si="0"/>
        <v>0</v>
      </c>
      <c r="G8" s="201"/>
      <c r="H8" s="203"/>
      <c r="I8" s="203"/>
      <c r="J8" s="203"/>
      <c r="K8" s="201"/>
      <c r="L8" s="199"/>
      <c r="M8" s="199"/>
      <c r="N8" s="199"/>
      <c r="O8" s="201"/>
      <c r="P8" s="199"/>
      <c r="Q8" s="199"/>
      <c r="R8" s="199"/>
      <c r="S8" s="201"/>
      <c r="T8" s="199"/>
      <c r="U8" s="199"/>
      <c r="V8" s="199"/>
      <c r="W8" s="201"/>
      <c r="X8" s="199"/>
      <c r="Y8" s="199"/>
      <c r="Z8" s="199"/>
      <c r="AA8" s="204"/>
      <c r="AB8" s="203"/>
      <c r="AC8" s="203"/>
      <c r="AD8" s="203"/>
      <c r="AE8" s="204"/>
      <c r="AF8" s="203"/>
      <c r="AG8" s="203"/>
      <c r="AH8" s="203"/>
      <c r="AI8" s="204"/>
      <c r="AJ8" s="199"/>
      <c r="AK8" s="199"/>
      <c r="AL8" s="279"/>
    </row>
    <row r="9" spans="1:38" ht="26.4">
      <c r="B9" s="127" t="s">
        <v>408</v>
      </c>
      <c r="C9" s="192"/>
      <c r="D9" s="193"/>
      <c r="E9" s="211">
        <f ca="1">'Pt 2 Premium and Claims'!$E$15+'Pt 2 Premium and Claims'!$G$15-'Pt 2 Premium and Claims'!$H$15</f>
        <v>0</v>
      </c>
      <c r="F9" s="211">
        <f t="shared" ca="1" si="0"/>
        <v>0</v>
      </c>
      <c r="G9" s="204"/>
      <c r="H9" s="203"/>
      <c r="I9" s="203"/>
      <c r="J9" s="203"/>
      <c r="K9" s="204"/>
      <c r="L9" s="203"/>
      <c r="M9" s="203"/>
      <c r="N9" s="203"/>
      <c r="O9" s="204"/>
      <c r="P9" s="203"/>
      <c r="Q9" s="203"/>
      <c r="R9" s="203"/>
      <c r="S9" s="204"/>
      <c r="T9" s="203"/>
      <c r="U9" s="203"/>
      <c r="V9" s="203"/>
      <c r="W9" s="204"/>
      <c r="X9" s="203"/>
      <c r="Y9" s="203"/>
      <c r="Z9" s="203"/>
      <c r="AA9" s="204"/>
      <c r="AB9" s="203"/>
      <c r="AC9" s="203"/>
      <c r="AD9" s="203"/>
      <c r="AE9" s="204"/>
      <c r="AF9" s="203"/>
      <c r="AG9" s="203"/>
      <c r="AH9" s="203"/>
      <c r="AI9" s="204"/>
      <c r="AJ9" s="203"/>
      <c r="AK9" s="203"/>
      <c r="AL9" s="280"/>
    </row>
    <row r="10" spans="1:38" ht="26.4">
      <c r="B10" s="127" t="s">
        <v>409</v>
      </c>
      <c r="C10" s="192"/>
      <c r="D10" s="193"/>
      <c r="E10" s="211">
        <f ca="1">'Pt 2 Premium and Claims'!$E$16+'Pt 2 Premium and Claims'!$G$16-'Pt 2 Premium and Claims'!$H$16</f>
        <v>0</v>
      </c>
      <c r="F10" s="211">
        <f t="shared" ca="1" si="0"/>
        <v>0</v>
      </c>
      <c r="G10" s="192"/>
      <c r="H10" s="193"/>
      <c r="I10" s="211">
        <f ca="1">'Pt 2 Premium and Claims'!$J$16+'Pt 2 Premium and Claims'!$L$16-'Pt 2 Premium and Claims'!$M$16</f>
        <v>0</v>
      </c>
      <c r="J10" s="211">
        <f ca="1">SUM(G10:I10)</f>
        <v>0</v>
      </c>
      <c r="K10" s="204"/>
      <c r="L10" s="203"/>
      <c r="M10" s="203"/>
      <c r="N10" s="203"/>
      <c r="O10" s="204"/>
      <c r="P10" s="203"/>
      <c r="Q10" s="203"/>
      <c r="R10" s="203"/>
      <c r="S10" s="204"/>
      <c r="T10" s="203"/>
      <c r="U10" s="203"/>
      <c r="V10" s="203"/>
      <c r="W10" s="204"/>
      <c r="X10" s="203"/>
      <c r="Y10" s="203"/>
      <c r="Z10" s="203"/>
      <c r="AA10" s="204"/>
      <c r="AB10" s="203"/>
      <c r="AC10" s="203"/>
      <c r="AD10" s="203"/>
      <c r="AE10" s="204"/>
      <c r="AF10" s="203"/>
      <c r="AG10" s="203"/>
      <c r="AH10" s="203"/>
      <c r="AI10" s="204"/>
      <c r="AJ10" s="203"/>
      <c r="AK10" s="203"/>
      <c r="AL10" s="280"/>
    </row>
    <row r="11" spans="1:38">
      <c r="B11" s="127" t="s">
        <v>364</v>
      </c>
      <c r="C11" s="192"/>
      <c r="D11" s="193"/>
      <c r="E11" s="211">
        <f ca="1">'Pt 2 Premium and Claims'!$E$17+'Pt 2 Premium and Claims'!$G$17-'Pt 2 Premium and Claims'!$H$17</f>
        <v>0</v>
      </c>
      <c r="F11" s="211">
        <f t="shared" ca="1" si="0"/>
        <v>0</v>
      </c>
      <c r="G11" s="192"/>
      <c r="H11" s="193"/>
      <c r="I11" s="211">
        <f ca="1">'Pt 2 Premium and Claims'!$J$17+'Pt 2 Premium and Claims'!$L$17-'Pt 2 Premium and Claims'!$M$17</f>
        <v>0</v>
      </c>
      <c r="J11" s="211">
        <f ca="1">SUM(G11:I11)</f>
        <v>0</v>
      </c>
      <c r="K11" s="204"/>
      <c r="L11" s="203"/>
      <c r="M11" s="203"/>
      <c r="N11" s="203"/>
      <c r="O11" s="204"/>
      <c r="P11" s="203"/>
      <c r="Q11" s="203"/>
      <c r="R11" s="203"/>
      <c r="S11" s="204"/>
      <c r="T11" s="203"/>
      <c r="U11" s="203"/>
      <c r="V11" s="203"/>
      <c r="W11" s="204"/>
      <c r="X11" s="203"/>
      <c r="Y11" s="203"/>
      <c r="Z11" s="203"/>
      <c r="AA11" s="204"/>
      <c r="AB11" s="203"/>
      <c r="AC11" s="203"/>
      <c r="AD11" s="203"/>
      <c r="AE11" s="204"/>
      <c r="AF11" s="203"/>
      <c r="AG11" s="203"/>
      <c r="AH11" s="203"/>
      <c r="AI11" s="204"/>
      <c r="AJ11" s="203"/>
      <c r="AK11" s="203"/>
      <c r="AL11" s="280"/>
    </row>
    <row r="12" spans="1:38" s="73" customFormat="1">
      <c r="A12" s="72"/>
      <c r="B12" s="128" t="s">
        <v>277</v>
      </c>
      <c r="C12" s="263">
        <f ca="1">SUM(C$6:C$7)-SUM(C$8:C$11)+IF(AND(OR('Company Information'!$C$12="District of Columbia",'Company Information'!$C$12="Massachusetts",'Company Information'!$C$12="Vermont"),SUM($C$6:$F$11,$C$15:$F$16,$C$19:$D$19)&lt;&gt;0),SUM(G$6:G$7)-SUM(G$10:G$11),0)</f>
        <v>0</v>
      </c>
      <c r="D12" s="264">
        <f ca="1">SUM(D$6:D$7)-SUM(D$8:D$11)+IF(AND(OR('Company Information'!$C$12="District of Columbia",'Company Information'!$C$12="Massachusetts",'Company Information'!$C$12="Vermont"),SUM($C$6:$F$11,$C$15:$F$16,$C$19:$D$19)&lt;&gt;0),SUM(H$6:H$7)-SUM(H$10:H$11),0)</f>
        <v>0</v>
      </c>
      <c r="E12" s="264">
        <f ca="1">SUM(E$6:E$7)-SUM(E$8:E$11)+IF(AND(OR('Company Information'!$C$12="District of Columbia",'Company Information'!$C$12="Massachusetts",'Company Information'!$C$12="Vermont"),SUM($C$6:$F$11,$C$15:$F$16,$C$19:$D$19)&lt;&gt;0),SUM(I$6:I$7)-SUM(I$10:I$11),0)</f>
        <v>0</v>
      </c>
      <c r="F12" s="264">
        <f ca="1">IFERROR(SUM(C$12:E$12)+C$17*MAX(0,E$31-C$31)+D$17*MAX(0,E$31-D$31),0)</f>
        <v>0</v>
      </c>
      <c r="G12" s="263">
        <f ca="1">SUM(G$6:G$7)-SUM(G$10:G$11)+IF(AND(OR('Company Information'!$C$12="District of Columbia",'Company Information'!$C$12="Massachusetts",'Company Information'!$C$12="Vermont"),SUM($G$6:$J$11,$G$15:$J$16,$G$19:$H$19)&lt;&gt;0),SUM(C$6:C$7)-SUM(C$8:C$11),0)</f>
        <v>0</v>
      </c>
      <c r="H12" s="264">
        <f ca="1">SUM(H$6:H$7)-SUM(H$10:H$11)+IF(AND(OR('Company Information'!$C$12="District of Columbia",'Company Information'!$C$12="Massachusetts",'Company Information'!$C$12="Vermont"),SUM($G$6:$J$11,$G$15:$J$16,$G$19:$H$19)&lt;&gt;0),SUM(D$6:D$7)-SUM(D$8:D$11),0)</f>
        <v>0</v>
      </c>
      <c r="I12" s="264">
        <f ca="1">SUM(I$6:I$7)-SUM(I$10:I$11)+IF(AND(OR('Company Information'!$C$12="District of Columbia",'Company Information'!$C$12="Massachusetts",'Company Information'!$C$12="Vermont"),SUM($G$6:$J$11,$G$15:$J$16,$G$19:$H$19)&lt;&gt;0),SUM(E$6:E$7)-SUM(E$8:E$11),0)</f>
        <v>0</v>
      </c>
      <c r="J12" s="264">
        <f ca="1">IFERROR(SUM(G$12:I$12)+G$17*MAX(0,I$31-G$31)+H$17*MAX(0,I$31-H$31),0)</f>
        <v>0</v>
      </c>
      <c r="K12" s="263">
        <f>SUM(K$6:K$7)</f>
        <v>0</v>
      </c>
      <c r="L12" s="264">
        <f>SUM(L$6:L$7)</f>
        <v>0</v>
      </c>
      <c r="M12" s="264">
        <f ca="1">SUM(M$6:M$7)</f>
        <v>0</v>
      </c>
      <c r="N12" s="264">
        <f ca="1">SUM(K$12:M$12)+K$17*MAX(0,M$31-K$31)+L$17*MAX(0,M$31-L$31)</f>
        <v>0</v>
      </c>
      <c r="O12" s="281"/>
      <c r="P12" s="265"/>
      <c r="Q12" s="265"/>
      <c r="R12" s="265"/>
      <c r="S12" s="281"/>
      <c r="T12" s="265"/>
      <c r="U12" s="265"/>
      <c r="V12" s="265"/>
      <c r="W12" s="281"/>
      <c r="X12" s="265"/>
      <c r="Y12" s="265"/>
      <c r="Z12" s="265"/>
      <c r="AA12" s="281"/>
      <c r="AB12" s="265"/>
      <c r="AC12" s="265"/>
      <c r="AD12" s="265"/>
      <c r="AE12" s="281"/>
      <c r="AF12" s="265"/>
      <c r="AG12" s="265"/>
      <c r="AH12" s="265"/>
      <c r="AI12" s="281"/>
      <c r="AJ12" s="265"/>
      <c r="AK12" s="265"/>
      <c r="AL12" s="282"/>
    </row>
    <row r="13" spans="1:38" s="73" customFormat="1">
      <c r="A13" s="72"/>
      <c r="B13" s="128" t="s">
        <v>278</v>
      </c>
      <c r="C13" s="283"/>
      <c r="D13" s="284"/>
      <c r="E13" s="284"/>
      <c r="F13" s="284"/>
      <c r="G13" s="283"/>
      <c r="H13" s="284"/>
      <c r="I13" s="284"/>
      <c r="J13" s="284"/>
      <c r="K13" s="283"/>
      <c r="L13" s="284"/>
      <c r="M13" s="284"/>
      <c r="N13" s="284"/>
      <c r="O13" s="263">
        <f ca="1">SUM(O$6:O$7)+IF(AND(OR('Company Information'!$C$12="District of Columbia",'Company Information'!$C$12="Massachusetts",'Company Information'!$C$12="Vermont"),SUM($O$6:$R$7,$O$15:$R$16,$O$19:$P$19)&lt;&gt;0),SUM(S$6:S$7),0)</f>
        <v>0</v>
      </c>
      <c r="P13" s="264">
        <f ca="1">SUM(P$6:P$7)+IF(AND(OR('Company Information'!$C$12="District of Columbia",'Company Information'!$C$12="Massachusetts",'Company Information'!$C$12="Vermont"),SUM($O$6:$R$7,$O$15:$R$16,$O$19:$P$19)&lt;&gt;0),SUM(T$6:T$7),0)</f>
        <v>0</v>
      </c>
      <c r="Q13" s="264">
        <f ca="1">SUM(Q$6:Q$7)+IF(AND(OR('Company Information'!$C$12="District of Columbia",'Company Information'!$C$12="Massachusetts",'Company Information'!$C$12="Vermont"),SUM($O$6:$R$7,$O$15:$R$16,$O$19:$P$19)&lt;&gt;0),SUM(U$6:U$7),0)</f>
        <v>0</v>
      </c>
      <c r="R13" s="264">
        <f ca="1">IFERROR(SUM(R$6:R$7)+O$17*MAX(0,Q$31-O$31)+P$17*MAX(0,Q$31-P$31)+IF(AND(OR('Company Information'!$C$12="District of Columbia",'Company Information'!$C$12="Massachusetts",'Company Information'!$C$12="Vermont"),SUM($O$6:$R$7,$O$15:$R$16,$O$19:$P$19)&lt;&gt;0),SUM(V$6:V$7),0),0)</f>
        <v>0</v>
      </c>
      <c r="S13" s="263">
        <f ca="1">SUM(S$6:S$7)+IF(AND(OR('Company Information'!$C$12="District of Columbia",'Company Information'!$C$12="Massachusetts",'Company Information'!$C$12="Vermont"),SUM($S$6:$V$7,$S$15:$V$16,$S$19:$T$19)&lt;&gt;0),SUM(O$6:O$7),0)</f>
        <v>0</v>
      </c>
      <c r="T13" s="264">
        <f ca="1">SUM(T$6:T$7)+IF(AND(OR('Company Information'!$C$12="District of Columbia",'Company Information'!$C$12="Massachusetts",'Company Information'!$C$12="Vermont"),SUM($S$6:$V$7,$S$15:$V$16,$S$19:$T$19)&lt;&gt;0),SUM(P$6:P$7),0)</f>
        <v>0</v>
      </c>
      <c r="U13" s="264">
        <f ca="1">SUM(U$6:U$7)+IF(AND(OR('Company Information'!$C$12="District of Columbia",'Company Information'!$C$12="Massachusetts",'Company Information'!$C$12="Vermont"),SUM($S$6:$V$7,$S$15:$V$16,$S$19:$T$19)&lt;&gt;0),SUM(Q$6:Q$7),0)</f>
        <v>0</v>
      </c>
      <c r="V13" s="264">
        <f ca="1">IFERROR(SUM(V$6:V$7)+S$17*MAX(0,U$31-S$31)+T$17*MAX(0,U$31-T$31)+IF(AND(OR('Company Information'!$C$12="District of Columbia",'Company Information'!$C$12="Massachusetts",'Company Information'!$C$12="Vermont"),SUM($S$6:$V$7,$S$15:$V$16,$S$19:$T$19)&lt;&gt;0),SUM(R$6:R$7),0),0)</f>
        <v>0</v>
      </c>
      <c r="W13" s="263">
        <f ca="1">SUM(W$6:W$7)</f>
        <v>0</v>
      </c>
      <c r="X13" s="264">
        <f>SUM(X$6:X$7)</f>
        <v>0</v>
      </c>
      <c r="Y13" s="264">
        <f ca="1">SUM(Y$6:Y$7)</f>
        <v>0</v>
      </c>
      <c r="Z13" s="264">
        <f ca="1">SUM(Z$6:Z$7)+W$17*MAX(0,Y$31-W$31)+X$17*MAX(0,Y$31-X$31)</f>
        <v>0</v>
      </c>
      <c r="AA13" s="281"/>
      <c r="AB13" s="265"/>
      <c r="AC13" s="265"/>
      <c r="AD13" s="265"/>
      <c r="AE13" s="281"/>
      <c r="AF13" s="265"/>
      <c r="AG13" s="265"/>
      <c r="AH13" s="265"/>
      <c r="AI13" s="263">
        <f>SUM(AI$6:AI$7)</f>
        <v>0</v>
      </c>
      <c r="AJ13" s="264">
        <f>SUM(AJ$6:AJ$7)</f>
        <v>0</v>
      </c>
      <c r="AK13" s="264">
        <f ca="1">SUM(AK$6:AK$7)</f>
        <v>0</v>
      </c>
      <c r="AL13" s="285">
        <f ca="1">SUM(AL$6:AL$7)</f>
        <v>0</v>
      </c>
    </row>
    <row r="14" spans="1:38" ht="17.399999999999999" thickBot="1">
      <c r="B14" s="122" t="s">
        <v>279</v>
      </c>
      <c r="C14" s="259"/>
      <c r="D14" s="260"/>
      <c r="E14" s="260"/>
      <c r="F14" s="260"/>
      <c r="G14" s="259"/>
      <c r="H14" s="260"/>
      <c r="I14" s="260"/>
      <c r="J14" s="260"/>
      <c r="K14" s="259"/>
      <c r="L14" s="260"/>
      <c r="M14" s="260"/>
      <c r="N14" s="260"/>
      <c r="O14" s="259"/>
      <c r="P14" s="260"/>
      <c r="Q14" s="260"/>
      <c r="R14" s="260"/>
      <c r="S14" s="259"/>
      <c r="T14" s="260"/>
      <c r="U14" s="260"/>
      <c r="V14" s="260"/>
      <c r="W14" s="259"/>
      <c r="X14" s="260"/>
      <c r="Y14" s="260"/>
      <c r="Z14" s="260"/>
      <c r="AA14" s="259"/>
      <c r="AB14" s="260"/>
      <c r="AC14" s="260"/>
      <c r="AD14" s="260"/>
      <c r="AE14" s="259"/>
      <c r="AF14" s="260"/>
      <c r="AG14" s="260"/>
      <c r="AH14" s="260"/>
      <c r="AI14" s="259"/>
      <c r="AJ14" s="260"/>
      <c r="AK14" s="260"/>
      <c r="AL14" s="277"/>
    </row>
    <row r="15" spans="1:38" ht="27" thickTop="1">
      <c r="B15" s="129" t="s">
        <v>365</v>
      </c>
      <c r="C15" s="217"/>
      <c r="D15" s="218"/>
      <c r="E15" s="186">
        <f ca="1">SUM('Pt 1 Summary of Data'!$E$5:$E$7)+SUM('Pt 1 Summary of Data'!$G$5:$G$7)-SUM('Pt 1 Summary of Data'!$H$5:$H$7)-SUM(E$9:E$11)-$E$41</f>
        <v>0</v>
      </c>
      <c r="F15" s="186">
        <f ca="1">SUM(C15:E15)</f>
        <v>0</v>
      </c>
      <c r="G15" s="217"/>
      <c r="H15" s="218"/>
      <c r="I15" s="186">
        <f ca="1">SUM('Pt 1 Summary of Data'!$J$5:$J$7)+SUM('Pt 1 Summary of Data'!$L$5:$L$7)-SUM('Pt 1 Summary of Data'!$M$5:$M$7)-SUM(I$10:I$11)-$I$41</f>
        <v>0</v>
      </c>
      <c r="J15" s="186">
        <f ca="1">SUM(G15:I15)</f>
        <v>0</v>
      </c>
      <c r="K15" s="217"/>
      <c r="L15" s="218"/>
      <c r="M15" s="186">
        <f ca="1">SUM('Pt 1 Summary of Data'!$O$5:$O$7)+SUM('Pt 1 Summary of Data'!$Q$5:$Q$7)-SUM('Pt 1 Summary of Data'!$R$5:$R$7)-$M$41</f>
        <v>0</v>
      </c>
      <c r="N15" s="186">
        <f ca="1">SUM(K15:M15)</f>
        <v>0</v>
      </c>
      <c r="O15" s="217"/>
      <c r="P15" s="218"/>
      <c r="Q15" s="186">
        <f ca="1">SUM('Pt 1 Summary of Data'!T$5:T$7)-$Q$41</f>
        <v>0</v>
      </c>
      <c r="R15" s="186">
        <f ca="1">SUM(O15:Q15)</f>
        <v>0</v>
      </c>
      <c r="S15" s="217"/>
      <c r="T15" s="218"/>
      <c r="U15" s="186">
        <f ca="1">SUM('Pt 1 Summary of Data'!W$5:W$7)-$U$41</f>
        <v>0</v>
      </c>
      <c r="V15" s="186">
        <f ca="1">SUM(S15:U15)</f>
        <v>0</v>
      </c>
      <c r="W15" s="217"/>
      <c r="X15" s="218"/>
      <c r="Y15" s="186">
        <f ca="1">SUM('Pt 1 Summary of Data'!Z$5:Z$7)-$Y$41</f>
        <v>0</v>
      </c>
      <c r="Z15" s="186">
        <f ca="1">SUM(W15:Y15)</f>
        <v>0</v>
      </c>
      <c r="AA15" s="213"/>
      <c r="AB15" s="214"/>
      <c r="AC15" s="214"/>
      <c r="AD15" s="214"/>
      <c r="AE15" s="213"/>
      <c r="AF15" s="214"/>
      <c r="AG15" s="214"/>
      <c r="AH15" s="214"/>
      <c r="AI15" s="217"/>
      <c r="AJ15" s="218"/>
      <c r="AK15" s="186">
        <f ca="1">SUM('Pt 1 Summary of Data'!AM$5:AM$7)+SUM('Pt 1 Summary of Data'!AO$5:AO$7)-SUM('Pt 1 Summary of Data'!AP$5:AP$7)-$AK$41</f>
        <v>0</v>
      </c>
      <c r="AL15" s="286">
        <f ca="1">SUM(AI15:AK15)</f>
        <v>0</v>
      </c>
    </row>
    <row r="16" spans="1:38">
      <c r="B16" s="127" t="s">
        <v>275</v>
      </c>
      <c r="C16" s="192"/>
      <c r="D16" s="193"/>
      <c r="E16" s="211">
        <f ca="1">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Data'!$H$31:$H$32))-$E$42</f>
        <v>0</v>
      </c>
      <c r="F16" s="211">
        <f ca="1">SUM(C16:E16)</f>
        <v>0</v>
      </c>
      <c r="G16" s="192"/>
      <c r="H16" s="193"/>
      <c r="I16" s="211">
        <f ca="1">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Data'!$M$31:$M$32))-$I$42</f>
        <v>0</v>
      </c>
      <c r="J16" s="211">
        <f ca="1">SUM(G16:I16)</f>
        <v>0</v>
      </c>
      <c r="K16" s="192"/>
      <c r="L16" s="193"/>
      <c r="M16" s="211">
        <f ca="1">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Data'!$R$31:$R$32))-$M$42</f>
        <v>0</v>
      </c>
      <c r="N16" s="211">
        <f ca="1">SUM(K16:M16)</f>
        <v>0</v>
      </c>
      <c r="O16" s="192"/>
      <c r="P16" s="193"/>
      <c r="Q16" s="211">
        <f ca="1">SUM('Pt 1 Summary of Data'!T$25:T$28,'Pt 1 Summary of Data'!T$30,'Pt 1 Summary of Data'!T$34:T$35)+IF('Company Information'!$C$15="No",IF(MAX('Pt 1 Summary of Data'!T$31:T$32)=0,MIN('Pt 1 Summary of Data'!T$31:T$32),MAX('Pt 1 Summary of Data'!T$31:T$32)),SUM('Pt 1 Summary of Data'!T$31:T$32))-$Q$42</f>
        <v>0</v>
      </c>
      <c r="R16" s="211">
        <f ca="1">SUM(O16:Q16)</f>
        <v>0</v>
      </c>
      <c r="S16" s="192"/>
      <c r="T16" s="193"/>
      <c r="U16" s="211">
        <f ca="1">SUM('Pt 1 Summary of Data'!W$25:W$28,'Pt 1 Summary of Data'!W$30,'Pt 1 Summary of Data'!W$34:W$35)+IF('Company Information'!$C$15="No",IF(MAX('Pt 1 Summary of Data'!W$31:W$32)=0,MIN('Pt 1 Summary of Data'!W$31:W$32),MAX('Pt 1 Summary of Data'!W$31:W$32)),SUM('Pt 1 Summary of Data'!W$31:W$32))-$U$42</f>
        <v>0</v>
      </c>
      <c r="V16" s="211">
        <f ca="1">SUM(S16:U16)</f>
        <v>0</v>
      </c>
      <c r="W16" s="192"/>
      <c r="X16" s="193"/>
      <c r="Y16" s="211">
        <f ca="1">SUM('Pt 1 Summary of Data'!Z$25:Z$28,'Pt 1 Summary of Data'!Z$30,'Pt 1 Summary of Data'!Z$34:Z$35)+IF('Company Information'!$C$15="No",IF(MAX('Pt 1 Summary of Data'!Z$31:Z$32)=0,MIN('Pt 1 Summary of Data'!Z$31:Z$32),MAX('Pt 1 Summary of Data'!Z$31:Z$32)),SUM('Pt 1 Summary of Data'!Z$31:Z$32))-$Y$42</f>
        <v>0</v>
      </c>
      <c r="Z16" s="211">
        <f ca="1">SUM(W16:Y16)</f>
        <v>0</v>
      </c>
      <c r="AA16" s="204"/>
      <c r="AB16" s="203"/>
      <c r="AC16" s="203"/>
      <c r="AD16" s="203"/>
      <c r="AE16" s="204"/>
      <c r="AF16" s="203"/>
      <c r="AG16" s="203"/>
      <c r="AH16" s="203"/>
      <c r="AI16" s="192"/>
      <c r="AJ16" s="193"/>
      <c r="AK16" s="211">
        <f ca="1">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Data'!AP$31:AP$32))-$AK$42</f>
        <v>0</v>
      </c>
      <c r="AL16" s="278">
        <f ca="1">SUM(AI16:AK16)</f>
        <v>0</v>
      </c>
    </row>
    <row r="17" spans="1:38" s="73" customFormat="1">
      <c r="A17" s="72"/>
      <c r="B17" s="128" t="s">
        <v>280</v>
      </c>
      <c r="C17" s="263">
        <f ca="1">C$15-C$16+IF(AND(OR('Company Information'!$C$12="District of Columbia",'Company Information'!$C$12="Massachusetts",'Company Information'!$C$12="Vermont"),SUM($C$6:$F$11,$C$15:$F$16,$C$19:$D$19)&lt;&gt;0),G$15-G$16,0)</f>
        <v>0</v>
      </c>
      <c r="D17" s="264">
        <f ca="1">D$15-D$16+IF(AND(OR('Company Information'!$C$12="District of Columbia",'Company Information'!$C$12="Massachusetts",'Company Information'!$C$12="Vermont"),SUM($C$6:$F$11,$C$15:$F$16,$C$19:$D$19)&lt;&gt;0),H$15-H$16,0)</f>
        <v>0</v>
      </c>
      <c r="E17" s="264">
        <f ca="1">E$15-E$16+IF(AND(OR('Company Information'!$C$12="District of Columbia",'Company Information'!$C$12="Massachusetts",'Company Information'!$C$12="Vermont"),SUM($C$6:$F$11,$C$15:$F$16,$C$19:$D$19)&lt;&gt;0),I$15-I$16,0)</f>
        <v>0</v>
      </c>
      <c r="F17" s="264">
        <f ca="1">F$15-F$16+IF(AND(OR('Company Information'!$C$12="District of Columbia",'Company Information'!$C$12="Massachusetts",'Company Information'!$C$12="Vermont"),SUM($C$6:$F$11,$C$15:$F$16,$C$19:$D$19)&lt;&gt;0),J$15-J$16,0)</f>
        <v>0</v>
      </c>
      <c r="G17" s="263">
        <f ca="1">G$15-G$16+IF(AND(OR('Company Information'!$C$12="District of Columbia",'Company Information'!$C$12="Massachusetts",'Company Information'!$C$12="Vermont"),SUM($G$6:$J$11,$G$15:$J$16,$G$19:$H$19)&lt;&gt;0),C$15-C$16,0)</f>
        <v>0</v>
      </c>
      <c r="H17" s="264">
        <f ca="1">H$15-H$16+IF(AND(OR('Company Information'!$C$12="District of Columbia",'Company Information'!$C$12="Massachusetts",'Company Information'!$C$12="Vermont"),SUM($G$6:$J$11,$G$15:$J$16,$G$19:$H$19)&lt;&gt;0),D$15-D$16,0)</f>
        <v>0</v>
      </c>
      <c r="I17" s="264">
        <f ca="1">I$15-I$16+IF(AND(OR('Company Information'!$C$12="District of Columbia",'Company Information'!$C$12="Massachusetts",'Company Information'!$C$12="Vermont"),SUM($G$6:$J$11,$G$15:$J$16,$G$19:$H$19)&lt;&gt;0),E$15-E$16,0)</f>
        <v>0</v>
      </c>
      <c r="J17" s="264">
        <f ca="1">J$15-J$16+IF(AND(OR('Company Information'!$C$12="District of Columbia",'Company Information'!$C$12="Massachusetts",'Company Information'!$C$12="Vermont"),SUM($G$6:$J$11,$G$15:$J$16,$G$19:$H$19)&lt;&gt;0),F$15-F$16,0)</f>
        <v>0</v>
      </c>
      <c r="K17" s="263">
        <f>K$15-K$16</f>
        <v>0</v>
      </c>
      <c r="L17" s="264">
        <f>L$15-L$16</f>
        <v>0</v>
      </c>
      <c r="M17" s="264">
        <f ca="1">M$15-M$16</f>
        <v>0</v>
      </c>
      <c r="N17" s="264">
        <f ca="1">N$15-N$16</f>
        <v>0</v>
      </c>
      <c r="O17" s="263">
        <f ca="1">O$15-O$16+IF(AND(OR('Company Information'!$C$12="District of Columbia",'Company Information'!$C$12="Massachusetts",'Company Information'!$C$12="Vermont"),SUM($O$6:$R$7,$O$15:$R$16,$O$19:$P$19)&lt;&gt;0),S$15-S$16,0)</f>
        <v>0</v>
      </c>
      <c r="P17" s="264">
        <f ca="1">P$15-P$16+IF(AND(OR('Company Information'!$C$12="District of Columbia",'Company Information'!$C$12="Massachusetts",'Company Information'!$C$12="Vermont"),SUM($O$6:$R$7,$O$15:$R$16,$O$19:$P$19)&lt;&gt;0),T$15-T$16,0)</f>
        <v>0</v>
      </c>
      <c r="Q17" s="264">
        <f ca="1">Q$15-Q$16+IF(AND(OR('Company Information'!$C$12="District of Columbia",'Company Information'!$C$12="Massachusetts",'Company Information'!$C$12="Vermont"),SUM($O$6:$R$7,$O$15:$R$16,$O$19:$P$19)&lt;&gt;0),U$15-U$16,0)</f>
        <v>0</v>
      </c>
      <c r="R17" s="264">
        <f ca="1">R$15-R$16+IF(AND(OR('Company Information'!$C$12="District of Columbia",'Company Information'!$C$12="Massachusetts",'Company Information'!$C$12="Vermont"),SUM($O$6:$R$7,$O$15:$R$16,$O$19:$P$19)&lt;&gt;0),V$15-V$16,0)</f>
        <v>0</v>
      </c>
      <c r="S17" s="263">
        <f ca="1">S$15-S$16+IF(AND(OR('Company Information'!$C$12="District of Columbia",'Company Information'!$C$12="Massachusetts",'Company Information'!$C$12="Vermont"),SUM($S$6:$V$7,$S$15:$V$16,$S$19:$T$19)&lt;&gt;0),O$15-O$16,0)</f>
        <v>0</v>
      </c>
      <c r="T17" s="264">
        <f ca="1">T$15-T$16+IF(AND(OR('Company Information'!$C$12="District of Columbia",'Company Information'!$C$12="Massachusetts",'Company Information'!$C$12="Vermont"),SUM($S$6:$V$7,$S$15:$V$16,$S$19:$T$19)&lt;&gt;0),P$15-P$16,0)</f>
        <v>0</v>
      </c>
      <c r="U17" s="264">
        <f ca="1">U$15-U$16+IF(AND(OR('Company Information'!$C$12="District of Columbia",'Company Information'!$C$12="Massachusetts",'Company Information'!$C$12="Vermont"),SUM($S$6:$V$7,$S$15:$V$16,$S$19:$T$19)&lt;&gt;0),Q$15-Q$16,0)</f>
        <v>0</v>
      </c>
      <c r="V17" s="264">
        <f ca="1">V$15-V$16+IF(AND(OR('Company Information'!$C$12="District of Columbia",'Company Information'!$C$12="Massachusetts",'Company Information'!$C$12="Vermont"),SUM($S$6:$V$7,$S$15:$V$16,$S$19:$T$19)&lt;&gt;0),R$15-R$16,0)</f>
        <v>0</v>
      </c>
      <c r="W17" s="263">
        <f>W$15-W$16</f>
        <v>0</v>
      </c>
      <c r="X17" s="264">
        <f>X$15-X$16</f>
        <v>0</v>
      </c>
      <c r="Y17" s="264">
        <f ca="1">Y$15-Y$16</f>
        <v>0</v>
      </c>
      <c r="Z17" s="264">
        <f ca="1">Z$15-Z$16</f>
        <v>0</v>
      </c>
      <c r="AA17" s="281"/>
      <c r="AB17" s="265"/>
      <c r="AC17" s="265"/>
      <c r="AD17" s="265"/>
      <c r="AE17" s="281"/>
      <c r="AF17" s="265"/>
      <c r="AG17" s="265"/>
      <c r="AH17" s="265"/>
      <c r="AI17" s="263">
        <f>AI$15-AI$16</f>
        <v>0</v>
      </c>
      <c r="AJ17" s="264">
        <f>AJ$15-AJ$16</f>
        <v>0</v>
      </c>
      <c r="AK17" s="264">
        <f ca="1">AK$15-AK$16</f>
        <v>0</v>
      </c>
      <c r="AL17" s="285">
        <f ca="1">AL$15-AL$16</f>
        <v>0</v>
      </c>
    </row>
    <row r="18" spans="1:38" ht="17.399999999999999" thickBot="1">
      <c r="B18" s="122" t="s">
        <v>495</v>
      </c>
      <c r="C18" s="259"/>
      <c r="D18" s="260"/>
      <c r="E18" s="260"/>
      <c r="F18" s="260"/>
      <c r="G18" s="259"/>
      <c r="H18" s="260"/>
      <c r="I18" s="260"/>
      <c r="J18" s="260"/>
      <c r="K18" s="259"/>
      <c r="L18" s="260"/>
      <c r="M18" s="260"/>
      <c r="N18" s="260"/>
      <c r="O18" s="259"/>
      <c r="P18" s="260"/>
      <c r="Q18" s="260"/>
      <c r="R18" s="260"/>
      <c r="S18" s="259"/>
      <c r="T18" s="260"/>
      <c r="U18" s="260"/>
      <c r="V18" s="260"/>
      <c r="W18" s="259"/>
      <c r="X18" s="260"/>
      <c r="Y18" s="260"/>
      <c r="Z18" s="260"/>
      <c r="AA18" s="259"/>
      <c r="AB18" s="260"/>
      <c r="AC18" s="260"/>
      <c r="AD18" s="260"/>
      <c r="AE18" s="259"/>
      <c r="AF18" s="260"/>
      <c r="AG18" s="260"/>
      <c r="AH18" s="260"/>
      <c r="AI18" s="259"/>
      <c r="AJ18" s="260"/>
      <c r="AK18" s="260"/>
      <c r="AL18" s="277"/>
    </row>
    <row r="19" spans="1:38" ht="13.8" thickTop="1">
      <c r="B19" s="129" t="s">
        <v>496</v>
      </c>
      <c r="C19" s="229"/>
      <c r="D19" s="230"/>
      <c r="E19" s="287">
        <f ca="1">('Pt 1 Summary of Data'!$E$59+'Pt 1 Summary of Data'!$G$59-'Pt 1 Summary of Data'!$H$59)/12+IF(AND(OR('Company Information'!$C$12="District of Columbia",'Company Information'!$C$12="Massachusetts",'Company Information'!$C$12="Vermont"),SUM($C$6:$F$11,$C$15:$F$16,$C$19:$D$19)&lt;&gt;0),'Pt 1 Summary of Data'!$J$59+'Pt 1 Summary of Data'!$L$59-'Pt 1 Summary of Data'!$M$59,0)/12</f>
        <v>0</v>
      </c>
      <c r="F19" s="287">
        <f ca="1">SUM(C$19:E$19)+IF(AND(OR('Company Information'!$C$12="District of Columbia",'Company Information'!$C$12="Massachusetts",'Company Information'!$C$12="Vermont"),SUM($C$6:$F$11,$C$15:$F$16,$C$19:$D$19)&lt;&gt;0),IF($C$19&lt;&gt;$G$19,$G$19,0)+IF($D$19&lt;&gt;$H$19,$H$19,0),0)</f>
        <v>0</v>
      </c>
      <c r="G19" s="229"/>
      <c r="H19" s="230"/>
      <c r="I19" s="287">
        <f ca="1">('Pt 1 Summary of Data'!$J$59+'Pt 1 Summary of Data'!$L$59-'Pt 1 Summary of Data'!$M$59)/12+IF(AND(OR('Company Information'!$C$12="District of Columbia",'Company Information'!$C$12="Massachusetts",'Company Information'!$C$12="Vermont"),SUM($G$6:$J$11,$G$15:$J$16,$G$19:$H$19)&lt;&gt;0),'Pt 1 Summary of Data'!$E$59+'Pt 1 Summary of Data'!$G$59-'Pt 1 Summary of Data'!$H$59,0)/12</f>
        <v>0</v>
      </c>
      <c r="J19" s="287">
        <f ca="1">SUM(G$19:I$19)+IF(AND(OR('Company Information'!$C$12="District of Columbia",'Company Information'!$C$12="Massachusetts",'Company Information'!$C$12="Vermont"),SUM($G$6:$J$11,$G$15:$J$16,$G$19:$H$19)&lt;&gt;0),IF($C$19&lt;&gt;$G$19,$C$19,0)+IF($D$19&lt;&gt;$H$19,$D$19,0),0)</f>
        <v>0</v>
      </c>
      <c r="K19" s="229"/>
      <c r="L19" s="230"/>
      <c r="M19" s="287">
        <f ca="1">('Pt 1 Summary of Data'!$O$59+'Pt 1 Summary of Data'!$Q$59-'Pt 1 Summary of Data'!$R$59)/12</f>
        <v>0</v>
      </c>
      <c r="N19" s="287">
        <f ca="1">SUM(K$19:M$19)</f>
        <v>0</v>
      </c>
      <c r="O19" s="229"/>
      <c r="P19" s="230"/>
      <c r="Q19" s="287">
        <f ca="1">'Pt 1 Summary of Data'!T$59/12+IF(AND(OR('Company Information'!$C$12="District of Columbia",'Company Information'!$C$12="Massachusetts",'Company Information'!$C$12="Vermont"),SUM($O$6:$R$7,$O$15:$R$16,$O$19:$P$19)&lt;&gt;0),'Pt 1 Summary of Data'!W$59,0)/12</f>
        <v>0</v>
      </c>
      <c r="R19" s="287">
        <f ca="1">SUM(O$19:Q$19)+IF(AND(OR('Company Information'!$C$12="District of Columbia",'Company Information'!$C$12="Massachusetts",'Company Information'!$C$12="Vermont"),SUM($O$6:$R$7,$O$15:$R$16,$O$19:$P$19)&lt;&gt;0),IF($O$19&lt;&gt;$S$19,$S$19,0)+IF($P$19&lt;&gt;$T$19,$T$19,0),0)</f>
        <v>0</v>
      </c>
      <c r="S19" s="229"/>
      <c r="T19" s="230"/>
      <c r="U19" s="287">
        <f ca="1">'Pt 1 Summary of Data'!W$59/12+IF(AND(OR('Company Information'!$C$12="District of Columbia",'Company Information'!$C$12="Massachusetts",'Company Information'!$C$12="Vermont"),SUM($S$6:$V$7,$S$15:$V$16,$S$19:$T$19)&lt;&gt;0),'Pt 1 Summary of Data'!T$59,0)/12</f>
        <v>0</v>
      </c>
      <c r="V19" s="287">
        <f ca="1">SUM(S$19:U$19)+IF(AND(OR('Company Information'!$C$12="District of Columbia",'Company Information'!$C$12="Massachusetts",'Company Information'!$C$12="Vermont"),SUM($S$6:$V$7,$S$15:$V$16,$S$19:$T$19)&lt;&gt;0),IF($O$19&lt;&gt;$S$19,$O$19,0)+IF($P$19&lt;&gt;$T$19,$P$19,0),0)</f>
        <v>0</v>
      </c>
      <c r="W19" s="229"/>
      <c r="X19" s="230"/>
      <c r="Y19" s="287">
        <f ca="1">'Pt 1 Summary of Data'!Z$59/12</f>
        <v>0</v>
      </c>
      <c r="Z19" s="287">
        <f ca="1">SUM(W$19:Y$19)</f>
        <v>0</v>
      </c>
      <c r="AA19" s="213"/>
      <c r="AB19" s="214"/>
      <c r="AC19" s="214"/>
      <c r="AD19" s="214"/>
      <c r="AE19" s="213"/>
      <c r="AF19" s="214"/>
      <c r="AG19" s="214"/>
      <c r="AH19" s="214"/>
      <c r="AI19" s="229"/>
      <c r="AJ19" s="230"/>
      <c r="AK19" s="287">
        <f ca="1">('Pt 1 Summary of Data'!AM$59+'Pt 1 Summary of Data'!AO$59-'Pt 1 Summary of Data'!AP$59)/12</f>
        <v>0</v>
      </c>
      <c r="AL19" s="288">
        <f ca="1">SUM(AI19:AK19)</f>
        <v>0</v>
      </c>
    </row>
    <row r="20" spans="1:38">
      <c r="B20" s="127" t="s">
        <v>497</v>
      </c>
      <c r="C20" s="201"/>
      <c r="D20" s="199"/>
      <c r="E20" s="199"/>
      <c r="F20" s="289">
        <f ca="1">IF(OR(F$19&lt;1000,F$19&gt;=75000,AND(C$19&gt;=1000,D$19&gt;=1000,E$19&gt;=1000,C$26&lt;C$31,D$26&lt;D$31,E$26&lt;E$31)),0,VLOOKUP(F$19,'Reference Tables'!$A$4:$B$11,2)+((F$19-VLOOKUP(F$19,'Reference Tables'!$A$4:$B$11,1))*(OFFSET(INDEX('Reference Tables'!$A$4:$A$11,MATCH(F$19,'Reference Tables'!$A$4:$A$11)),1,1)-VLOOKUP(F$19,'Reference Tables'!$A$4:$B$11,2))/(OFFSET(INDEX('Reference Tables'!$A$4:$A$11,MATCH(F$19,'Reference Tables'!$A$4:$A$11)),1,0)-VLOOKUP(F$19,'Reference Tables'!$A$4:$B$11,1))))</f>
        <v>0</v>
      </c>
      <c r="G20" s="201"/>
      <c r="H20" s="199"/>
      <c r="I20" s="199"/>
      <c r="J20" s="290">
        <f ca="1">IF(OR(J$19&lt;1000,J$19&gt;=75000,AND(G$19&gt;=1000,H$19&gt;=1000,I$19&gt;=1000,G$26&lt;G$31,H$26&lt;H$31,I$26&lt;I$31)),0,VLOOKUP(J$19,'Reference Tables'!$A$4:$B$11,2)+((J$19-VLOOKUP(J$19,'Reference Tables'!$A$4:$B$11,1))*(OFFSET(INDEX('Reference Tables'!$A$4:$A$11,MATCH(J$19,'Reference Tables'!$A$4:$A$11)),1,1)-VLOOKUP(J$19,'Reference Tables'!$A$4:$B$11,2))/(OFFSET(INDEX('Reference Tables'!$A$4:$A$11,MATCH(J$19,'Reference Tables'!$A$4:$A$11)),1,0)-VLOOKUP(J$19,'Reference Tables'!$A$4:$B$11,1))))</f>
        <v>0</v>
      </c>
      <c r="K20" s="201"/>
      <c r="L20" s="199"/>
      <c r="M20" s="199"/>
      <c r="N20" s="290">
        <f ca="1">IF(OR(N$19&lt;1000,N$19&gt;=75000,AND(K$19&gt;=1000,L$19&gt;=1000,M$19&gt;=1000,K$26&lt;K$31,L$26&lt;L$31,M$26&lt;M$31)),0,VLOOKUP(N$19,'Reference Tables'!$A$4:$B$11,2)+((N$19-VLOOKUP(N$19,'Reference Tables'!$A$4:$B$11,1))*(OFFSET(INDEX('Reference Tables'!$A$4:$A$11,MATCH(N$19,'Reference Tables'!$A$4:$A$11)),1,1)-VLOOKUP(N$19,'Reference Tables'!$A$4:$B$11,2))/(OFFSET(INDEX('Reference Tables'!$A$4:$A$11,MATCH(N$19,'Reference Tables'!$A$4:$A$11)),1,0)-VLOOKUP(N$19,'Reference Tables'!$A$4:$B$11,1))))</f>
        <v>0</v>
      </c>
      <c r="O20" s="201"/>
      <c r="P20" s="199"/>
      <c r="Q20" s="199"/>
      <c r="R20" s="290">
        <f ca="1">IF(OR(R$19&lt;1000,R$19&gt;=75000,AND(O$19&gt;=1000,P$19&gt;=1000,Q$19&gt;=1000,O$27&lt;O$31,P$27&lt;P$31,Q$27&lt;Q$31)),0,VLOOKUP(R$19,'Reference Tables'!$A$4:$B$11,2)+((R$19-VLOOKUP(R$19,'Reference Tables'!$A$4:$B$11,1))*(OFFSET(INDEX('Reference Tables'!$A$4:$A$11,MATCH(R$19,'Reference Tables'!$A$4:$A$11)),1,1)-VLOOKUP(R$19,'Reference Tables'!$A$4:$B$11,2))/(OFFSET(INDEX('Reference Tables'!$A$4:$A$11,MATCH(R$19,'Reference Tables'!$A$4:$A$11)),1,0)-VLOOKUP(R$19,'Reference Tables'!$A$4:$B$11,1))))</f>
        <v>0</v>
      </c>
      <c r="S20" s="201"/>
      <c r="T20" s="199"/>
      <c r="U20" s="199"/>
      <c r="V20" s="290">
        <f ca="1">IF(OR(V$19&lt;1000,V$19&gt;=75000,AND(S$19&gt;=1000,T$19&gt;=1000,U$19&gt;=1000,S$27&lt;S$31,T$27&lt;T$31,U$27&lt;U$31)),0,VLOOKUP(V$19,'Reference Tables'!$A$4:$B$11,2)+((V$19-VLOOKUP(V$19,'Reference Tables'!$A$4:$B$11,1))*(OFFSET(INDEX('Reference Tables'!$A$4:$A$11,MATCH(V$19,'Reference Tables'!$A$4:$A$11)),1,1)-VLOOKUP(V$19,'Reference Tables'!$A$4:$B$11,2))/(OFFSET(INDEX('Reference Tables'!$A$4:$A$11,MATCH(V$19,'Reference Tables'!$A$4:$A$11)),1,0)-VLOOKUP(V$19,'Reference Tables'!$A$4:$B$11,1))))</f>
        <v>0</v>
      </c>
      <c r="W20" s="201"/>
      <c r="X20" s="199"/>
      <c r="Y20" s="199"/>
      <c r="Z20" s="290">
        <f ca="1">IF(OR(Z$19&lt;1000,Z$19&gt;=75000,AND(W$19&gt;=1000,X$19&gt;=1000,Y$19&gt;=1000,W$27&lt;W$31,X$27&lt;X$31,Y$27&lt;Y$31)),0,VLOOKUP(Z$19,'Reference Tables'!$A$4:$B$11,2)+((Z$19-VLOOKUP(Z$19,'Reference Tables'!$A$4:$B$11,1))*(OFFSET(INDEX('Reference Tables'!$A$4:$A$11,MATCH(Z$19,'Reference Tables'!$A$4:$A$11)),1,1)-VLOOKUP(Z$19,'Reference Tables'!$A$4:$B$11,2))/(OFFSET(INDEX('Reference Tables'!$A$4:$A$11,MATCH(Z$19,'Reference Tables'!$A$4:$A$11)),1,0)-VLOOKUP(Z$19,'Reference Tables'!$A$4:$B$11,1))))</f>
        <v>0</v>
      </c>
      <c r="AA20" s="204"/>
      <c r="AB20" s="203"/>
      <c r="AC20" s="203"/>
      <c r="AD20" s="203"/>
      <c r="AE20" s="204"/>
      <c r="AF20" s="203"/>
      <c r="AG20" s="203"/>
      <c r="AH20" s="203"/>
      <c r="AI20" s="204"/>
      <c r="AJ20" s="199"/>
      <c r="AK20" s="199"/>
      <c r="AL20" s="291">
        <f ca="1">IF(OR(AL$19&lt;1000,AL$19&gt;=75000,AND(AI$19&gt;=1000,AJ$19&gt;=1000,AK$19&gt;=1000,AI$27&lt;AI$31,AJ$27&lt;AJ$31,AK$27&lt;AK$31)),0,VLOOKUP(AL$19,'Reference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c r="B21" s="130" t="s">
        <v>498</v>
      </c>
      <c r="C21" s="204"/>
      <c r="D21" s="203"/>
      <c r="E21" s="203"/>
      <c r="F21" s="193"/>
      <c r="G21" s="204"/>
      <c r="H21" s="203"/>
      <c r="I21" s="203"/>
      <c r="J21" s="193"/>
      <c r="K21" s="204"/>
      <c r="L21" s="203"/>
      <c r="M21" s="203"/>
      <c r="N21" s="193"/>
      <c r="O21" s="204"/>
      <c r="P21" s="203"/>
      <c r="Q21" s="203"/>
      <c r="R21" s="193"/>
      <c r="S21" s="204"/>
      <c r="T21" s="203"/>
      <c r="U21" s="203"/>
      <c r="V21" s="193"/>
      <c r="W21" s="204"/>
      <c r="X21" s="203"/>
      <c r="Y21" s="203"/>
      <c r="Z21" s="193"/>
      <c r="AA21" s="204"/>
      <c r="AB21" s="203"/>
      <c r="AC21" s="203"/>
      <c r="AD21" s="203"/>
      <c r="AE21" s="204"/>
      <c r="AF21" s="203"/>
      <c r="AG21" s="203"/>
      <c r="AH21" s="203"/>
      <c r="AI21" s="204"/>
      <c r="AJ21" s="203"/>
      <c r="AK21" s="203"/>
      <c r="AL21" s="292"/>
    </row>
    <row r="22" spans="1:38" s="9" customFormat="1">
      <c r="A22" s="34"/>
      <c r="B22" s="127" t="s">
        <v>499</v>
      </c>
      <c r="C22" s="204"/>
      <c r="D22" s="203"/>
      <c r="E22" s="203"/>
      <c r="F22" s="293">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204"/>
      <c r="H22" s="203"/>
      <c r="I22" s="203"/>
      <c r="J22" s="293">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204"/>
      <c r="L22" s="203"/>
      <c r="M22" s="203"/>
      <c r="N22" s="293">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204"/>
      <c r="P22" s="203"/>
      <c r="Q22" s="203"/>
      <c r="R22" s="293">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204"/>
      <c r="T22" s="203"/>
      <c r="U22" s="203"/>
      <c r="V22" s="293">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204"/>
      <c r="X22" s="203"/>
      <c r="Y22" s="203"/>
      <c r="Z22" s="293">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204"/>
      <c r="AB22" s="203"/>
      <c r="AC22" s="203"/>
      <c r="AD22" s="203"/>
      <c r="AE22" s="204"/>
      <c r="AF22" s="203"/>
      <c r="AG22" s="203"/>
      <c r="AH22" s="203"/>
      <c r="AI22" s="204"/>
      <c r="AJ22" s="203"/>
      <c r="AK22" s="203"/>
      <c r="AL22" s="294">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c r="B23" s="127" t="s">
        <v>500</v>
      </c>
      <c r="C23" s="204"/>
      <c r="D23" s="203"/>
      <c r="E23" s="203"/>
      <c r="F23" s="295">
        <f ca="1">IF(OR(F$19&lt;1000,F$19&gt;=75000),0,F$20*F$22)</f>
        <v>0</v>
      </c>
      <c r="G23" s="204"/>
      <c r="H23" s="203"/>
      <c r="I23" s="203"/>
      <c r="J23" s="295">
        <f ca="1">IF(OR(J$19&lt;1000,J$19&gt;=75000),0,J$20*J$22)</f>
        <v>0</v>
      </c>
      <c r="K23" s="204"/>
      <c r="L23" s="203"/>
      <c r="M23" s="203"/>
      <c r="N23" s="295">
        <f ca="1">IF(OR(N$19&lt;1000,N$19&gt;=75000),0,N$20*N$22)</f>
        <v>0</v>
      </c>
      <c r="O23" s="204"/>
      <c r="P23" s="203"/>
      <c r="Q23" s="203"/>
      <c r="R23" s="295">
        <f ca="1">IF(OR(R$19&lt;1000,R$19&gt;=75000),0,R$20*R$22)</f>
        <v>0</v>
      </c>
      <c r="S23" s="204"/>
      <c r="T23" s="203"/>
      <c r="U23" s="203"/>
      <c r="V23" s="295">
        <f ca="1">IF(OR(V$19&lt;1000,V$19&gt;=75000),0,V$20*V$22)</f>
        <v>0</v>
      </c>
      <c r="W23" s="204"/>
      <c r="X23" s="203"/>
      <c r="Y23" s="203"/>
      <c r="Z23" s="295">
        <f ca="1">IF(OR(Z$19&lt;1000,Z$19&gt;=75000),0,Z$20*Z$22)</f>
        <v>0</v>
      </c>
      <c r="AA23" s="204"/>
      <c r="AB23" s="203"/>
      <c r="AC23" s="203"/>
      <c r="AD23" s="203"/>
      <c r="AE23" s="204"/>
      <c r="AF23" s="203"/>
      <c r="AG23" s="203"/>
      <c r="AH23" s="203"/>
      <c r="AI23" s="204"/>
      <c r="AJ23" s="203"/>
      <c r="AK23" s="203"/>
      <c r="AL23" s="296">
        <f ca="1">IF(OR(AL$19&lt;1000,AL$19&gt;=75000),0,AL$20*AL$22)</f>
        <v>0</v>
      </c>
    </row>
    <row r="24" spans="1:38" ht="34.200000000000003" thickBot="1">
      <c r="B24" s="122" t="s">
        <v>501</v>
      </c>
      <c r="C24" s="259"/>
      <c r="D24" s="260"/>
      <c r="E24" s="260"/>
      <c r="F24" s="260"/>
      <c r="G24" s="259"/>
      <c r="H24" s="260"/>
      <c r="I24" s="260"/>
      <c r="J24" s="260"/>
      <c r="K24" s="259"/>
      <c r="L24" s="260"/>
      <c r="M24" s="260"/>
      <c r="N24" s="260"/>
      <c r="O24" s="259"/>
      <c r="P24" s="260"/>
      <c r="Q24" s="260"/>
      <c r="R24" s="260"/>
      <c r="S24" s="259"/>
      <c r="T24" s="260"/>
      <c r="U24" s="260"/>
      <c r="V24" s="260"/>
      <c r="W24" s="259"/>
      <c r="X24" s="260"/>
      <c r="Y24" s="260"/>
      <c r="Z24" s="260"/>
      <c r="AA24" s="259"/>
      <c r="AB24" s="260"/>
      <c r="AC24" s="260"/>
      <c r="AD24" s="260"/>
      <c r="AE24" s="259"/>
      <c r="AF24" s="260"/>
      <c r="AG24" s="260"/>
      <c r="AH24" s="260"/>
      <c r="AI24" s="259"/>
      <c r="AJ24" s="260"/>
      <c r="AK24" s="260"/>
      <c r="AL24" s="277"/>
    </row>
    <row r="25" spans="1:38" ht="13.8" thickTop="1">
      <c r="B25" s="131" t="s">
        <v>502</v>
      </c>
      <c r="C25" s="213"/>
      <c r="D25" s="214"/>
      <c r="E25" s="214"/>
      <c r="F25" s="214"/>
      <c r="G25" s="213"/>
      <c r="H25" s="214"/>
      <c r="I25" s="214"/>
      <c r="J25" s="214"/>
      <c r="K25" s="213"/>
      <c r="L25" s="214"/>
      <c r="M25" s="214"/>
      <c r="N25" s="214"/>
      <c r="O25" s="213"/>
      <c r="P25" s="214"/>
      <c r="Q25" s="214"/>
      <c r="R25" s="214"/>
      <c r="S25" s="213"/>
      <c r="T25" s="214"/>
      <c r="U25" s="214"/>
      <c r="V25" s="214"/>
      <c r="W25" s="213"/>
      <c r="X25" s="214"/>
      <c r="Y25" s="214"/>
      <c r="Z25" s="214"/>
      <c r="AA25" s="213"/>
      <c r="AB25" s="214"/>
      <c r="AC25" s="214"/>
      <c r="AD25" s="214"/>
      <c r="AE25" s="213"/>
      <c r="AF25" s="214"/>
      <c r="AG25" s="214"/>
      <c r="AH25" s="214"/>
      <c r="AI25" s="213"/>
      <c r="AJ25" s="214"/>
      <c r="AK25" s="214"/>
      <c r="AL25" s="215"/>
    </row>
    <row r="26" spans="1:38">
      <c r="B26" s="127" t="s">
        <v>503</v>
      </c>
      <c r="C26" s="297" t="str">
        <f ca="1">IF(C$17&lt;=0,"",C$12/C$17)</f>
        <v/>
      </c>
      <c r="D26" s="295" t="str">
        <f ca="1">IF(D$17&lt;=0,"",D$12/D$17)</f>
        <v/>
      </c>
      <c r="E26" s="295" t="str">
        <f ca="1">IF(E$17&lt;=0,"",E$12/E$17)</f>
        <v/>
      </c>
      <c r="F26" s="295" t="str">
        <f ca="1">IF(OR(F$19&lt;1000,F$17&lt;=0),"",F$12/F$17)</f>
        <v/>
      </c>
      <c r="G26" s="297" t="str">
        <f ca="1">IF(G$17&lt;=0,"",G$12/G$17)</f>
        <v/>
      </c>
      <c r="H26" s="295" t="str">
        <f ca="1">IF(H$17&lt;=0,"",H$12/H$17)</f>
        <v/>
      </c>
      <c r="I26" s="295" t="str">
        <f ca="1">IF(I$17&lt;=0,"",I$12/I$17)</f>
        <v/>
      </c>
      <c r="J26" s="295" t="str">
        <f ca="1">IF(OR(J$19&lt;1000,J$17&lt;=0),"",J$12/J$17)</f>
        <v/>
      </c>
      <c r="K26" s="297" t="str">
        <f>IF(K$17&lt;=0,"",K$12/K$17)</f>
        <v/>
      </c>
      <c r="L26" s="295" t="str">
        <f>IF(L$17&lt;=0,"",L$12/L$17)</f>
        <v/>
      </c>
      <c r="M26" s="295" t="str">
        <f ca="1">IF(M$17&lt;=0,"",M$12/M$17)</f>
        <v/>
      </c>
      <c r="N26" s="295" t="str">
        <f ca="1">IF(OR(N$19&lt;1000,N$17&lt;=0),"",N$12/N$17)</f>
        <v/>
      </c>
      <c r="O26" s="204"/>
      <c r="P26" s="203"/>
      <c r="Q26" s="203"/>
      <c r="R26" s="203"/>
      <c r="S26" s="204"/>
      <c r="T26" s="203"/>
      <c r="U26" s="203"/>
      <c r="V26" s="203"/>
      <c r="W26" s="204"/>
      <c r="X26" s="203"/>
      <c r="Y26" s="203"/>
      <c r="Z26" s="203"/>
      <c r="AA26" s="204"/>
      <c r="AB26" s="203"/>
      <c r="AC26" s="203"/>
      <c r="AD26" s="203"/>
      <c r="AE26" s="204"/>
      <c r="AF26" s="203"/>
      <c r="AG26" s="203"/>
      <c r="AH26" s="203"/>
      <c r="AI26" s="204"/>
      <c r="AJ26" s="203"/>
      <c r="AK26" s="203"/>
      <c r="AL26" s="280"/>
    </row>
    <row r="27" spans="1:38">
      <c r="B27" s="127" t="s">
        <v>504</v>
      </c>
      <c r="C27" s="201"/>
      <c r="D27" s="199"/>
      <c r="E27" s="199"/>
      <c r="F27" s="199"/>
      <c r="G27" s="201"/>
      <c r="H27" s="199"/>
      <c r="I27" s="199"/>
      <c r="J27" s="199"/>
      <c r="K27" s="201"/>
      <c r="L27" s="199"/>
      <c r="M27" s="199"/>
      <c r="N27" s="199"/>
      <c r="O27" s="297" t="str">
        <f ca="1">IF(O$17&lt;=0,"",O$13/O$17)</f>
        <v/>
      </c>
      <c r="P27" s="295" t="str">
        <f ca="1">IF(P$17&lt;=0,"",P$13/P$17)</f>
        <v/>
      </c>
      <c r="Q27" s="295" t="str">
        <f ca="1">IF(Q$17&lt;=0,"",Q$13/Q$17)</f>
        <v/>
      </c>
      <c r="R27" s="295" t="str">
        <f ca="1">IF(OR(R$19&lt;1000,R$17&lt;=0),"",R$13/R$17)</f>
        <v/>
      </c>
      <c r="S27" s="297" t="str">
        <f ca="1">IF(S$17&lt;=0,"",S$13/S$17)</f>
        <v/>
      </c>
      <c r="T27" s="295" t="str">
        <f ca="1">IF(T$17&lt;=0,"",T$13/T$17)</f>
        <v/>
      </c>
      <c r="U27" s="295" t="str">
        <f ca="1">IF(U$17&lt;=0,"",U$13/U$17)</f>
        <v/>
      </c>
      <c r="V27" s="295" t="str">
        <f ca="1">IF(OR(V$19&lt;1000,V$17&lt;=0),"",V$13/V$17)</f>
        <v/>
      </c>
      <c r="W27" s="297" t="str">
        <f>IF(W$17&lt;=0,"",W$13/W$17)</f>
        <v/>
      </c>
      <c r="X27" s="295" t="str">
        <f>IF(X$17&lt;=0,"",X$13/X$17)</f>
        <v/>
      </c>
      <c r="Y27" s="295" t="str">
        <f ca="1">IF(Y$17&lt;=0,"",Y$13/Y$17)</f>
        <v/>
      </c>
      <c r="Z27" s="295" t="str">
        <f ca="1">IF(OR(Z$19&lt;1000,Z$17&lt;=0),"",Z$13/Z$17)</f>
        <v/>
      </c>
      <c r="AA27" s="204"/>
      <c r="AB27" s="203"/>
      <c r="AC27" s="203"/>
      <c r="AD27" s="203"/>
      <c r="AE27" s="204"/>
      <c r="AF27" s="203"/>
      <c r="AG27" s="203"/>
      <c r="AH27" s="203"/>
      <c r="AI27" s="297" t="str">
        <f>IF(AI$17&lt;=0,"",AI$13/AI$17)</f>
        <v/>
      </c>
      <c r="AJ27" s="295" t="str">
        <f>IF(AJ$17&lt;=0,"",AJ$13/AJ$17)</f>
        <v/>
      </c>
      <c r="AK27" s="295" t="str">
        <f ca="1">IF(AK$17&lt;=0,"",AK$13/AK$17)</f>
        <v/>
      </c>
      <c r="AL27" s="296" t="str">
        <f ca="1">IF(OR(AL$19&lt;1000,AL$17&lt;=0),"",AL$13/AL$17)</f>
        <v/>
      </c>
    </row>
    <row r="28" spans="1:38">
      <c r="B28" s="130" t="s">
        <v>505</v>
      </c>
      <c r="C28" s="204"/>
      <c r="D28" s="203"/>
      <c r="E28" s="203"/>
      <c r="F28" s="295" t="str">
        <f ca="1">IF(F$26="","",F$23)</f>
        <v/>
      </c>
      <c r="G28" s="204"/>
      <c r="H28" s="203"/>
      <c r="I28" s="203"/>
      <c r="J28" s="295" t="str">
        <f ca="1">IF(J$26="","",J$23)</f>
        <v/>
      </c>
      <c r="K28" s="204"/>
      <c r="L28" s="203"/>
      <c r="M28" s="203"/>
      <c r="N28" s="295" t="str">
        <f ca="1">IF(N$26="","",N$23)</f>
        <v/>
      </c>
      <c r="O28" s="201"/>
      <c r="P28" s="199"/>
      <c r="Q28" s="199"/>
      <c r="R28" s="295" t="str">
        <f ca="1">IF(R$27="","",R$23)</f>
        <v/>
      </c>
      <c r="S28" s="201"/>
      <c r="T28" s="199"/>
      <c r="U28" s="199"/>
      <c r="V28" s="295" t="str">
        <f ca="1">IF(V$27="","",V$23)</f>
        <v/>
      </c>
      <c r="W28" s="201"/>
      <c r="X28" s="199"/>
      <c r="Y28" s="199"/>
      <c r="Z28" s="295" t="str">
        <f ca="1">IF(Z$27="","",Z$23)</f>
        <v/>
      </c>
      <c r="AA28" s="204"/>
      <c r="AB28" s="203"/>
      <c r="AC28" s="203"/>
      <c r="AD28" s="203"/>
      <c r="AE28" s="204"/>
      <c r="AF28" s="203"/>
      <c r="AG28" s="203"/>
      <c r="AH28" s="203"/>
      <c r="AI28" s="204"/>
      <c r="AJ28" s="199"/>
      <c r="AK28" s="199"/>
      <c r="AL28" s="296" t="str">
        <f ca="1">IF(AL$27="","",AL$23)</f>
        <v/>
      </c>
    </row>
    <row r="29" spans="1:38" s="73" customFormat="1">
      <c r="A29" s="72"/>
      <c r="B29" s="132" t="s">
        <v>506</v>
      </c>
      <c r="C29" s="281"/>
      <c r="D29" s="265"/>
      <c r="E29" s="265"/>
      <c r="F29" s="295" t="str">
        <f ca="1">IF(F$26="","",ROUND(F$26+MAX(0,F$28),3))</f>
        <v/>
      </c>
      <c r="G29" s="281"/>
      <c r="H29" s="265"/>
      <c r="I29" s="265"/>
      <c r="J29" s="295" t="str">
        <f ca="1">IF(J$26="","",ROUND(J$26+MAX(0,J$28),3))</f>
        <v/>
      </c>
      <c r="K29" s="281"/>
      <c r="L29" s="265"/>
      <c r="M29" s="265"/>
      <c r="N29" s="295" t="str">
        <f ca="1">IF(N$26="","",ROUND(N$26+MAX(0,N$28),3))</f>
        <v/>
      </c>
      <c r="O29" s="281"/>
      <c r="P29" s="265"/>
      <c r="Q29" s="265"/>
      <c r="R29" s="295" t="str">
        <f ca="1">IF(R$27="","",ROUND(R$27+MAX(0,R$28),3))</f>
        <v/>
      </c>
      <c r="S29" s="281"/>
      <c r="T29" s="265"/>
      <c r="U29" s="265"/>
      <c r="V29" s="295" t="str">
        <f ca="1">IF(V$27="","",ROUND(V$27+MAX(0,V$28),3))</f>
        <v/>
      </c>
      <c r="W29" s="281"/>
      <c r="X29" s="265"/>
      <c r="Y29" s="265"/>
      <c r="Z29" s="295" t="str">
        <f ca="1">IF(Z$27="","",ROUND(Z$27+MAX(0,Z$28),3))</f>
        <v/>
      </c>
      <c r="AA29" s="281"/>
      <c r="AB29" s="265"/>
      <c r="AC29" s="265"/>
      <c r="AD29" s="265"/>
      <c r="AE29" s="281"/>
      <c r="AF29" s="265"/>
      <c r="AG29" s="265"/>
      <c r="AH29" s="265"/>
      <c r="AI29" s="281"/>
      <c r="AJ29" s="265"/>
      <c r="AK29" s="265"/>
      <c r="AL29" s="296" t="str">
        <f ca="1">IF(AL$27="","",ROUND(AL$27+MAX(0,AL$28),3))</f>
        <v/>
      </c>
    </row>
    <row r="30" spans="1:38" s="8" customFormat="1" ht="17.399999999999999" thickBot="1">
      <c r="B30" s="122" t="s">
        <v>507</v>
      </c>
      <c r="C30" s="259"/>
      <c r="D30" s="260"/>
      <c r="E30" s="260"/>
      <c r="F30" s="260"/>
      <c r="G30" s="259"/>
      <c r="H30" s="260"/>
      <c r="I30" s="260"/>
      <c r="J30" s="260"/>
      <c r="K30" s="259"/>
      <c r="L30" s="260"/>
      <c r="M30" s="260"/>
      <c r="N30" s="260"/>
      <c r="O30" s="259"/>
      <c r="P30" s="260"/>
      <c r="Q30" s="260"/>
      <c r="R30" s="260"/>
      <c r="S30" s="259"/>
      <c r="T30" s="260"/>
      <c r="U30" s="260"/>
      <c r="V30" s="260"/>
      <c r="W30" s="259"/>
      <c r="X30" s="260"/>
      <c r="Y30" s="260"/>
      <c r="Z30" s="260"/>
      <c r="AA30" s="259"/>
      <c r="AB30" s="260"/>
      <c r="AC30" s="260"/>
      <c r="AD30" s="260"/>
      <c r="AE30" s="259"/>
      <c r="AF30" s="260"/>
      <c r="AG30" s="260"/>
      <c r="AH30" s="260"/>
      <c r="AI30" s="259"/>
      <c r="AJ30" s="260"/>
      <c r="AK30" s="260"/>
      <c r="AL30" s="277"/>
    </row>
    <row r="31" spans="1:38" ht="13.8" thickTop="1">
      <c r="B31" s="126" t="s">
        <v>508</v>
      </c>
      <c r="C31" s="298">
        <f ca="1">IF('Company Information'!$C$12="","Please select a State",IF('Company Information'!$C$12="Grand Total","",VLOOKUP('Company Information'!$C$12,'Reference Tables'!$D$3:$R$61,6,FALSE)))</f>
        <v>0.8</v>
      </c>
      <c r="D31" s="299">
        <f ca="1">IF('Company Information'!$C$12="","Please select a State",IF('Company Information'!$C$12="Grand Total","",VLOOKUP('Company Information'!$C$12,'Reference Tables'!$D$3:$R$61,4,FALSE)))</f>
        <v>0.8</v>
      </c>
      <c r="E31" s="299">
        <f ca="1">IF('Company Information'!$C$12="","Please select a State",IF('Company Information'!$C$12="Grand Total","",VLOOKUP('Company Information'!$C$12,'Reference Tables'!$D$3:$R$61,2,FALSE)))</f>
        <v>0.8</v>
      </c>
      <c r="F31" s="299">
        <f ca="1">E$31</f>
        <v>0.8</v>
      </c>
      <c r="G31" s="298">
        <f ca="1">IF('Company Information'!$C$12="","Please select a State",IF('Company Information'!$C$12="Grand Total","",VLOOKUP('Company Information'!$C$12,'Reference Tables'!$D$3:$R$61,7,FALSE)))</f>
        <v>0.8</v>
      </c>
      <c r="H31" s="299">
        <f ca="1">IF('Company Information'!$C$12="","Please select a State",IF('Company Information'!$C$12="Grand Total","",VLOOKUP('Company Information'!$C$12,'Reference Tables'!$D$3:$R$61,5,FALSE)))</f>
        <v>0.8</v>
      </c>
      <c r="I31" s="299">
        <f ca="1">IF('Company Information'!$C$12="","Please select a State",IF('Company Information'!$C$12="Grand Total","",VLOOKUP('Company Information'!$C$12,'Reference Tables'!$D$3:$R$61,3,FALSE)))</f>
        <v>0.8</v>
      </c>
      <c r="J31" s="299">
        <f ca="1">I$31</f>
        <v>0.8</v>
      </c>
      <c r="K31" s="298">
        <v>0.85</v>
      </c>
      <c r="L31" s="299">
        <v>0.85</v>
      </c>
      <c r="M31" s="299">
        <v>0.85</v>
      </c>
      <c r="N31" s="299">
        <v>0.85</v>
      </c>
      <c r="O31" s="298">
        <f ca="1">IF('Company Information'!$C$12="","Please select a State",IF('Company Information'!$C$12="Grand Total","",VLOOKUP('Company Information'!$C$12,'Reference Tables'!$D$3:$R$61,6,FALSE)))</f>
        <v>0.8</v>
      </c>
      <c r="P31" s="299">
        <f ca="1">IF('Company Information'!$C$12="","Please select a State",IF('Company Information'!$C$12="Grand Total","",VLOOKUP('Company Information'!$C$12,'Reference Tables'!$D$3:$R$61,4,FALSE)))</f>
        <v>0.8</v>
      </c>
      <c r="Q31" s="299">
        <f ca="1">IF('Company Information'!$C$12="","Please select a State",IF('Company Information'!$C$12="Grand Total","",VLOOKUP('Company Information'!$C$12,'Reference Tables'!$D$3:$R$61,2,FALSE)))</f>
        <v>0.8</v>
      </c>
      <c r="R31" s="299">
        <f ca="1">Q$31</f>
        <v>0.8</v>
      </c>
      <c r="S31" s="298">
        <f ca="1">IF('Company Information'!$C$12="","Please select a State",IF('Company Information'!$C$12="Grand Total","",VLOOKUP('Company Information'!$C$12,'Reference Tables'!$D$3:$R$61,7,FALSE)))</f>
        <v>0.8</v>
      </c>
      <c r="T31" s="299">
        <f ca="1">IF('Company Information'!$C$12="","Please select a State",IF('Company Information'!$C$12="Grand Total","",VLOOKUP('Company Information'!$C$12,'Reference Tables'!$D$3:$R$61,5,FALSE)))</f>
        <v>0.8</v>
      </c>
      <c r="U31" s="299">
        <f ca="1">IF('Company Information'!$C$12="","Please select a State",IF('Company Information'!$C$12="Grand Total","",VLOOKUP('Company Information'!$C$12,'Reference Tables'!$D$3:$R$61,3,FALSE)))</f>
        <v>0.8</v>
      </c>
      <c r="V31" s="299">
        <f>U$31</f>
        <v>0.8</v>
      </c>
      <c r="W31" s="298">
        <v>0.85</v>
      </c>
      <c r="X31" s="299">
        <v>0.85</v>
      </c>
      <c r="Y31" s="299">
        <v>0.85</v>
      </c>
      <c r="Z31" s="299">
        <v>0.85</v>
      </c>
      <c r="AA31" s="213"/>
      <c r="AB31" s="214"/>
      <c r="AC31" s="214"/>
      <c r="AD31" s="214"/>
      <c r="AE31" s="213"/>
      <c r="AF31" s="214"/>
      <c r="AG31" s="214"/>
      <c r="AH31" s="214"/>
      <c r="AI31" s="298">
        <v>0.8</v>
      </c>
      <c r="AJ31" s="299">
        <v>0.8</v>
      </c>
      <c r="AK31" s="299">
        <v>0.8</v>
      </c>
      <c r="AL31" s="300">
        <v>0.8</v>
      </c>
    </row>
    <row r="32" spans="1:38" s="8" customFormat="1">
      <c r="B32" s="130" t="s">
        <v>509</v>
      </c>
      <c r="C32" s="201"/>
      <c r="D32" s="199"/>
      <c r="E32" s="199"/>
      <c r="F32" s="301" t="str">
        <f ca="1">F$29</f>
        <v/>
      </c>
      <c r="G32" s="201"/>
      <c r="H32" s="199"/>
      <c r="I32" s="199"/>
      <c r="J32" s="301" t="str">
        <f ca="1">J$29</f>
        <v/>
      </c>
      <c r="K32" s="201"/>
      <c r="L32" s="199"/>
      <c r="M32" s="199"/>
      <c r="N32" s="301" t="str">
        <f ca="1">N$29</f>
        <v/>
      </c>
      <c r="O32" s="201"/>
      <c r="P32" s="199"/>
      <c r="Q32" s="199"/>
      <c r="R32" s="301" t="str">
        <f ca="1">R$29</f>
        <v/>
      </c>
      <c r="S32" s="201"/>
      <c r="T32" s="199"/>
      <c r="U32" s="199"/>
      <c r="V32" s="301" t="str">
        <f ca="1">V$29</f>
        <v/>
      </c>
      <c r="W32" s="201"/>
      <c r="X32" s="199"/>
      <c r="Y32" s="199"/>
      <c r="Z32" s="301" t="str">
        <f ca="1">Z$29</f>
        <v/>
      </c>
      <c r="AA32" s="204"/>
      <c r="AB32" s="203"/>
      <c r="AC32" s="203"/>
      <c r="AD32" s="203"/>
      <c r="AE32" s="204"/>
      <c r="AF32" s="203"/>
      <c r="AG32" s="203"/>
      <c r="AH32" s="203"/>
      <c r="AI32" s="204"/>
      <c r="AJ32" s="199"/>
      <c r="AK32" s="199"/>
      <c r="AL32" s="302" t="str">
        <f ca="1">AL$29</f>
        <v/>
      </c>
    </row>
    <row r="33" spans="1:38">
      <c r="B33" s="106" t="s">
        <v>510</v>
      </c>
      <c r="C33" s="204"/>
      <c r="D33" s="203"/>
      <c r="E33" s="203"/>
      <c r="F33" s="211" t="str">
        <f ca="1">IF(F$19&lt;1000,"",MAX(0,E$15-E$16))</f>
        <v/>
      </c>
      <c r="G33" s="204"/>
      <c r="H33" s="203"/>
      <c r="I33" s="203"/>
      <c r="J33" s="211" t="str">
        <f ca="1">IF(J$19&lt;1000,"",MAX(0,I$15-I$16))</f>
        <v/>
      </c>
      <c r="K33" s="204"/>
      <c r="L33" s="203"/>
      <c r="M33" s="203"/>
      <c r="N33" s="211" t="str">
        <f ca="1">IF(N$19&lt;1000,"",MAX(0,M$15-M$16))</f>
        <v/>
      </c>
      <c r="O33" s="204"/>
      <c r="P33" s="203"/>
      <c r="Q33" s="203"/>
      <c r="R33" s="211" t="str">
        <f ca="1">IF(R$19&lt;1000,"",MAX(0,Q$15-Q$16))</f>
        <v/>
      </c>
      <c r="S33" s="204"/>
      <c r="T33" s="203"/>
      <c r="U33" s="203"/>
      <c r="V33" s="211" t="str">
        <f ca="1">IF(V$19&lt;1000,"",MAX(0,U$15-U$16))</f>
        <v/>
      </c>
      <c r="W33" s="204"/>
      <c r="X33" s="203"/>
      <c r="Y33" s="203"/>
      <c r="Z33" s="211" t="str">
        <f ca="1">IF(Z$19&lt;1000,"",MAX(0,Y$15-Y$16))</f>
        <v/>
      </c>
      <c r="AA33" s="204"/>
      <c r="AB33" s="203"/>
      <c r="AC33" s="203"/>
      <c r="AD33" s="203"/>
      <c r="AE33" s="204"/>
      <c r="AF33" s="203"/>
      <c r="AG33" s="203"/>
      <c r="AH33" s="203"/>
      <c r="AI33" s="204"/>
      <c r="AJ33" s="203"/>
      <c r="AK33" s="203"/>
      <c r="AL33" s="278" t="str">
        <f ca="1">IF(AL$19&lt;1000,"",MAX(0,AK$15-AK$16))</f>
        <v/>
      </c>
    </row>
    <row r="34" spans="1:38" s="73" customFormat="1" ht="26.4">
      <c r="A34" s="72"/>
      <c r="B34" s="128" t="s">
        <v>511</v>
      </c>
      <c r="C34" s="281"/>
      <c r="D34" s="265"/>
      <c r="E34" s="265"/>
      <c r="F34" s="264">
        <f ca="1">IF(OR(F$19&lt;1000,E$19=0,F$17&lt;=0),0,MAX(0,SUM(F$31)-SUM(F$32))*F$33)</f>
        <v>0</v>
      </c>
      <c r="G34" s="281"/>
      <c r="H34" s="265"/>
      <c r="I34" s="265"/>
      <c r="J34" s="264">
        <f ca="1">IF(OR(J$19&lt;1000,I$19=0,J$17&lt;=0),0,MAX(0,SUM(J$31)-SUM(J$32))*J$33)</f>
        <v>0</v>
      </c>
      <c r="K34" s="281"/>
      <c r="L34" s="265"/>
      <c r="M34" s="265"/>
      <c r="N34" s="264">
        <f ca="1">IF(OR(N$19&lt;1000,M$19=0,N$17&lt;=0),0,MAX(0,SUM(N$31)-SUM(N$32))*N$33)</f>
        <v>0</v>
      </c>
      <c r="O34" s="281"/>
      <c r="P34" s="265"/>
      <c r="Q34" s="265"/>
      <c r="R34" s="264">
        <f ca="1">IF(OR(R$19&lt;1000,Q$19=0,R$17&lt;=0),0,MAX(0,SUM(R$31)-SUM(R$32))*R$33)</f>
        <v>0</v>
      </c>
      <c r="S34" s="281"/>
      <c r="T34" s="265"/>
      <c r="U34" s="265"/>
      <c r="V34" s="264">
        <f ca="1">IF(OR(V$19&lt;1000,U$19=0,V$17&lt;=0),0,MAX(0,SUM(V$31)-SUM(V$32))*V$33)</f>
        <v>0</v>
      </c>
      <c r="W34" s="281"/>
      <c r="X34" s="265"/>
      <c r="Y34" s="265"/>
      <c r="Z34" s="264">
        <f ca="1">IF(OR(Z$19&lt;1000,Y$19=0,Z$17&lt;=0),0,MAX(0,SUM(Z$31)-SUM(Z$32))*Z$33)</f>
        <v>0</v>
      </c>
      <c r="AA34" s="281"/>
      <c r="AB34" s="265"/>
      <c r="AC34" s="265"/>
      <c r="AD34" s="265"/>
      <c r="AE34" s="281"/>
      <c r="AF34" s="265"/>
      <c r="AG34" s="265"/>
      <c r="AH34" s="265"/>
      <c r="AI34" s="281"/>
      <c r="AJ34" s="265"/>
      <c r="AK34" s="265"/>
      <c r="AL34" s="285">
        <f ca="1">IF(OR(AL$19&lt;1000,AK$19=0,AL$17&lt;=0),0,MAX(0,SUM(AL$31)-SUM(AL$32))*AL$33)</f>
        <v>0</v>
      </c>
    </row>
    <row r="35" spans="1:38" ht="13.8" customHeight="1">
      <c r="B35" s="363" t="s">
        <v>512</v>
      </c>
      <c r="C35" s="210" t="str">
        <f ca="1">IFERROR(MAX(0,C$17*(C$31-ROUND(C$26+F$28,3))),"")</f>
        <v/>
      </c>
      <c r="D35" s="211" t="str">
        <f ca="1">IFERROR(MAX(0,D$17*(D$31-ROUND(D$26+F$28,3))),"")</f>
        <v/>
      </c>
      <c r="E35" s="211" t="str">
        <f ca="1">IFERROR(MAX(0,E$17*(E$31-ROUND(E$26+F$28,3))),"")</f>
        <v/>
      </c>
      <c r="F35" s="203"/>
      <c r="G35" s="210" t="str">
        <f ca="1">IFERROR(MAX(0,G$17*(G$31-ROUND(G$26+J$28,3))),"")</f>
        <v/>
      </c>
      <c r="H35" s="211" t="str">
        <f ca="1">IFERROR(MAX(0,H$17*(H$31-ROUND(H$26+J$28,3))),"")</f>
        <v/>
      </c>
      <c r="I35" s="211" t="str">
        <f ca="1">IFERROR(MAX(0,I$17*(I$31-ROUND(I$26+J$28,3))),"")</f>
        <v/>
      </c>
      <c r="J35" s="203"/>
      <c r="K35" s="210" t="str">
        <f ca="1">IFERROR(MAX(0,K$17*(K$31-ROUND(K$26+N$28,3))),"")</f>
        <v/>
      </c>
      <c r="L35" s="211" t="str">
        <f ca="1">IFERROR(MAX(0,L$17*(L$31-ROUND(L$26+N$28,3))),"")</f>
        <v/>
      </c>
      <c r="M35" s="211" t="str">
        <f ca="1">IFERROR(MAX(0,M$17*(M$31-ROUND(M$26+N$28,3))),"")</f>
        <v/>
      </c>
      <c r="N35" s="203"/>
      <c r="O35" s="210" t="str">
        <f ca="1">IFERROR(MAX(0,O$17*(O$31-ROUND(O$27+R$28,3))),"")</f>
        <v/>
      </c>
      <c r="P35" s="211" t="str">
        <f ca="1">IFERROR(MAX(0,P$17*(P$31-ROUND(P$27+R$28,3))),"")</f>
        <v/>
      </c>
      <c r="Q35" s="211" t="str">
        <f ca="1">IFERROR(MAX(0,Q$17*(Q$31-ROUND(Q$27+R$28,3))),"")</f>
        <v/>
      </c>
      <c r="R35" s="203"/>
      <c r="S35" s="210" t="str">
        <f ca="1">IFERROR(MAX(0,S$17*(S$31-ROUND(S$27+V$28,3))),"")</f>
        <v/>
      </c>
      <c r="T35" s="211" t="str">
        <f ca="1">IFERROR(MAX(0,T$17*(T$31-ROUND(T$27+V$28,3))),"")</f>
        <v/>
      </c>
      <c r="U35" s="211" t="str">
        <f ca="1">IFERROR(MAX(0,U$17*(U$31-ROUND(U$27+V$28,3))),"")</f>
        <v/>
      </c>
      <c r="V35" s="203"/>
      <c r="W35" s="210" t="str">
        <f ca="1">IFERROR(MAX(0,W$17*(W$31-ROUND(W$27+Z$28,3))),"")</f>
        <v/>
      </c>
      <c r="X35" s="211" t="str">
        <f ca="1">IFERROR(MAX(0,X$17*(X$31-ROUND(X$27+Z$28,3))),"")</f>
        <v/>
      </c>
      <c r="Y35" s="211" t="str">
        <f ca="1">IFERROR(MAX(0,Y$17*(Y$31-ROUND(Y$27+Z$28,3))),"")</f>
        <v/>
      </c>
      <c r="Z35" s="203"/>
      <c r="AA35" s="204"/>
      <c r="AB35" s="203"/>
      <c r="AC35" s="203"/>
      <c r="AD35" s="203"/>
      <c r="AE35" s="204"/>
      <c r="AF35" s="203"/>
      <c r="AG35" s="203"/>
      <c r="AH35" s="203"/>
      <c r="AI35" s="210" t="str">
        <f ca="1">IFERROR(MAX(0,AI$17*(AI$31-ROUND(AI$27+AL$28,3))),"")</f>
        <v/>
      </c>
      <c r="AJ35" s="211" t="str">
        <f ca="1">IFERROR(MAX(0,AJ$17*(AJ$31-ROUND(AJ$27+AL$28,3))),"")</f>
        <v/>
      </c>
      <c r="AK35" s="211" t="str">
        <f ca="1">IFERROR(MAX(0,AK$17*(AK$31-ROUND(AK$27+AL$28,3))),"")</f>
        <v/>
      </c>
      <c r="AL35" s="280"/>
    </row>
    <row r="36" spans="1:38" s="73" customFormat="1" ht="13.8" customHeight="1">
      <c r="A36" s="72"/>
      <c r="B36" s="363" t="s">
        <v>513</v>
      </c>
      <c r="C36" s="210" t="str">
        <f ca="1">IF(OR(C$35="",'PY Rebate Liability'!E$5+'PY Rebate Liability'!E$8+'PY Rebate Liability'!D$20+'PY Rebate Liability'!D$23=0),"",IF(SUM('PY Rebate Liability'!C$31:F$34)&lt;&gt;0,'PY Rebate Liability'!D$32+'PY Rebate Liability'!D$34+IF(AND(OR('Company Information'!$C$12="District of Columbia",'Company Information'!$C$12="Massachusetts",'Company Information'!$C$12="Vermont"),SUM('PY Rebate Liability'!H$31:K$34)&lt;&gt;0),'PY Rebate Liability'!I$34,0),IFERROR('PY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Liability'!F$10))),0)+IF(AND(OR('Company Information'!$C$12="District of Columbia",'Company Information'!$C$12="Massachusetts",'Company Information'!$C$12="Vermont"),SUM($C$6:$F$11,$C$15:$F$16,$C$19:$D$19)&lt;&gt;0),IFERROR('PY Rebate Liability'!K$30*'PY Rebate Liability'!I$23*MAX(0,IF('PY Rebate Liability'!I$23&lt;=0,0,G$31-'PY Rebate Liability'!I$20/'PY Rebate Liability'!I$23-'PY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Liability'!K$25))),0)+IFERROR('PY Rebate Liability'!K$15*'PY Rebate Liability'!J$8*MAX(0,IF('PY Rebate Liability'!J$8&lt;=0,0,G$31-'PY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Liability'!J$8&lt;=0,0,G$31-'PY Rebate Liability'!J$5/'PY Rebate Liability'!J$8-'PY Rebate Liability'!K$10))),0),0)))</f>
        <v/>
      </c>
      <c r="D36" s="211" t="str">
        <f ca="1">IF(OR(D$35="",'PY Rebate Liability'!E$20+'PY Rebate Liability'!E$23=0),"",IF(SUM('PY Rebate Liability'!C$31:F$34)&lt;&gt;0,'PY Rebate Liability'!E$34+IF(AND(OR('Company Information'!$C$12="District of Columbia",'Company Information'!$C$12="Massachusetts",'Company Information'!$C$12="Vermont"),SUM('PY Rebate Liability'!H$31:K$34)&lt;&gt;0),'PY Rebate Liability'!J$34,0),IFERROR('PY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Liability'!F$25))),0)+IF(AND(OR('Company Information'!$C$12="District of Columbia",'Company Information'!$C$12="Massachusetts",'Company Information'!$C$12="Vermont"),SUM($C$6:$F$11,$C$15:$F$16,$C$19:$D$19)&lt;&gt;0),IFERROR('PY Rebate Liability'!K$30*'PY Rebate Liability'!J$23*MAX(0,IF('PY Rebate Liability'!J$23&lt;=0,0,H$31-'PY Rebate Liability'!J$20/'PY Rebate Liability'!J$23-'PY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Liability'!K$25))),0),0)))</f>
        <v/>
      </c>
      <c r="E36" s="367"/>
      <c r="F36" s="203"/>
      <c r="G36" s="210" t="str">
        <f ca="1">IF(OR(G$35="",'PY Rebate Liability'!J$5+'PY Rebate Liability'!J$8+'PY Rebate Liability'!I$20+'PY Rebate Liability'!I$23=0),"",IF(SUM('PY Rebate Liability'!H$31:K$34)&lt;&gt;0,'PY Rebate Liability'!I$32+'PY Rebate Liability'!I$34+IF(AND(OR('Company Information'!$C$12="District of Columbia",'Company Information'!$C$12="Massachusetts",'Company Information'!$C$12="Vermont"),SUM('PY Rebate Liability'!C$31:F$34)&lt;&gt;0),'PY Rebate Liability'!D$34,0),IFERROR('PY Rebate Liability'!K$30*'PY Rebate Liability'!I$23*MAX(0,IF('PY Rebate Liability'!I$23&lt;=0,0,G$31-'PY Rebate Liability'!I$20/'PY Rebate Liability'!I$23-'PY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Liability'!K$25))),0)+IFERROR('PY Rebate Liability'!K$15*'PY Rebate Liability'!J$8*MAX(0,IF('PY Rebate Liability'!J$8&lt;=0,0,G$31-'PY Rebate Liability'!J$5/'PY Rebate Liability'!J$8-'PY Rebate Liability'!K$10))/('PY Rebate Liability'!H$8*MAX(0,IF('PY Rebate Liability'!H$8&lt;=0,0,MAX(80%,'PY Rebate Liability'!H$12)-'PY Rebate Liability'!H$5/'PY Rebate Liability'!H$8-'PY Rebate Liability'!K$10))+'PY Rebate Liability'!I$8*MAX(0,IF('PY Rebate Liability'!I$8&lt;=0,0,MAX(80%,'PY Rebate Liability'!I$12)-'PY Rebate Liability'!I$5/'PY Rebate Liability'!I$8-'PY Rebate Liability'!K$10))+'PY Rebate Liability'!J$8*MAX(0,IF('PY Rebate Liability'!J$8&lt;=0,0,G$31-'PY Rebate Liability'!J$5/'PY Rebate Liability'!J$8-'PY Rebate Liability'!K$10))),0)+IF(AND(OR('Company Information'!$C$12="District of Columbia",'Company Information'!$C$12="Massachusetts",'Company Information'!$C$12="Vermont"),SUM($G$6:$J$11,$G$15:$J$16,$G$19:$H$19)&lt;&gt;0),IFERROR('PY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Liability'!F$10))),0),0)))</f>
        <v/>
      </c>
      <c r="H36" s="211" t="str">
        <f ca="1">IF(OR(H$35="",'PY Rebate Liability'!J$20+'PY Rebate Liability'!J$23=0),"",IF(SUM('PY Rebate Liability'!H$31:K$34)&lt;&gt;0,'PY Rebate Liability'!J$34+IF(AND(OR('Company Information'!$C$12="District of Columbia",'Company Information'!$C$12="Massachusetts",'Company Information'!$C$12="Vermont"),SUM('PY Rebate Liability'!C$31:F$34)&lt;&gt;0),'PY Rebate Liability'!E$34,0),IFERROR('PY Rebate Liability'!K$30*'PY Rebate Liability'!J$23*MAX(0,IF('PY Rebate Liability'!J$23&lt;=0,0,H$31-'PY Rebate Liability'!J$20/'PY Rebate Liability'!J$23-'PY Rebate Liability'!K$25))/('PY Rebate Liability'!H$23*MAX(0,IF('PY Rebate Liability'!H$23&lt;=0,0,MAX(80%,'PY Rebate Liability'!H$27)-'PY Rebate Liability'!H$20/'PY Rebate Liability'!H$23-'PY Rebate Liability'!K$25))+'PY Rebate Liability'!I$23*MAX(0,IF('PY Rebate Liability'!I$23&lt;=0,0,G$31-'PY Rebate Liability'!I$20/'PY Rebate Liability'!I$23-'PY Rebate Liability'!K$25))+'PY Rebate Liability'!J$23*MAX(0,IF('PY Rebate Liability'!J$23&lt;=0,0,H$31-'PY Rebate Liability'!J$20/'PY Rebate Liability'!J$23-'PY Rebate Liability'!K$25))),0)+IF(AND(OR('Company Information'!$C$12="District of Columbia",'Company Information'!$C$12="Massachusetts",'Company Information'!$C$12="Vermont"),SUM($G$6:$J$11,$G$15:$J$16,$G$19:$H$19)&lt;&gt;0),IFERROR('PY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Liability'!F$25))),0),0)))</f>
        <v/>
      </c>
      <c r="I36" s="367"/>
      <c r="J36" s="203"/>
      <c r="K36" s="210" t="str">
        <f ca="1">IF(OR(K$35="",'PY Rebate Liability'!O$5+'PY Rebate Liability'!O$8+'PY Rebate Liability'!N$20+'PY Rebate Liability'!N$23=0),"",IF(SUM('PY Rebate Liability'!M$31:P$34)&lt;&gt;0,'PY Rebate Liability'!N$32+'PY Rebate Liability'!N$34,IFERROR('PY Rebate Liability'!P$30*'PY Rebate Liability'!N$23*MAX(0,IF('PY Rebate Liability'!N$23&lt;=0,0,K$31-'PY Rebate Liability'!N$20/'PY Rebate Liability'!N$23-'PY Rebate Liability'!P$25))/('PY Rebate Liability'!M$23*MAX(0,IF('PY Rebate Liability'!M$23&lt;=0,0,MAX(85%,'PY Rebate Liability'!M$27)-'PY Rebate Liability'!M$20/'PY Rebate Liability'!M$23-'PY Rebate Liability'!P$25))+'PY Rebate Liability'!N$23*MAX(0,IF('PY Rebate Liability'!N$23&lt;=0,0,K$31-'PY Rebate Liability'!N$20/'PY Rebate Liability'!N$23-'PY Rebate Liability'!P$25))+'PY Rebate Liability'!O$23*MAX(0,IF('PY Rebate Liability'!O$23&lt;=0,0,L$31-'PY Rebate Liability'!O$20/'PY Rebate Liability'!O$23-'PY Rebate Liability'!P$25))),0)+IFERROR('PY Rebate Liability'!P$15*'PY Rebate Liability'!O$8*MAX(0,IF('PY Rebate Liability'!O$8&lt;=0,0,K$31-'PY Rebate Liability'!O$5/'PY Rebate Liability'!O$8-'PY Rebate Liability'!P$10))/('PY Rebate Liability'!M$8*MAX(0,IF('PY Rebate Liability'!M$8&lt;=0,0,MAX(85%,'PY Rebate Liability'!M$12)-'PY Rebate Liability'!M$5/'PY Rebate Liability'!M$8-'PY Rebate Liability'!P$10))+'PY Rebate Liability'!N$8*MAX(0,IF('PY Rebate Liability'!N$8&lt;=0,0,MAX(85%,'PY Rebate Liability'!N$12)-'PY Rebate Liability'!N$5/'PY Rebate Liability'!N$8-'PY Rebate Liability'!P$10))+'PY Rebate Liability'!O$8*MAX(0,IF('PY Rebate Liability'!O$8&lt;=0,0,K$31-'PY Rebate Liability'!O$5/'PY Rebate Liability'!O$8-'PY Rebate Liability'!P$10))),0)))</f>
        <v/>
      </c>
      <c r="L36" s="211" t="str">
        <f ca="1">IF(OR(L$35="",'PY Rebate Liability'!O$20+'PY Rebate Liability'!O$23=0),"",IF(SUM('PY Rebate Liability'!M$31:P$34)&lt;&gt;0,'PY Rebate Liability'!O$34,IFERROR('PY Rebate Liability'!P$30*'PY Rebate Liability'!O$23*MAX(0,IF('PY Rebate Liability'!O$23&lt;=0,0,L$31-'PY Rebate Liability'!O$20/'PY Rebate Liability'!O$23-'PY Rebate Liability'!P$25))/('PY Rebate Liability'!M$23*MAX(0,IF('PY Rebate Liability'!M$23&lt;=0,0,MAX(85%,'PY Rebate Liability'!M$27)-'PY Rebate Liability'!M$20/'PY Rebate Liability'!M$23-'PY Rebate Liability'!P$25))+'PY Rebate Liability'!N$23*MAX(0,IF('PY Rebate Liability'!N$23&lt;=0,0,K$31-'PY Rebate Liability'!N$20/'PY Rebate Liability'!N$23-'PY Rebate Liability'!P$25))+'PY Rebate Liability'!O$23*MAX(0,IF('PY Rebate Liability'!O$23&lt;=0,0,L$31-'PY Rebate Liability'!O$20/'PY Rebate Liability'!O$23-'PY Rebate Liability'!P$25))),0)))</f>
        <v/>
      </c>
      <c r="M36" s="367"/>
      <c r="N36" s="203"/>
      <c r="O36" s="210" t="str">
        <f ca="1">IF(OR(O$35="",'PY Rebate Liability'!S$6+'PY Rebate Liability'!S$8+'PY Rebate Liability'!R$21+'PY Rebate Liability'!R$23=0),"",IF(SUM('PY Rebate Liability'!Q$31:T$34)&lt;&gt;0,'PY Rebate Liability'!R$32+'PY Rebate Liability'!R$34+IF(AND(OR('Company Information'!$C$12="District of Columbia",'Company Information'!$C$12="Massachusetts",'Company Information'!$C$12="Vermont"),SUM('PY Rebate Liability'!U$31:X$34)&lt;&gt;0),'PY Rebate Liability'!V$34,0),IFERROR('PY Rebate Liability'!T$30*'PY Rebate Liability'!R$23*MAX(0,IF('PY Rebate Liability'!R$23&lt;=0,0,O$31-'PY Rebate Liability'!R$21/'PY Rebate Liability'!R$23-'PY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Liability'!T$25))),0)+IFERROR('PY Rebate Liability'!T$15*'PY Rebate Liability'!S$8*MAX(0,IF('PY Rebate Liability'!S$8&lt;=0,0,O$31-'PY Rebate Liability'!S$6/'PY Rebate Liability'!S$8-'PY Rebate Liability'!T$10))/('PY Rebate Liability'!Q$8*MAX(0,IF('PY Rebate Liability'!Q$8&lt;=0,0,MAX(80%,'PY Rebate Liability'!Q$12)-'PY Rebate Liability'!Q$6/'PY Rebate Liability'!Q$8/1.5-'PY Rebate Liability'!T$10))+'PY Rebate Liability'!R$8*MAX(0,IF('PY Rebate Liability'!R$8&lt;=0,0,MAX(80%,'PY Rebate Liability'!R$12)-'PY Rebate Liability'!R$6/'PY Rebate Liability'!R$8/1.25-'PY Rebate Liability'!T$10))+'PY Rebate Liability'!S$8*MAX(0,IF('PY Rebate Liability'!S$8&lt;=0,0,O$31-'PY Rebate Liability'!S$6/'PY Rebate Liability'!S$8-'PY Rebate Liability'!T$10))),0)+IF(AND(OR('Company Information'!$C$12="District of Columbia",'Company Information'!$C$12="Massachusetts",'Company Information'!$C$12="Vermont"),SUM($O$6:$R$7,$O$15:$R$16,$O$19:$P$19)&lt;&gt;0),IFERROR('PY Rebate Liability'!X$30*'PY Rebate Liability'!V$23*MAX(0,IF('PY Rebate Liability'!V$23&lt;=0,0,S$31-'PY Rebate Liability'!V$21/'PY Rebate Liability'!V$23-'PY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Liability'!X$25))),0)+IFERROR('PY Rebate Liability'!X$15*'PY Rebate Liability'!W$8*MAX(0,IF('PY Rebate Liability'!W$8&lt;=0,0,S$31-'PY Rebate Liability'!W$6/'PY Rebate Liability'!W$8-'PY Rebate Liability'!X$10))/('PY Rebate Liability'!U$8*MAX(0,IF('PY Rebate Liability'!U$8&lt;=0,0,MAX(80%,'PY Rebate Liability'!U$12)-'PY Rebate Liability'!U$6/'PY Rebate Liability'!U$8/1.5-'PY Rebate Liability'!X$10))+'PY Rebate Liability'!V$8*MAX(0,IF('PY Rebate Liability'!V$8&lt;=0,0,MAX(80%,'PY Rebate Liability'!V$12)-'PY Rebate Liability'!V$6/'PY Rebate Liability'!V$8/1.25-'PY Rebate Liability'!X$10))+'PY Rebate Liability'!W$8*MAX(0,IF('PY Rebate Liability'!W$8&lt;=0,0,S$31-'PY Rebate Liability'!W$6/'PY Rebate Liability'!W$8-'PY Rebate Liability'!X$10))),0),0)))</f>
        <v/>
      </c>
      <c r="P36" s="211" t="str">
        <f ca="1">IF(OR(P$35="",'PY Rebate Liability'!S$21+'PY Rebate Liability'!S$23=0),"",IF(SUM('PY Rebate Liability'!Q$31:T$34)&lt;&gt;0,'PY Rebate Liability'!S$34+IF(AND(OR('Company Information'!$C$12="District of Columbia",'Company Information'!$C$12="Massachusetts",'Company Information'!$C$12="Vermont"),SUM('PY Rebate Liability'!U$31:X$34)&lt;&gt;0),'PY Rebate Liability'!W$34,0),IFERROR('PY Rebate Liability'!T$30*'PY Rebate Liability'!S$23*MAX(0,IF('PY Rebate Liability'!S$23&lt;=0,0,P$31-'PY Rebate Liability'!S$21/'PY Rebate Liability'!S$23-'PY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Liability'!T$25))),0)+IF(AND(OR('Company Information'!$C$12="District of Columbia",'Company Information'!$C$12="Massachusetts",'Company Information'!$C$12="Vermont"),SUM($O$6:$R$7,$O$15:$R$16,$O$19:$P$19)&lt;&gt;0),IFERROR('PY Rebate Liability'!X$30*'PY Rebate Liability'!W$23*MAX(0,IF('PY Rebate Liability'!W$23&lt;=0,0,T$31-'PY Rebate Liability'!W$21/'PY Rebate Liability'!W$23-'PY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Liability'!X$25))),0),0)))</f>
        <v/>
      </c>
      <c r="Q36" s="367"/>
      <c r="R36" s="203"/>
      <c r="S36" s="210" t="str">
        <f ca="1">IF(OR(S$35="",'PY Rebate Liability'!W$6+'PY Rebate Liability'!W$8+'PY Rebate Liability'!V$21+'PY Rebate Liability'!V$23=0),"",IF(SUM('PY Rebate Liability'!U$31:X$34)&lt;&gt;0,'PY Rebate Liability'!V$32+'PY Rebate Liability'!V$34+IF(AND(OR('Company Information'!$C$12="District of Columbia",'Company Information'!$C$12="Massachusetts",'Company Information'!$C$12="Vermont"),SUM('PY Rebate Liability'!Q$31:T$34)&lt;&gt;0),'PY Rebate Liability'!R$34,0),IFERROR('PY Rebate Liability'!X$30*'PY Rebate Liability'!V$23*MAX(0,IF('PY Rebate Liability'!V$23&lt;=0,0,S$31-'PY Rebate Liability'!V$21/'PY Rebate Liability'!V$23-'PY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Liability'!X$25))),0)+IFERROR('PY Rebate Liability'!X$15*'PY Rebate Liability'!W$8*MAX(0,IF('PY Rebate Liability'!W$8&lt;=0,0,S$31-'PY Rebate Liability'!W$6/'PY Rebate Liability'!W$8-'PY Rebate Liability'!X$10))/('PY Rebate Liability'!U$8*MAX(0,IF('PY Rebate Liability'!U$8&lt;=0,0,MAX(80%,'PY Rebate Liability'!U$12)-'PY Rebate Liability'!U$6/'PY Rebate Liability'!U$8/1.5-'PY Rebate Liability'!X$10))+'PY Rebate Liability'!V$8*MAX(0,IF('PY Rebate Liability'!V$8&lt;=0,0,MAX(80%,'PY Rebate Liability'!V$12)-'PY Rebate Liability'!V$6/'PY Rebate Liability'!V$8/1.25-'PY Rebate Liability'!X$10))+'PY Rebate Liability'!W$8*MAX(0,IF('PY Rebate Liability'!W$8&lt;=0,0,S$31-'PY Rebate Liability'!W$6/'PY Rebate Liability'!W$8-'PY Rebate Liability'!X$10))),0)+IF(AND(OR('Company Information'!$C$12="District of Columbia",'Company Information'!$C$12="Massachusetts",'Company Information'!$C$12="Vermont"),SUM($S$6:$V$7,$S$15:$V$16,$S$19:$T$19)&lt;&gt;0),IFERROR('PY Rebate Liability'!T$30*'PY Rebate Liability'!R$23*MAX(0,IF('PY Rebate Liability'!R$23&lt;=0,0,O$31-'PY Rebate Liability'!R$21/'PY Rebate Liability'!R$23-'PY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Liability'!T$25))),0)+IFERROR('PY Rebate Liability'!T$15*'PY Rebate Liability'!S$8*MAX(0,IF('PY Rebate Liability'!S$8&lt;=0,0,O$31-'PY Rebate Liability'!S$6/'PY Rebate Liability'!S$8-'PY Rebate Liability'!T$10))/('PY Rebate Liability'!Q$8*MAX(0,IF('PY Rebate Liability'!Q$8&lt;=0,0,MAX(80%,'PY Rebate Liability'!Q$12)-'PY Rebate Liability'!Q$6/'PY Rebate Liability'!Q$8/1.5-'PY Rebate Liability'!T$10))+'PY Rebate Liability'!R$8*MAX(0,IF('PY Rebate Liability'!R$8&lt;=0,0,MAX(80%,'PY Rebate Liability'!R$12)-'PY Rebate Liability'!R$6/'PY Rebate Liability'!R$8/1.25-'PY Rebate Liability'!T$10))+'PY Rebate Liability'!S$8*MAX(0,IF('PY Rebate Liability'!S$8&lt;=0,0,O$31-'PY Rebate Liability'!S$6/'PY Rebate Liability'!S$8-'PY Rebate Liability'!T$10))),0),0)))</f>
        <v/>
      </c>
      <c r="T36" s="211" t="str">
        <f ca="1">IF(OR(T$35="",'PY Rebate Liability'!W$21+'PY Rebate Liability'!W$23=0),"",IF(SUM('PY Rebate Liability'!U$31:X$34)&lt;&gt;0,'PY Rebate Liability'!W$34+IF(AND(OR('Company Information'!$C$12="District of Columbia",'Company Information'!$C$12="Massachusetts",'Company Information'!$C$12="Vermont"),SUM('PY Rebate Liability'!Q$31:T$34)&lt;&gt;0),'PY Rebate Liability'!S$34,0),IFERROR('PY Rebate Liability'!X$30*'PY Rebate Liability'!W$23*MAX(0,IF('PY Rebate Liability'!W$23&lt;=0,0,T$31-'PY Rebate Liability'!W$21/'PY Rebate Liability'!W$23-'PY Rebate Liability'!X$25))/('PY Rebate Liability'!U$23*MAX(0,IF('PY Rebate Liability'!U$23&lt;=0,0,MAX(80%,'PY Rebate Liability'!U$27)-'PY Rebate Liability'!U$21/'PY Rebate Liability'!U$23/1.25-'PY Rebate Liability'!X$25))+'PY Rebate Liability'!V$23*MAX(0,IF('PY Rebate Liability'!V$23&lt;=0,0,S$31-'PY Rebate Liability'!V$21/'PY Rebate Liability'!V$23-'PY Rebate Liability'!X$25))+'PY Rebate Liability'!W$23*MAX(0,IF('PY Rebate Liability'!W$23&lt;=0,0,T$31-'PY Rebate Liability'!W$21/'PY Rebate Liability'!W$23-'PY Rebate Liability'!X$25))),0)+IF(AND(OR('Company Information'!$C$12="District of Columbia",'Company Information'!$C$12="Massachusetts",'Company Information'!$C$12="Vermont"),SUM($S$6:$V$7,$S$15:$V$16,$S$19:$T$19)&lt;&gt;0),IFERROR('PY Rebate Liability'!T$30*'PY Rebate Liability'!S$23*MAX(0,IF('PY Rebate Liability'!S$23&lt;=0,0,P$31-'PY Rebate Liability'!S$21/'PY Rebate Liability'!S$23-'PY Rebate Liability'!T$25))/('PY Rebate Liability'!Q$23*MAX(0,IF('PY Rebate Liability'!Q$23&lt;=0,0,MAX(80%,'PY Rebate Liability'!Q$27)-'PY Rebate Liability'!Q$21/'PY Rebate Liability'!Q$23/1.25-'PY Rebate Liability'!T$25))+'PY Rebate Liability'!R$23*MAX(0,IF('PY Rebate Liability'!R$23&lt;=0,0,O$31-'PY Rebate Liability'!R$21/'PY Rebate Liability'!R$23-'PY Rebate Liability'!T$25))+'PY Rebate Liability'!S$23*MAX(0,IF('PY Rebate Liability'!S$23&lt;=0,0,P$31-'PY Rebate Liability'!S$21/'PY Rebate Liability'!S$23-'PY Rebate Liability'!T$25))),0),0)))</f>
        <v/>
      </c>
      <c r="U36" s="367"/>
      <c r="V36" s="203"/>
      <c r="W36" s="210" t="str">
        <f ca="1">IF(OR(W$35="",'PY Rebate Liability'!AA$6+'PY Rebate Liability'!AA$8+'PY Rebate Liability'!Z$21+'PY Rebate Liability'!Z$23=0),"",IF(SUM('PY Rebate Liability'!Y$31:AB$34)&lt;&gt;0,'PY Rebate Liability'!Z$32+'PY Rebate Liability'!Z$34,IFERROR('PY Rebate Liability'!AB$30*'PY Rebate Liability'!Z$23*MAX(0,IF('PY Rebate Liability'!Z$23&lt;=0,0,W$31-'PY Rebate Liability'!Z$21/'PY Rebate Liability'!Z$23-'PY Rebate Liability'!AB$25))/('PY Rebate Liability'!Y$23*MAX(0,IF('PY Rebate Liability'!Y$23&lt;=0,0,MAX(85%,'PY Rebate Liability'!Y$27)-'PY Rebate Liability'!Y$21/'PY Rebate Liability'!Y$23/1.25-'PY Rebate Liability'!AB$25))+'PY Rebate Liability'!Z$23*MAX(0,IF('PY Rebate Liability'!Z$23&lt;=0,0,W$31-'PY Rebate Liability'!Z$21/'PY Rebate Liability'!Z$23-'PY Rebate Liability'!AB$25))+'PY Rebate Liability'!AA$23*MAX(0,IF('PY Rebate Liability'!AA$23&lt;=0,0,X$31-'PY Rebate Liability'!AA$21/'PY Rebate Liability'!AA$23-'PY Rebate Liability'!AB$25))),0)+IFERROR('PY Rebate Liability'!AB$15*'PY Rebate Liability'!AA$8*MAX(0,IF('PY Rebate Liability'!AA$8&lt;=0,0,W$31-'PY Rebate Liability'!AA$6/'PY Rebate Liability'!AA$8-'PY Rebate Liability'!AB$10))/('PY Rebate Liability'!Y$8*MAX(0,IF('PY Rebate Liability'!Y$8&lt;=0,0,MAX(85%,'PY Rebate Liability'!Y$12)-'PY Rebate Liability'!Y$6/'PY Rebate Liability'!Y$8/1.5-'PY Rebate Liability'!AB$10))+'PY Rebate Liability'!Z$8*MAX(0,IF('PY Rebate Liability'!Z$8&lt;=0,0,MAX(85%,'PY Rebate Liability'!Z$12)-'PY Rebate Liability'!Z$6/'PY Rebate Liability'!Z$8/1.25-'PY Rebate Liability'!AB$10))+'PY Rebate Liability'!AA$8*MAX(0,IF('PY Rebate Liability'!AA$8&lt;=0,0,W$31-'PY Rebate Liability'!AA$6/'PY Rebate Liability'!AA$8-'PY Rebate Liability'!AB$10))),0)))</f>
        <v/>
      </c>
      <c r="X36" s="211" t="str">
        <f ca="1">IF(OR(X$35="",'PY Rebate Liability'!AA$21+'PY Rebate Liability'!AA$23=0),"",IF(SUM('PY Rebate Liability'!Y$31:AB$34)&lt;&gt;0,'PY Rebate Liability'!AA$34,IFERROR('PY Rebate Liability'!AB$30*'PY Rebate Liability'!AA$23*MAX(0,IF('PY Rebate Liability'!AA$23&lt;=0,0,X$31-'PY Rebate Liability'!AA$21/'PY Rebate Liability'!AA$23-'PY Rebate Liability'!AB$25))/('PY Rebate Liability'!Y$23*MAX(0,IF('PY Rebate Liability'!Y$23&lt;=0,0,MAX(85%,'PY Rebate Liability'!Y$27)-'PY Rebate Liability'!Y$21/'PY Rebate Liability'!Y$23/1.25-'PY Rebate Liability'!AB$25))+'PY Rebate Liability'!Z$23*MAX(0,IF('PY Rebate Liability'!Z$23&lt;=0,0,W$31-'PY Rebate Liability'!Z$21/'PY Rebate Liability'!Z$23-'PY Rebate Liability'!AB$25))+'PY Rebate Liability'!AA$23*MAX(0,IF('PY Rebate Liability'!AA$23&lt;=0,0,X$31-'PY Rebate Liability'!AA$21/'PY Rebate Liability'!AA$23-'PY Rebate Liability'!AB$25))),0)))</f>
        <v/>
      </c>
      <c r="Y36" s="367"/>
      <c r="Z36" s="203"/>
      <c r="AA36" s="204"/>
      <c r="AB36" s="203"/>
      <c r="AC36" s="203"/>
      <c r="AD36" s="203"/>
      <c r="AE36" s="204"/>
      <c r="AF36" s="203"/>
      <c r="AG36" s="203"/>
      <c r="AH36" s="203"/>
      <c r="AI36" s="210" t="str">
        <f ca="1">IF(OR(AI$35="",'PY Rebate Liability'!AM$6+'PY Rebate Liability'!AM$8+'PY Rebate Liability'!AL$21+'PY Rebate Liability'!AL$23=0),"",IF(SUM('PY Rebate Liability'!AK$31:AN$34)&lt;&gt;0,'PY Rebate Liability'!AL$32+'PY Rebate Liability'!AL$34,IFERROR('PY Rebate Liability'!AN$30*'PY Rebate Liability'!AL$23*MAX(0,IF('PY Rebate Liability'!AL$23&lt;=0,0,AI$31-'PY Rebate Liability'!AL$21/'PY Rebate Liability'!AL$23-'PY Rebate Liability'!AN$25))/('PY Rebate Liability'!AK$23*MAX(0,IF('PY Rebate Liability'!AK$23&lt;=0,0,MAX(80%,'PY Rebate Liability'!AK$27)-'PY Rebate Liability'!AK$21/'PY Rebate Liability'!AK$23-'PY Rebate Liability'!AN$25))+'PY Rebate Liability'!AL$23*MAX(0,IF('PY Rebate Liability'!AL$23&lt;=0,0,AI$31-'PY Rebate Liability'!AL$21/'PY Rebate Liability'!AL$23-'PY Rebate Liability'!AN$25))+'PY Rebate Liability'!AM$23*MAX(0,IF('PY Rebate Liability'!AM$23&lt;=0,0,AJ$31-'PY Rebate Liability'!AM$21/'PY Rebate Liability'!AM$23-'PY Rebate Liability'!AN$25))),0)+IFERROR('PY Rebate Liability'!AN$15*'PY Rebate Liability'!AM$8*MAX(0,IF('PY Rebate Liability'!AM$8&lt;=0,0,AI$31-'PY Rebate Liability'!AM$6/'PY Rebate Liability'!AM$8-'PY Rebate Liability'!AN$10))/('PY Rebate Liability'!AK$8*MAX(0,IF('PY Rebate Liability'!AK$8&lt;=0,0,MAX(80%,'PY Rebate Liability'!AK$12)-'PY Rebate Liability'!AK$6/'PY Rebate Liability'!AK$8-'PY Rebate Liability'!AN$10))+'PY Rebate Liability'!AL$8*MAX(0,IF('PY Rebate Liability'!AL$8&lt;=0,0,MAX(80%,'PY Rebate Liability'!AL$12)-'PY Rebate Liability'!AL$6/'PY Rebate Liability'!AL$8-'PY Rebate Liability'!AN$10))+'PY Rebate Liability'!AM$8*MAX(0,IF('PY Rebate Liability'!AM$8&lt;=0,0,AI$31-'PY Rebate Liability'!AM$6/'PY Rebate Liability'!AM$8-'PY Rebate Liability'!AN$10))),0)))</f>
        <v/>
      </c>
      <c r="AJ36" s="211" t="str">
        <f ca="1">IF(OR(AJ$35="",'PY Rebate Liability'!AM$21+'PY Rebate Liability'!AM$23=0),"",IF(SUM('PY Rebate Liability'!AK$31:AN$34)&lt;&gt;0,'PY Rebate Liability'!AM$34,IFERROR('PY Rebate Liability'!AN$30*'PY Rebate Liability'!AM$23*MAX(0,IF('PY Rebate Liability'!AM$23&lt;=0,0,AJ$31-'PY Rebate Liability'!AM$21/'PY Rebate Liability'!AM$23-'PY Rebate Liability'!AN$25))/('PY Rebate Liability'!AK$23*MAX(0,IF('PY Rebate Liability'!AK$23&lt;=0,0,MAX(80%,'PY Rebate Liability'!AK$27)-'PY Rebate Liability'!AK$21/'PY Rebate Liability'!AK$23-'PY Rebate Liability'!AN$25))+'PY Rebate Liability'!AL$23*MAX(0,IF('PY Rebate Liability'!AL$23&lt;=0,0,AI$31-'PY Rebate Liability'!AL$21/'PY Rebate Liability'!AL$23-'PY Rebate Liability'!AN$25))+'PY Rebate Liability'!AM$23*MAX(0,IF('PY Rebate Liability'!AM$23&lt;=0,0,AJ$31-'PY Rebate Liability'!AM$21/'PY Rebate Liability'!AM$23-'PY Rebate Liability'!AN$25))),"")))</f>
        <v/>
      </c>
      <c r="AK36" s="367"/>
      <c r="AL36" s="280"/>
    </row>
    <row r="37" spans="1:38" s="73" customFormat="1">
      <c r="A37" s="72"/>
      <c r="B37" s="363" t="s">
        <v>514</v>
      </c>
      <c r="C37" s="210" t="str">
        <f ca="1">IF(C$35="","",MAX(0,SUM(C$35)-SUM(C$36)))</f>
        <v/>
      </c>
      <c r="D37" s="211" t="str">
        <f ca="1">IF(D$35="","",MAX(0,SUM(D$35)-SUM(D$36)))</f>
        <v/>
      </c>
      <c r="E37" s="211" t="str">
        <f ca="1">IF(E$35="","",MAX(0,SUM(E$35)-SUM(E$36)))</f>
        <v/>
      </c>
      <c r="F37" s="203"/>
      <c r="G37" s="210" t="str">
        <f ca="1">IF(G$35="","",MAX(0,SUM(G$35)-SUM(G$36)))</f>
        <v/>
      </c>
      <c r="H37" s="211" t="str">
        <f ca="1">IF(H$35="","",MAX(0,SUM(H$35)-SUM(H$36)))</f>
        <v/>
      </c>
      <c r="I37" s="211" t="str">
        <f ca="1">IF(I$35="","",MAX(0,SUM(I$35)-SUM(I$36)))</f>
        <v/>
      </c>
      <c r="J37" s="203"/>
      <c r="K37" s="210" t="str">
        <f ca="1">IF(K$35="","",MAX(0,SUM(K$35)-SUM(K$36)))</f>
        <v/>
      </c>
      <c r="L37" s="211" t="str">
        <f ca="1">IF(L$35="","",MAX(0,SUM(L$35)-SUM(L$36)))</f>
        <v/>
      </c>
      <c r="M37" s="211" t="str">
        <f ca="1">IF(M$35="","",MAX(0,SUM(M$35)-SUM(M$36)))</f>
        <v/>
      </c>
      <c r="N37" s="203"/>
      <c r="O37" s="210" t="str">
        <f ca="1">IF(O$35="","",MAX(0,SUM(O$35)-SUM(O$36)))</f>
        <v/>
      </c>
      <c r="P37" s="211" t="str">
        <f ca="1">IF(P$35="","",MAX(0,SUM(P$35)-SUM(P$36)))</f>
        <v/>
      </c>
      <c r="Q37" s="211" t="str">
        <f ca="1">IF(Q$35="","",MAX(0,SUM(Q$35)-SUM(Q$36)))</f>
        <v/>
      </c>
      <c r="R37" s="203"/>
      <c r="S37" s="210" t="str">
        <f ca="1">IF(S$35="","",MAX(0,SUM(S$35)-SUM(S$36)))</f>
        <v/>
      </c>
      <c r="T37" s="211" t="str">
        <f ca="1">IF(T$35="","",MAX(0,SUM(T$35)-SUM(T$36)))</f>
        <v/>
      </c>
      <c r="U37" s="211" t="str">
        <f ca="1">IF(U$35="","",MAX(0,SUM(U$35)-SUM(U$36)))</f>
        <v/>
      </c>
      <c r="V37" s="203"/>
      <c r="W37" s="210" t="str">
        <f ca="1">IF(W$35="","",MAX(0,SUM(W$35)-SUM(W$36)))</f>
        <v/>
      </c>
      <c r="X37" s="211" t="str">
        <f ca="1">IF(X$35="","",MAX(0,SUM(X$35)-SUM(X$36)))</f>
        <v/>
      </c>
      <c r="Y37" s="211" t="str">
        <f ca="1">IF(Y$35="","",MAX(0,SUM(Y$35)-SUM(Y$36)))</f>
        <v/>
      </c>
      <c r="Z37" s="203"/>
      <c r="AA37" s="204"/>
      <c r="AB37" s="203"/>
      <c r="AC37" s="203"/>
      <c r="AD37" s="203"/>
      <c r="AE37" s="204"/>
      <c r="AF37" s="203"/>
      <c r="AG37" s="203"/>
      <c r="AH37" s="203"/>
      <c r="AI37" s="210" t="str">
        <f ca="1">IF(AI$35="","",MAX(0,SUM(AI$35)-SUM(AI$36)))</f>
        <v/>
      </c>
      <c r="AJ37" s="211" t="str">
        <f ca="1">IF(AJ$35="","",MAX(0,SUM(AJ$35)-SUM(AJ$36)))</f>
        <v/>
      </c>
      <c r="AK37" s="211" t="str">
        <f ca="1">IF(AK$35="","",MAX(0,SUM(AK$35)-SUM(AK$36)))</f>
        <v/>
      </c>
      <c r="AL37" s="280"/>
    </row>
    <row r="38" spans="1:38" s="73" customFormat="1">
      <c r="A38" s="72"/>
      <c r="B38" s="373" t="s">
        <v>515</v>
      </c>
      <c r="C38" s="263" t="str">
        <f ca="1">IF(C$35="","",MIN(F$34,SUM(C$37)*IFERROR((C$15-C$16)/C$17,1)))</f>
        <v/>
      </c>
      <c r="D38" s="264" t="str">
        <f ca="1">IF(D$35="","",MIN(F$34-SUM(C$38),SUM(D$37)*IFERROR((D$15-D$16)/D$17,1)))</f>
        <v/>
      </c>
      <c r="E38" s="264" t="str">
        <f ca="1">IF(E$35="","",MIN(F$34-SUM(C$38:D$38),SUM(E$37)*IFERROR((E$15-E$16)/E$17,1)))</f>
        <v/>
      </c>
      <c r="F38" s="264" t="str">
        <f ca="1">IF(AND(C$38="",D$38="",E$38=""),"",SUM(C$38:E$38))</f>
        <v/>
      </c>
      <c r="G38" s="263" t="str">
        <f ca="1">IF(G$35="","",MIN(J$34,SUM(G$37)*IFERROR((G$15-G$16)/G$17,1)))</f>
        <v/>
      </c>
      <c r="H38" s="264" t="str">
        <f ca="1">IF(H$35="","",MIN(J$34-SUM(G$38),SUM(H$37)*IFERROR((H$15-H$16)/H$17,1)))</f>
        <v/>
      </c>
      <c r="I38" s="264" t="str">
        <f ca="1">IF(I$35="","",MIN(J$34-SUM(G$38:H$38),SUM(I$37)*IFERROR((I$15-I$16)/I$17,1)))</f>
        <v/>
      </c>
      <c r="J38" s="264" t="str">
        <f ca="1">IF(AND(G$38="",H$38="",I$38=""),"",SUM(G$38:I$38))</f>
        <v/>
      </c>
      <c r="K38" s="263" t="str">
        <f ca="1">IF(K$35="","",MIN(N$34,SUM(K$37)*IFERROR((K$15-K$16)/K$17,1)))</f>
        <v/>
      </c>
      <c r="L38" s="264" t="str">
        <f ca="1">IF(L$35="","",MIN(N$34-SUM(K$38),SUM(L$37)*IFERROR((L$15-L$16)/L$17,1)))</f>
        <v/>
      </c>
      <c r="M38" s="264" t="str">
        <f ca="1">IF(M$35="","",MIN(N$34-SUM(K$38:L$38),SUM(M$37)*IFERROR((M$15-M$16)/M$17,1)))</f>
        <v/>
      </c>
      <c r="N38" s="264" t="str">
        <f ca="1">IF(AND(K$38="",L$38="",M$38=""),"",SUM(K$38:M$38))</f>
        <v/>
      </c>
      <c r="O38" s="263" t="str">
        <f ca="1">IF(O$35="","",MIN(R$34,SUM(O$37)*IFERROR((O$15-O$16)/O$17,1)))</f>
        <v/>
      </c>
      <c r="P38" s="264" t="str">
        <f ca="1">IF(P$35="","",MIN(R$34-SUM(O$38),SUM(P$37)*IFERROR((P$15-P$16)/P$17,1)))</f>
        <v/>
      </c>
      <c r="Q38" s="264" t="str">
        <f ca="1">IF(Q$35="","",MIN(R$34-SUM(O$38:P$38),SUM(Q$37)*IFERROR((Q$15-Q$16)/Q$17,1)))</f>
        <v/>
      </c>
      <c r="R38" s="264" t="str">
        <f ca="1">IF(AND(O$38="",P$38="",Q$38=""),"",SUM(O$38:Q$38))</f>
        <v/>
      </c>
      <c r="S38" s="263" t="str">
        <f ca="1">IF(S$35="","",MIN(V$34,SUM(S$37)*IFERROR((S$15-S$16)/S$17,1)))</f>
        <v/>
      </c>
      <c r="T38" s="264" t="str">
        <f ca="1">IF(T$35="","",MIN(V$34-SUM(S$38),SUM(T$37)*IFERROR((T$15-T$16)/T$17,1)))</f>
        <v/>
      </c>
      <c r="U38" s="264" t="str">
        <f ca="1">IF(U$35="","",MIN(V$34-SUM(S$38:T$38),SUM(U$37)*IFERROR((U$15-U$16)/U$17,1)))</f>
        <v/>
      </c>
      <c r="V38" s="264" t="str">
        <f ca="1">IF(AND(S$38="",T$38="",U$38=""),"",SUM(S$38:U$38))</f>
        <v/>
      </c>
      <c r="W38" s="263" t="str">
        <f ca="1">IF(W$35="","",MIN(Z$34,SUM(W$37)*IFERROR((W$15-W$16)/W$17,1)))</f>
        <v/>
      </c>
      <c r="X38" s="264" t="str">
        <f ca="1">IF(X$35="","",MIN(Z$34-SUM(W$38),SUM(X$37)*IFERROR((X$15-X$16)/X$17,1)))</f>
        <v/>
      </c>
      <c r="Y38" s="264" t="str">
        <f ca="1">IF(Y$35="","",MIN(Z$34-SUM(W$38:X$38),SUM(Y$37)*IFERROR((Y$15-Y$16)/Y$17,1)))</f>
        <v/>
      </c>
      <c r="Z38" s="264" t="str">
        <f ca="1">IF(AND(W$38="",X$38="",Y$38=""),"",SUM(W$38:Y$38))</f>
        <v/>
      </c>
      <c r="AA38" s="204"/>
      <c r="AB38" s="203"/>
      <c r="AC38" s="203"/>
      <c r="AD38" s="203"/>
      <c r="AE38" s="204"/>
      <c r="AF38" s="203"/>
      <c r="AG38" s="203"/>
      <c r="AH38" s="203"/>
      <c r="AI38" s="263" t="str">
        <f ca="1">IF(AI$35="","",MIN(AL$34,SUM(AI$37)*IFERROR((AI$15-AI$16)/AI$17,1)))</f>
        <v/>
      </c>
      <c r="AJ38" s="264" t="str">
        <f ca="1">IF(AJ$35="","",MIN(AL$34-SUM(AI$38),SUM(AJ$37)*IFERROR((AJ$15-AJ$16)/AJ$17,1)))</f>
        <v/>
      </c>
      <c r="AK38" s="264" t="str">
        <f ca="1">IF(AK$35="","",MIN(AL$34-SUM(AI$38:AJ$38),SUM(AK$37)*IFERROR((AK$15-AK$16)/AK$17,1)))</f>
        <v/>
      </c>
      <c r="AL38" s="285" t="str">
        <f ca="1">IF(AND(AI$38="",AJ$38="",AK$38=""),"",SUM(AI$38:AK$38))</f>
        <v/>
      </c>
    </row>
    <row r="39" spans="1:38" s="18" customFormat="1" ht="17.399999999999999" thickBot="1">
      <c r="A39" s="19"/>
      <c r="B39" s="122" t="s">
        <v>516</v>
      </c>
      <c r="C39" s="259"/>
      <c r="D39" s="260"/>
      <c r="E39" s="260"/>
      <c r="F39" s="260"/>
      <c r="G39" s="259"/>
      <c r="H39" s="260"/>
      <c r="I39" s="260"/>
      <c r="J39" s="260"/>
      <c r="K39" s="259"/>
      <c r="L39" s="260"/>
      <c r="M39" s="260"/>
      <c r="N39" s="260"/>
      <c r="O39" s="259"/>
      <c r="P39" s="260"/>
      <c r="Q39" s="260"/>
      <c r="R39" s="260"/>
      <c r="S39" s="259"/>
      <c r="T39" s="260"/>
      <c r="U39" s="260"/>
      <c r="V39" s="260"/>
      <c r="W39" s="259"/>
      <c r="X39" s="260"/>
      <c r="Y39" s="260"/>
      <c r="Z39" s="260"/>
      <c r="AA39" s="259"/>
      <c r="AB39" s="260"/>
      <c r="AC39" s="260"/>
      <c r="AD39" s="260"/>
      <c r="AE39" s="259"/>
      <c r="AF39" s="260"/>
      <c r="AG39" s="260"/>
      <c r="AH39" s="260"/>
      <c r="AI39" s="259"/>
      <c r="AJ39" s="260"/>
      <c r="AK39" s="260"/>
      <c r="AL39" s="277"/>
    </row>
    <row r="40" spans="1:38" s="18" customFormat="1" ht="13.8" thickTop="1">
      <c r="A40" s="19"/>
      <c r="B40" s="105" t="s">
        <v>529</v>
      </c>
      <c r="C40" s="213"/>
      <c r="D40" s="214"/>
      <c r="E40" s="214"/>
      <c r="F40" s="214"/>
      <c r="G40" s="213"/>
      <c r="H40" s="214"/>
      <c r="I40" s="214"/>
      <c r="J40" s="214"/>
      <c r="K40" s="213"/>
      <c r="L40" s="214"/>
      <c r="M40" s="214"/>
      <c r="N40" s="214"/>
      <c r="O40" s="213"/>
      <c r="P40" s="214"/>
      <c r="Q40" s="214"/>
      <c r="R40" s="214"/>
      <c r="S40" s="213"/>
      <c r="T40" s="214"/>
      <c r="U40" s="214"/>
      <c r="V40" s="214"/>
      <c r="W40" s="213"/>
      <c r="X40" s="214"/>
      <c r="Y40" s="214"/>
      <c r="Z40" s="214"/>
      <c r="AA40" s="213"/>
      <c r="AB40" s="214"/>
      <c r="AC40" s="214"/>
      <c r="AD40" s="214"/>
      <c r="AE40" s="213"/>
      <c r="AF40" s="214"/>
      <c r="AG40" s="214"/>
      <c r="AH40" s="214"/>
      <c r="AI40" s="213"/>
      <c r="AJ40" s="214"/>
      <c r="AK40" s="214"/>
      <c r="AL40" s="215"/>
    </row>
    <row r="41" spans="1:38" s="18" customFormat="1" ht="13.2" customHeight="1">
      <c r="A41" s="19"/>
      <c r="B41" s="106" t="s">
        <v>564</v>
      </c>
      <c r="C41" s="192"/>
      <c r="D41" s="193"/>
      <c r="E41" s="193"/>
      <c r="F41" s="203"/>
      <c r="G41" s="192"/>
      <c r="H41" s="193"/>
      <c r="I41" s="193"/>
      <c r="J41" s="203"/>
      <c r="K41" s="192"/>
      <c r="L41" s="193"/>
      <c r="M41" s="193"/>
      <c r="N41" s="203"/>
      <c r="O41" s="192"/>
      <c r="P41" s="193"/>
      <c r="Q41" s="193"/>
      <c r="R41" s="203"/>
      <c r="S41" s="192"/>
      <c r="T41" s="193"/>
      <c r="U41" s="193"/>
      <c r="V41" s="203"/>
      <c r="W41" s="192"/>
      <c r="X41" s="193"/>
      <c r="Y41" s="193"/>
      <c r="Z41" s="203"/>
      <c r="AA41" s="204"/>
      <c r="AB41" s="203"/>
      <c r="AC41" s="203"/>
      <c r="AD41" s="203"/>
      <c r="AE41" s="204"/>
      <c r="AF41" s="203"/>
      <c r="AG41" s="203"/>
      <c r="AH41" s="203"/>
      <c r="AI41" s="192"/>
      <c r="AJ41" s="193"/>
      <c r="AK41" s="193"/>
      <c r="AL41" s="280"/>
    </row>
    <row r="42" spans="1:38" s="18" customFormat="1" ht="13.8" customHeight="1">
      <c r="A42" s="19"/>
      <c r="B42" s="106" t="s">
        <v>565</v>
      </c>
      <c r="C42" s="192"/>
      <c r="D42" s="193"/>
      <c r="E42" s="193"/>
      <c r="F42" s="203"/>
      <c r="G42" s="192"/>
      <c r="H42" s="193"/>
      <c r="I42" s="193"/>
      <c r="J42" s="203"/>
      <c r="K42" s="192"/>
      <c r="L42" s="193"/>
      <c r="M42" s="193"/>
      <c r="N42" s="203"/>
      <c r="O42" s="192"/>
      <c r="P42" s="193"/>
      <c r="Q42" s="193"/>
      <c r="R42" s="203"/>
      <c r="S42" s="192"/>
      <c r="T42" s="193"/>
      <c r="U42" s="193"/>
      <c r="V42" s="203"/>
      <c r="W42" s="192"/>
      <c r="X42" s="193"/>
      <c r="Y42" s="193"/>
      <c r="Z42" s="203"/>
      <c r="AA42" s="204"/>
      <c r="AB42" s="203"/>
      <c r="AC42" s="203"/>
      <c r="AD42" s="203"/>
      <c r="AE42" s="204"/>
      <c r="AF42" s="203"/>
      <c r="AG42" s="203"/>
      <c r="AH42" s="203"/>
      <c r="AI42" s="192"/>
      <c r="AJ42" s="193"/>
      <c r="AK42" s="193"/>
      <c r="AL42" s="280"/>
    </row>
    <row r="43" spans="1:38" s="18" customFormat="1">
      <c r="A43" s="19"/>
      <c r="B43" s="107" t="s">
        <v>517</v>
      </c>
      <c r="C43" s="204"/>
      <c r="D43" s="203"/>
      <c r="E43" s="203"/>
      <c r="F43" s="203"/>
      <c r="G43" s="204"/>
      <c r="H43" s="203"/>
      <c r="I43" s="203"/>
      <c r="J43" s="203"/>
      <c r="K43" s="204"/>
      <c r="L43" s="203"/>
      <c r="M43" s="203"/>
      <c r="N43" s="203"/>
      <c r="O43" s="204"/>
      <c r="P43" s="203"/>
      <c r="Q43" s="203"/>
      <c r="R43" s="203"/>
      <c r="S43" s="204"/>
      <c r="T43" s="203"/>
      <c r="U43" s="203"/>
      <c r="V43" s="203"/>
      <c r="W43" s="204"/>
      <c r="X43" s="203"/>
      <c r="Y43" s="203"/>
      <c r="Z43" s="203"/>
      <c r="AA43" s="204"/>
      <c r="AB43" s="203"/>
      <c r="AC43" s="203"/>
      <c r="AD43" s="203"/>
      <c r="AE43" s="204"/>
      <c r="AF43" s="203"/>
      <c r="AG43" s="203"/>
      <c r="AH43" s="203"/>
      <c r="AI43" s="204"/>
      <c r="AJ43" s="203"/>
      <c r="AK43" s="203"/>
      <c r="AL43" s="280"/>
    </row>
    <row r="44" spans="1:38" s="18" customFormat="1">
      <c r="A44" s="19"/>
      <c r="B44" s="106" t="s">
        <v>518</v>
      </c>
      <c r="C44" s="204"/>
      <c r="D44" s="203"/>
      <c r="E44" s="193"/>
      <c r="F44" s="203"/>
      <c r="G44" s="204"/>
      <c r="H44" s="203"/>
      <c r="I44" s="193"/>
      <c r="J44" s="203"/>
      <c r="K44" s="204"/>
      <c r="L44" s="203"/>
      <c r="M44" s="203"/>
      <c r="N44" s="203"/>
      <c r="O44" s="204"/>
      <c r="P44" s="203"/>
      <c r="Q44" s="193"/>
      <c r="R44" s="203"/>
      <c r="S44" s="204"/>
      <c r="T44" s="203"/>
      <c r="U44" s="193"/>
      <c r="V44" s="203"/>
      <c r="W44" s="204"/>
      <c r="X44" s="203"/>
      <c r="Y44" s="203"/>
      <c r="Z44" s="203"/>
      <c r="AA44" s="204"/>
      <c r="AB44" s="203"/>
      <c r="AC44" s="203"/>
      <c r="AD44" s="203"/>
      <c r="AE44" s="204"/>
      <c r="AF44" s="203"/>
      <c r="AG44" s="203"/>
      <c r="AH44" s="203"/>
      <c r="AI44" s="204"/>
      <c r="AJ44" s="203"/>
      <c r="AK44" s="193"/>
      <c r="AL44" s="280"/>
    </row>
    <row r="45" spans="1:38" s="18" customFormat="1">
      <c r="A45" s="19"/>
      <c r="B45" s="106" t="s">
        <v>519</v>
      </c>
      <c r="C45" s="204"/>
      <c r="D45" s="203"/>
      <c r="E45" s="193"/>
      <c r="F45" s="203"/>
      <c r="G45" s="204"/>
      <c r="H45" s="203"/>
      <c r="I45" s="193"/>
      <c r="J45" s="203"/>
      <c r="K45" s="204"/>
      <c r="L45" s="203"/>
      <c r="M45" s="203"/>
      <c r="N45" s="203"/>
      <c r="O45" s="204"/>
      <c r="P45" s="203"/>
      <c r="Q45" s="193"/>
      <c r="R45" s="203"/>
      <c r="S45" s="204"/>
      <c r="T45" s="203"/>
      <c r="U45" s="193"/>
      <c r="V45" s="203"/>
      <c r="W45" s="204"/>
      <c r="X45" s="203"/>
      <c r="Y45" s="203"/>
      <c r="Z45" s="203"/>
      <c r="AA45" s="204"/>
      <c r="AB45" s="203"/>
      <c r="AC45" s="203"/>
      <c r="AD45" s="203"/>
      <c r="AE45" s="204"/>
      <c r="AF45" s="203"/>
      <c r="AG45" s="203"/>
      <c r="AH45" s="203"/>
      <c r="AI45" s="204"/>
      <c r="AJ45" s="203"/>
      <c r="AK45" s="193"/>
      <c r="AL45" s="280"/>
    </row>
    <row r="46" spans="1:38" s="18" customFormat="1">
      <c r="A46" s="19"/>
      <c r="B46" s="363" t="s">
        <v>520</v>
      </c>
      <c r="C46" s="204"/>
      <c r="D46" s="203"/>
      <c r="E46" s="193"/>
      <c r="F46" s="203"/>
      <c r="G46" s="204"/>
      <c r="H46" s="203"/>
      <c r="I46" s="193"/>
      <c r="J46" s="203"/>
      <c r="K46" s="204"/>
      <c r="L46" s="203"/>
      <c r="M46" s="203"/>
      <c r="N46" s="203"/>
      <c r="O46" s="204"/>
      <c r="P46" s="203"/>
      <c r="Q46" s="193"/>
      <c r="R46" s="203"/>
      <c r="S46" s="204"/>
      <c r="T46" s="203"/>
      <c r="U46" s="193"/>
      <c r="V46" s="203"/>
      <c r="W46" s="204"/>
      <c r="X46" s="203"/>
      <c r="Y46" s="203"/>
      <c r="Z46" s="203"/>
      <c r="AA46" s="204"/>
      <c r="AB46" s="203"/>
      <c r="AC46" s="203"/>
      <c r="AD46" s="203"/>
      <c r="AE46" s="204"/>
      <c r="AF46" s="203"/>
      <c r="AG46" s="203"/>
      <c r="AH46" s="203"/>
      <c r="AI46" s="204"/>
      <c r="AJ46" s="203"/>
      <c r="AK46" s="193"/>
      <c r="AL46" s="280"/>
    </row>
    <row r="47" spans="1:38" s="18" customFormat="1">
      <c r="A47" s="19"/>
      <c r="B47" s="363" t="s">
        <v>521</v>
      </c>
      <c r="C47" s="204"/>
      <c r="D47" s="203"/>
      <c r="E47" s="193"/>
      <c r="F47" s="203"/>
      <c r="G47" s="204"/>
      <c r="H47" s="203"/>
      <c r="I47" s="193"/>
      <c r="J47" s="203"/>
      <c r="K47" s="204"/>
      <c r="L47" s="203"/>
      <c r="M47" s="203"/>
      <c r="N47" s="203"/>
      <c r="O47" s="204"/>
      <c r="P47" s="203"/>
      <c r="Q47" s="193"/>
      <c r="R47" s="203"/>
      <c r="S47" s="204"/>
      <c r="T47" s="203"/>
      <c r="U47" s="193"/>
      <c r="V47" s="203"/>
      <c r="W47" s="204"/>
      <c r="X47" s="203"/>
      <c r="Y47" s="203"/>
      <c r="Z47" s="203"/>
      <c r="AA47" s="204"/>
      <c r="AB47" s="203"/>
      <c r="AC47" s="203"/>
      <c r="AD47" s="203"/>
      <c r="AE47" s="204"/>
      <c r="AF47" s="203"/>
      <c r="AG47" s="203"/>
      <c r="AH47" s="203"/>
      <c r="AI47" s="204"/>
      <c r="AJ47" s="203"/>
      <c r="AK47" s="193"/>
      <c r="AL47" s="280"/>
    </row>
    <row r="48" spans="1:38" s="18" customFormat="1">
      <c r="A48" s="19"/>
      <c r="B48" s="363" t="s">
        <v>522</v>
      </c>
      <c r="C48" s="204"/>
      <c r="D48" s="203"/>
      <c r="E48" s="193"/>
      <c r="F48" s="203"/>
      <c r="G48" s="204"/>
      <c r="H48" s="203"/>
      <c r="I48" s="193"/>
      <c r="J48" s="203"/>
      <c r="K48" s="204"/>
      <c r="L48" s="203"/>
      <c r="M48" s="203"/>
      <c r="N48" s="203"/>
      <c r="O48" s="204"/>
      <c r="P48" s="203"/>
      <c r="Q48" s="193"/>
      <c r="R48" s="203"/>
      <c r="S48" s="204"/>
      <c r="T48" s="203"/>
      <c r="U48" s="193"/>
      <c r="V48" s="203"/>
      <c r="W48" s="204"/>
      <c r="X48" s="203"/>
      <c r="Y48" s="203"/>
      <c r="Z48" s="203"/>
      <c r="AA48" s="204"/>
      <c r="AB48" s="203"/>
      <c r="AC48" s="203"/>
      <c r="AD48" s="203"/>
      <c r="AE48" s="204"/>
      <c r="AF48" s="203"/>
      <c r="AG48" s="203"/>
      <c r="AH48" s="203"/>
      <c r="AI48" s="204"/>
      <c r="AJ48" s="203"/>
      <c r="AK48" s="193"/>
      <c r="AL48" s="280"/>
    </row>
    <row r="49" spans="1:38" s="18" customFormat="1" ht="13.8" thickBot="1">
      <c r="A49" s="19"/>
      <c r="B49" s="364" t="s">
        <v>523</v>
      </c>
      <c r="C49" s="303"/>
      <c r="D49" s="304"/>
      <c r="E49" s="270"/>
      <c r="F49" s="304"/>
      <c r="G49" s="303"/>
      <c r="H49" s="304"/>
      <c r="I49" s="270"/>
      <c r="J49" s="304"/>
      <c r="K49" s="303"/>
      <c r="L49" s="304"/>
      <c r="M49" s="304"/>
      <c r="N49" s="304"/>
      <c r="O49" s="303"/>
      <c r="P49" s="304"/>
      <c r="Q49" s="270"/>
      <c r="R49" s="304"/>
      <c r="S49" s="303"/>
      <c r="T49" s="304"/>
      <c r="U49" s="270"/>
      <c r="V49" s="304"/>
      <c r="W49" s="303"/>
      <c r="X49" s="304"/>
      <c r="Y49" s="304"/>
      <c r="Z49" s="304"/>
      <c r="AA49" s="303"/>
      <c r="AB49" s="304"/>
      <c r="AC49" s="304"/>
      <c r="AD49" s="304"/>
      <c r="AE49" s="303"/>
      <c r="AF49" s="304"/>
      <c r="AG49" s="304"/>
      <c r="AH49" s="304"/>
      <c r="AI49" s="303"/>
      <c r="AJ49" s="304"/>
      <c r="AK49" s="270"/>
      <c r="AL49" s="305"/>
    </row>
    <row r="50" spans="1:38" s="10" customFormat="1">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ht="13.5" customHeight="1">
      <c r="B51" s="106"/>
    </row>
    <row r="54" spans="1:38">
      <c r="B54" s="37"/>
    </row>
    <row r="55" spans="1:38" ht="12.75" customHeight="1">
      <c r="B55" s="47"/>
    </row>
    <row r="58" spans="1:38">
      <c r="A58" s="4"/>
      <c r="B58" s="3"/>
      <c r="L58" s="4"/>
    </row>
    <row r="59" spans="1:38">
      <c r="A59" s="4"/>
      <c r="B59" s="30"/>
      <c r="L59" s="4"/>
    </row>
  </sheetData>
  <phoneticPr fontId="25" type="noConversion"/>
  <conditionalFormatting sqref="C19">
    <cfRule type="cellIs" dxfId="73" priority="75" stopIfTrue="1" operator="lessThan">
      <formula>0</formula>
    </cfRule>
  </conditionalFormatting>
  <conditionalFormatting sqref="C15:C16">
    <cfRule type="cellIs" dxfId="72" priority="88" stopIfTrue="1" operator="lessThan">
      <formula>0</formula>
    </cfRule>
  </conditionalFormatting>
  <conditionalFormatting sqref="C5:C11">
    <cfRule type="cellIs" dxfId="71" priority="89" stopIfTrue="1" operator="lessThan">
      <formula>0</formula>
    </cfRule>
  </conditionalFormatting>
  <conditionalFormatting sqref="G15:G16">
    <cfRule type="cellIs" dxfId="70" priority="72" stopIfTrue="1" operator="lessThan">
      <formula>0</formula>
    </cfRule>
  </conditionalFormatting>
  <conditionalFormatting sqref="O19">
    <cfRule type="cellIs" dxfId="69" priority="62" stopIfTrue="1" operator="lessThan">
      <formula>0</formula>
    </cfRule>
  </conditionalFormatting>
  <conditionalFormatting sqref="K19">
    <cfRule type="cellIs" dxfId="68" priority="66" stopIfTrue="1" operator="lessThan">
      <formula>0</formula>
    </cfRule>
  </conditionalFormatting>
  <conditionalFormatting sqref="G31:J31">
    <cfRule type="cellIs" dxfId="67" priority="69" stopIfTrue="1" operator="lessThan">
      <formula>0</formula>
    </cfRule>
  </conditionalFormatting>
  <conditionalFormatting sqref="O31:R31">
    <cfRule type="cellIs" dxfId="66" priority="61" stopIfTrue="1" operator="lessThan">
      <formula>0</formula>
    </cfRule>
  </conditionalFormatting>
  <conditionalFormatting sqref="K5:K7">
    <cfRule type="cellIs" dxfId="65" priority="68" stopIfTrue="1" operator="lessThan">
      <formula>0</formula>
    </cfRule>
  </conditionalFormatting>
  <conditionalFormatting sqref="G19">
    <cfRule type="cellIs" dxfId="64" priority="70" stopIfTrue="1" operator="lessThan">
      <formula>0</formula>
    </cfRule>
  </conditionalFormatting>
  <conditionalFormatting sqref="C31:F31">
    <cfRule type="cellIs" dxfId="63" priority="74" stopIfTrue="1" operator="lessThan">
      <formula>0</formula>
    </cfRule>
  </conditionalFormatting>
  <conditionalFormatting sqref="G5:G7">
    <cfRule type="cellIs" dxfId="62" priority="73" stopIfTrue="1" operator="lessThan">
      <formula>0</formula>
    </cfRule>
  </conditionalFormatting>
  <conditionalFormatting sqref="K15:K16">
    <cfRule type="cellIs" dxfId="61" priority="67" stopIfTrue="1" operator="lessThan">
      <formula>0</formula>
    </cfRule>
  </conditionalFormatting>
  <conditionalFormatting sqref="K31:N31">
    <cfRule type="cellIs" dxfId="60" priority="65" stopIfTrue="1" operator="lessThan">
      <formula>0</formula>
    </cfRule>
  </conditionalFormatting>
  <conditionalFormatting sqref="O5:O7">
    <cfRule type="cellIs" dxfId="59" priority="64" stopIfTrue="1" operator="lessThan">
      <formula>0</formula>
    </cfRule>
  </conditionalFormatting>
  <conditionalFormatting sqref="O15:O16">
    <cfRule type="cellIs" dxfId="58" priority="63" stopIfTrue="1" operator="lessThan">
      <formula>0</formula>
    </cfRule>
  </conditionalFormatting>
  <conditionalFormatting sqref="S5:S7">
    <cfRule type="cellIs" dxfId="57" priority="60" stopIfTrue="1" operator="lessThan">
      <formula>0</formula>
    </cfRule>
  </conditionalFormatting>
  <conditionalFormatting sqref="S15:S16">
    <cfRule type="cellIs" dxfId="56" priority="59" stopIfTrue="1" operator="lessThan">
      <formula>0</formula>
    </cfRule>
  </conditionalFormatting>
  <conditionalFormatting sqref="S19">
    <cfRule type="cellIs" dxfId="55" priority="58" stopIfTrue="1" operator="lessThan">
      <formula>0</formula>
    </cfRule>
  </conditionalFormatting>
  <conditionalFormatting sqref="S31:V31">
    <cfRule type="cellIs" dxfId="54" priority="57" stopIfTrue="1" operator="lessThan">
      <formula>0</formula>
    </cfRule>
  </conditionalFormatting>
  <conditionalFormatting sqref="W5:W7">
    <cfRule type="cellIs" dxfId="53" priority="56" stopIfTrue="1" operator="lessThan">
      <formula>0</formula>
    </cfRule>
  </conditionalFormatting>
  <conditionalFormatting sqref="W15:W16">
    <cfRule type="cellIs" dxfId="52" priority="55" stopIfTrue="1" operator="lessThan">
      <formula>0</formula>
    </cfRule>
  </conditionalFormatting>
  <conditionalFormatting sqref="W19">
    <cfRule type="cellIs" dxfId="51" priority="54" stopIfTrue="1" operator="lessThan">
      <formula>0</formula>
    </cfRule>
  </conditionalFormatting>
  <conditionalFormatting sqref="W31:Z31">
    <cfRule type="cellIs" dxfId="50" priority="53" stopIfTrue="1" operator="lessThan">
      <formula>0</formula>
    </cfRule>
  </conditionalFormatting>
  <conditionalFormatting sqref="AJ31:AL31">
    <cfRule type="cellIs" dxfId="49" priority="49" stopIfTrue="1" operator="lessThan">
      <formula>0</formula>
    </cfRule>
  </conditionalFormatting>
  <conditionalFormatting sqref="AI31">
    <cfRule type="cellIs" dxfId="48" priority="47" stopIfTrue="1" operator="lessThan">
      <formula>0</formula>
    </cfRule>
  </conditionalFormatting>
  <conditionalFormatting sqref="AI19">
    <cfRule type="cellIs" dxfId="47" priority="38" stopIfTrue="1" operator="lessThan">
      <formula>0</formula>
    </cfRule>
  </conditionalFormatting>
  <conditionalFormatting sqref="AI5:AI7">
    <cfRule type="cellIs" dxfId="46" priority="37" stopIfTrue="1" operator="lessThan">
      <formula>0</formula>
    </cfRule>
  </conditionalFormatting>
  <conditionalFormatting sqref="AI15:AI16">
    <cfRule type="cellIs" dxfId="45" priority="36" stopIfTrue="1" operator="lessThan">
      <formula>0</formula>
    </cfRule>
  </conditionalFormatting>
  <conditionalFormatting sqref="G10:G11">
    <cfRule type="cellIs" dxfId="44" priority="35" stopIfTrue="1" operator="lessThan">
      <formula>0</formula>
    </cfRule>
  </conditionalFormatting>
  <conditionalFormatting sqref="C41">
    <cfRule type="cellIs" dxfId="43" priority="21" stopIfTrue="1" operator="lessThan">
      <formula>0</formula>
    </cfRule>
  </conditionalFormatting>
  <conditionalFormatting sqref="C42">
    <cfRule type="cellIs" dxfId="42" priority="20" stopIfTrue="1" operator="lessThan">
      <formula>0</formula>
    </cfRule>
  </conditionalFormatting>
  <conditionalFormatting sqref="G41">
    <cfRule type="cellIs" dxfId="41" priority="19" stopIfTrue="1" operator="lessThan">
      <formula>0</formula>
    </cfRule>
  </conditionalFormatting>
  <conditionalFormatting sqref="G42">
    <cfRule type="cellIs" dxfId="40" priority="18" stopIfTrue="1" operator="lessThan">
      <formula>0</formula>
    </cfRule>
  </conditionalFormatting>
  <conditionalFormatting sqref="K41">
    <cfRule type="cellIs" dxfId="39" priority="17" stopIfTrue="1" operator="lessThan">
      <formula>0</formula>
    </cfRule>
  </conditionalFormatting>
  <conditionalFormatting sqref="K42">
    <cfRule type="cellIs" dxfId="38" priority="16" stopIfTrue="1" operator="lessThan">
      <formula>0</formula>
    </cfRule>
  </conditionalFormatting>
  <conditionalFormatting sqref="O41">
    <cfRule type="cellIs" dxfId="37" priority="15" stopIfTrue="1" operator="lessThan">
      <formula>0</formula>
    </cfRule>
  </conditionalFormatting>
  <conditionalFormatting sqref="O42">
    <cfRule type="cellIs" dxfId="36" priority="14" stopIfTrue="1" operator="lessThan">
      <formula>0</formula>
    </cfRule>
  </conditionalFormatting>
  <conditionalFormatting sqref="S41">
    <cfRule type="cellIs" dxfId="35" priority="13" stopIfTrue="1" operator="lessThan">
      <formula>0</formula>
    </cfRule>
  </conditionalFormatting>
  <conditionalFormatting sqref="S42">
    <cfRule type="cellIs" dxfId="34" priority="12" stopIfTrue="1" operator="lessThan">
      <formula>0</formula>
    </cfRule>
  </conditionalFormatting>
  <conditionalFormatting sqref="W41">
    <cfRule type="cellIs" dxfId="33" priority="11" stopIfTrue="1" operator="lessThan">
      <formula>0</formula>
    </cfRule>
  </conditionalFormatting>
  <conditionalFormatting sqref="W42">
    <cfRule type="cellIs" dxfId="32" priority="10" stopIfTrue="1" operator="lessThan">
      <formula>0</formula>
    </cfRule>
  </conditionalFormatting>
  <conditionalFormatting sqref="AI41">
    <cfRule type="cellIs" dxfId="31" priority="9" stopIfTrue="1" operator="lessThan">
      <formula>0</formula>
    </cfRule>
  </conditionalFormatting>
  <conditionalFormatting sqref="AI42">
    <cfRule type="cellIs" dxfId="30" priority="8" stopIfTrue="1" operator="lessThan">
      <formula>0</formula>
    </cfRule>
  </conditionalFormatting>
  <dataValidations xWindow="732" yWindow="474" count="5">
    <dataValidation allowBlank="1" showInputMessage="1" showErrorMessage="1" prompt="Does not accept input from user" sqref="E5:F5 R24:R25 C20:E23 C28:E30 F30 C39:E40 I5:J5 C24:J25 G20:I23 G28:I30 J30 Q36:R36 M5:N5 AI39:AK40 K28:M30 N30 S39:U40 N24:N25 Q5:R5 O28:Q30 R30 Q43 O14:Z14 V24:V25 U5:V5 S44:T49 S28:U30 V30 R35 Z24:Z25 Y5:Z5 W28:Y30 Z30 C27:N27 AL30 AL24:AL25 AK5:AL5 AI8:AL12 C43:D49 AI4:AL4 AI14:AL14 AI20:AI26 AI28:AK30 O26:Z26 AJ26:AL26 G44:H49 O12:Z12 K20:M25 O20:Q25 S20:U25 W20:Y25 AJ20:AK25 E43 K8:Z11 G8:J9 AK43 V35 AI32:AK34 S32:U34 O32:Q34 K32:M34 W32:Y34 G32:I34 C32:E34 U36:V36 Y36:Z36 AK36 F37 J35 N35 E36:F36 G39:I40 I36:J36 O39:Q40 M36:N36 Z35 F35 J37 N37 R37 V37 Z37 AL35:AL37 K39:M40 W39:Y40 C4:Z4 C13:N14 C18:Z18 AI18:AL18 AA4:AH49 AI43:AJ49 Z39:Z49 V39:V49 N39:N49 W43:Y49 O43:P49 F39:F49 J39:J49 G43:I43 AL39:AL49 S43:U43 K43:M49 R39:R49"/>
    <dataValidation showInputMessage="1" showErrorMessage="1" prompt="Accepts input from user" sqref="C15:D16 C19:D19 F21 AI19:AJ19 G5:H7 G15:H16 S41:U42 G19:H19 J21 O41:Q42 K5:L7 K15:L16 K19:L19 N21 C31:Z31 O5:P7 O15:P16 O19:P19 R21 G41:I42 S5:T7 S15:T16 S19:T19 V21 K41:M42 W5:X7 W15:X16 W19:X19 Z21 AI41:AK42 I44:I49 AI15:AJ16 AL21 Q44:Q49 AK44:AK49 W41:Y42 E44:E49 AI5:AJ7 C41:E42 AI31:AL31 U44:U49 C5:D11 G10:H11"/>
    <dataValidation allowBlank="1" showInputMessage="1" showErrorMessage="1" prompt="Contains a formula" sqref="F8 C12:D12 E15:F16 E19:F19 F20 F22:F23 F28:F29 I6:J7 I10:J12 G12:H12 I15:J16 AI13:AL13 I19:J19 J20 J22:J23 J28:J29 S37:U38 N28:N29 C26:N26 N22:N23 N19:N20 M19 M15:N17 C17:L17 K12:N12 M6:N7 Q6:R7 Q15:R17 O17:P17 K35:M35 Q19:R19 R20 R22:R23 R28:R29 V28:V29 O35:Q35 V22:V23 U19:V19 V20 U15:V17 S17:T17 U6:V7 Y6:Z7 O13:Z13 Y15:Z17 W17:X17 Y19 Z19:Z20 Z22:Z23 O27:Z27 Z28:Z29 S35:U35 AI27:AL27 AL28:AL29 AL22:AL23 AK19 AL19:AL20 AK15:AL17 AI17:AJ17 E6:F7 E9:F12 AK6:AL7 Z32:Z34 V32:V34 R32:R34 N32:N34 J32:J34 AI37:AK37 F32:F34 K37:M37 C35:E35 G35:I35 W35:Y35 AI38:AL38 C37:E37 O37:Q38 V38:Z38 AI35:AK35 R38 C38:N38 W37:Y37 G37:I37 AL32:AL34"/>
    <dataValidation allowBlank="1" showInputMessage="1" showErrorMessage="1" prompt="Accepts input from user" sqref="E8"/>
    <dataValidation showInputMessage="1" showErrorMessage="1" prompt="Contains a formula" sqref="AI36:AJ36 C36:D36 O36:P36 W36:X36 K36:L36 G36:H36 S36:T36"/>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3.2" zeroHeight="1"/>
  <cols>
    <col min="1" max="1" width="1.5546875" style="5" hidden="1" customWidth="1"/>
    <col min="2" max="2" width="71" style="3" customWidth="1"/>
    <col min="3" max="8" width="18.109375" style="3" customWidth="1"/>
    <col min="9" max="9" width="18.109375" style="1" customWidth="1"/>
    <col min="10" max="11" width="18.109375" style="3" customWidth="1"/>
    <col min="12" max="12" width="9.44140625" style="3" customWidth="1"/>
    <col min="13" max="16384" width="9.44140625" style="3" hidden="1"/>
  </cols>
  <sheetData>
    <row r="1" spans="2:11" ht="19.2">
      <c r="B1" s="91" t="s">
        <v>358</v>
      </c>
    </row>
    <row r="2" spans="2:11" ht="13.8" thickBot="1"/>
    <row r="3" spans="2:11" s="8" customFormat="1" ht="55.2">
      <c r="B3" s="111" t="s">
        <v>294</v>
      </c>
      <c r="C3" s="113" t="s">
        <v>334</v>
      </c>
      <c r="D3" s="115" t="s">
        <v>335</v>
      </c>
      <c r="E3" s="115" t="s">
        <v>336</v>
      </c>
      <c r="F3" s="115" t="s">
        <v>337</v>
      </c>
      <c r="G3" s="115" t="s">
        <v>338</v>
      </c>
      <c r="H3" s="115" t="s">
        <v>339</v>
      </c>
      <c r="I3" s="115" t="s">
        <v>340</v>
      </c>
      <c r="J3" s="114" t="s">
        <v>341</v>
      </c>
      <c r="K3" s="134" t="s">
        <v>342</v>
      </c>
    </row>
    <row r="4" spans="2:11" s="5" customFormat="1" ht="16.8">
      <c r="B4" s="122" t="s">
        <v>552</v>
      </c>
      <c r="C4" s="306">
        <f ca="1">'Pt 1 Summary of Data'!$E$56+'Pt 1 Summary of Data'!$G$56-'Pt 1 Summary of Data'!$H$56</f>
        <v>0</v>
      </c>
      <c r="D4" s="307">
        <f ca="1">'Pt 1 Summary of Data'!$J$56+'Pt 1 Summary of Data'!$L$56-'Pt 1 Summary of Data'!$M$56</f>
        <v>0</v>
      </c>
      <c r="E4" s="307">
        <f ca="1">'Pt 1 Summary of Data'!$O$56+'Pt 1 Summary of Data'!$Q$56-'Pt 1 Summary of Data'!$R$56</f>
        <v>0</v>
      </c>
      <c r="F4" s="307">
        <f ca="1">'Pt 1 Summary of Data'!$T$56</f>
        <v>0</v>
      </c>
      <c r="G4" s="307">
        <f ca="1">'Pt 1 Summary of Data'!$W$56</f>
        <v>0</v>
      </c>
      <c r="H4" s="307">
        <f ca="1">'Pt 1 Summary of Data'!$Z$56</f>
        <v>0</v>
      </c>
      <c r="I4" s="308"/>
      <c r="J4" s="308"/>
      <c r="K4" s="309">
        <f ca="1">'Pt 1 Summary of Data'!$AM$56+'Pt 1 Summary of Data'!$AO$56-'Pt 1 Summary of Data'!$AP$56</f>
        <v>0</v>
      </c>
    </row>
    <row r="5" spans="2:11" ht="17.399999999999999" thickBot="1">
      <c r="B5" s="122" t="s">
        <v>288</v>
      </c>
      <c r="C5" s="310"/>
      <c r="D5" s="311"/>
      <c r="E5" s="311"/>
      <c r="F5" s="311"/>
      <c r="G5" s="311"/>
      <c r="H5" s="311"/>
      <c r="I5" s="311"/>
      <c r="J5" s="311"/>
      <c r="K5" s="312"/>
    </row>
    <row r="6" spans="2:11" ht="13.8" thickTop="1">
      <c r="B6" s="119" t="s">
        <v>81</v>
      </c>
      <c r="C6" s="313"/>
      <c r="D6" s="314"/>
      <c r="E6" s="233"/>
      <c r="F6" s="315"/>
      <c r="G6" s="314"/>
      <c r="H6" s="233"/>
      <c r="I6" s="316"/>
      <c r="J6" s="316"/>
      <c r="K6" s="317"/>
    </row>
    <row r="7" spans="2:11">
      <c r="B7" s="103" t="s">
        <v>82</v>
      </c>
      <c r="C7" s="318"/>
      <c r="D7" s="319"/>
      <c r="E7" s="239"/>
      <c r="F7" s="319"/>
      <c r="G7" s="319"/>
      <c r="H7" s="239"/>
      <c r="I7" s="320"/>
      <c r="J7" s="320"/>
      <c r="K7" s="321"/>
    </row>
    <row r="8" spans="2:11">
      <c r="B8" s="103" t="s">
        <v>83</v>
      </c>
      <c r="C8" s="322"/>
      <c r="D8" s="319"/>
      <c r="E8" s="239"/>
      <c r="F8" s="308"/>
      <c r="G8" s="319"/>
      <c r="H8" s="239"/>
      <c r="I8" s="320"/>
      <c r="J8" s="320"/>
      <c r="K8" s="323"/>
    </row>
    <row r="9" spans="2:11" ht="13.5" customHeight="1">
      <c r="B9" s="103" t="s">
        <v>84</v>
      </c>
      <c r="C9" s="318"/>
      <c r="D9" s="319"/>
      <c r="E9" s="239"/>
      <c r="F9" s="319"/>
      <c r="G9" s="319"/>
      <c r="H9" s="239"/>
      <c r="I9" s="320"/>
      <c r="J9" s="320"/>
      <c r="K9" s="321"/>
    </row>
    <row r="10" spans="2:11" ht="17.399999999999999" thickBot="1">
      <c r="B10" s="122" t="s">
        <v>289</v>
      </c>
      <c r="C10" s="259"/>
      <c r="D10" s="261"/>
      <c r="E10" s="261"/>
      <c r="F10" s="261"/>
      <c r="G10" s="261"/>
      <c r="H10" s="261"/>
      <c r="I10" s="261"/>
      <c r="J10" s="261"/>
      <c r="K10" s="324"/>
    </row>
    <row r="11" spans="2:11" s="5" customFormat="1" ht="13.8" thickTop="1">
      <c r="B11" s="119" t="s">
        <v>524</v>
      </c>
      <c r="C11" s="325">
        <f ca="1">IFERROR(IF(AND('Pt 3 MLR and Rebate Calculation'!$F$38&lt;&gt;"",'Pt 3 MLR and Rebate Calculation'!$F$38&gt;0),MIN('Pt 3 MLR and Rebate Calculation'!$F$38,'Pt 3 MLR and Rebate Calculation'!$F$34),'Pt 3 MLR and Rebate Calculation'!$F$34),"")</f>
        <v>0</v>
      </c>
      <c r="D11" s="326">
        <f ca="1">IFERROR(IF(AND('Pt 3 MLR and Rebate Calculation'!$J$38&lt;&gt;"",'Pt 3 MLR and Rebate Calculation'!$J$38&gt;0),MIN('Pt 3 MLR and Rebate Calculation'!$J$38,'Pt 3 MLR and Rebate Calculation'!$J$34),'Pt 3 MLR and Rebate Calculation'!$J$34),"")</f>
        <v>0</v>
      </c>
      <c r="E11" s="326">
        <f ca="1">IFERROR(IF(AND('Pt 3 MLR and Rebate Calculation'!$N$38&lt;&gt;"",'Pt 3 MLR and Rebate Calculation'!$N$38&gt;0),MIN('Pt 3 MLR and Rebate Calculation'!$N$38,'Pt 3 MLR and Rebate Calculation'!$N$34),'Pt 3 MLR and Rebate Calculation'!$N$34),"")</f>
        <v>0</v>
      </c>
      <c r="F11" s="326">
        <f ca="1">IFERROR(IF(AND('Pt 3 MLR and Rebate Calculation'!$R$38&lt;&gt;"",'Pt 3 MLR and Rebate Calculation'!$R$38&gt;0),MIN('Pt 3 MLR and Rebate Calculation'!$R$38,'Pt 3 MLR and Rebate Calculation'!$R$34),'Pt 3 MLR and Rebate Calculation'!$R$34),"")</f>
        <v>0</v>
      </c>
      <c r="G11" s="326">
        <f ca="1">IFERROR(IF(AND('Pt 3 MLR and Rebate Calculation'!$V$38&lt;&gt;"",'Pt 3 MLR and Rebate Calculation'!$V$38&gt;0),MIN('Pt 3 MLR and Rebate Calculation'!$V$38,'Pt 3 MLR and Rebate Calculation'!$V$34),'Pt 3 MLR and Rebate Calculation'!$V$34),"")</f>
        <v>0</v>
      </c>
      <c r="H11" s="326">
        <f ca="1">IFERROR(IF(AND('Pt 3 MLR and Rebate Calculation'!$Z$38&lt;&gt;"",'Pt 3 MLR and Rebate Calculation'!$Z$38&gt;0),MIN('Pt 3 MLR and Rebate Calculation'!$Z$38,'Pt 3 MLR and Rebate Calculation'!$Z$34),'Pt 3 MLR and Rebate Calculation'!$Z$34),"")</f>
        <v>0</v>
      </c>
      <c r="I11" s="327"/>
      <c r="J11" s="327"/>
      <c r="K11" s="328">
        <f ca="1">IFERROR(IF(AND('Pt 3 MLR and Rebate Calculation'!$AL$38&lt;&gt;"",'Pt 3 MLR and Rebate Calculation'!$AL$38&gt;0),MIN('Pt 3 MLR and Rebate Calculation'!$AL$38,'Pt 3 MLR and Rebate Calculation'!$AL$34),'Pt 3 MLR and Rebate Calculation'!$AL$34),"")</f>
        <v>0</v>
      </c>
    </row>
    <row r="12" spans="2:11">
      <c r="B12" s="120" t="s">
        <v>74</v>
      </c>
      <c r="C12" s="192"/>
      <c r="D12" s="196"/>
      <c r="E12" s="329"/>
      <c r="F12" s="330"/>
      <c r="G12" s="330"/>
      <c r="H12" s="330"/>
      <c r="I12" s="331"/>
      <c r="J12" s="331"/>
      <c r="K12" s="332"/>
    </row>
    <row r="13" spans="2:11">
      <c r="B13" s="120" t="s">
        <v>75</v>
      </c>
      <c r="C13" s="192"/>
      <c r="D13" s="196"/>
      <c r="E13" s="329"/>
      <c r="F13" s="330"/>
      <c r="G13" s="330"/>
      <c r="H13" s="330"/>
      <c r="I13" s="331"/>
      <c r="J13" s="331"/>
      <c r="K13" s="332"/>
    </row>
    <row r="14" spans="2:11">
      <c r="B14" s="120" t="s">
        <v>76</v>
      </c>
      <c r="C14" s="192"/>
      <c r="D14" s="196"/>
      <c r="E14" s="329"/>
      <c r="F14" s="330"/>
      <c r="G14" s="330"/>
      <c r="H14" s="330"/>
      <c r="I14" s="331"/>
      <c r="J14" s="331"/>
      <c r="K14" s="332"/>
    </row>
    <row r="15" spans="2:11" ht="17.399999999999999" thickBot="1">
      <c r="B15" s="122" t="s">
        <v>290</v>
      </c>
      <c r="C15" s="259"/>
      <c r="D15" s="261"/>
      <c r="E15" s="261"/>
      <c r="F15" s="261"/>
      <c r="G15" s="261"/>
      <c r="H15" s="261"/>
      <c r="I15" s="261"/>
      <c r="J15" s="261"/>
      <c r="K15" s="324"/>
    </row>
    <row r="16" spans="2:11" s="5" customFormat="1" ht="13.8" thickTop="1">
      <c r="B16" s="119" t="s">
        <v>179</v>
      </c>
      <c r="C16" s="217"/>
      <c r="D16" s="219"/>
      <c r="E16" s="333"/>
      <c r="F16" s="334"/>
      <c r="G16" s="334"/>
      <c r="H16" s="334"/>
      <c r="I16" s="327"/>
      <c r="J16" s="327"/>
      <c r="K16" s="335"/>
    </row>
    <row r="17" spans="2:12" s="5" customFormat="1">
      <c r="B17" s="120" t="s">
        <v>176</v>
      </c>
      <c r="C17" s="192"/>
      <c r="D17" s="196"/>
      <c r="E17" s="329"/>
      <c r="F17" s="330"/>
      <c r="G17" s="330"/>
      <c r="H17" s="330"/>
      <c r="I17" s="331"/>
      <c r="J17" s="331"/>
      <c r="K17" s="332"/>
    </row>
    <row r="18" spans="2:12" ht="26.4">
      <c r="B18" s="103" t="s">
        <v>180</v>
      </c>
      <c r="C18" s="336"/>
      <c r="D18" s="337"/>
      <c r="E18" s="338"/>
      <c r="F18" s="339"/>
      <c r="G18" s="337"/>
      <c r="H18" s="338"/>
      <c r="I18" s="340"/>
      <c r="J18" s="340"/>
      <c r="K18" s="341"/>
    </row>
    <row r="19" spans="2:12" ht="13.8" customHeight="1">
      <c r="B19" s="103" t="s">
        <v>181</v>
      </c>
      <c r="C19" s="342"/>
      <c r="D19" s="337"/>
      <c r="E19" s="338"/>
      <c r="F19" s="343"/>
      <c r="G19" s="337"/>
      <c r="H19" s="338"/>
      <c r="I19" s="340"/>
      <c r="J19" s="340"/>
      <c r="K19" s="344"/>
    </row>
    <row r="20" spans="2:12" ht="26.4">
      <c r="B20" s="103" t="s">
        <v>182</v>
      </c>
      <c r="C20" s="336"/>
      <c r="D20" s="337"/>
      <c r="E20" s="338"/>
      <c r="F20" s="339"/>
      <c r="G20" s="337"/>
      <c r="H20" s="338"/>
      <c r="I20" s="340"/>
      <c r="J20" s="340"/>
      <c r="K20" s="341"/>
    </row>
    <row r="21" spans="2:12" ht="13.8" customHeight="1">
      <c r="B21" s="103" t="s">
        <v>183</v>
      </c>
      <c r="C21" s="342"/>
      <c r="D21" s="337"/>
      <c r="E21" s="338"/>
      <c r="F21" s="343"/>
      <c r="G21" s="337"/>
      <c r="H21" s="338"/>
      <c r="I21" s="340"/>
      <c r="J21" s="340"/>
      <c r="K21" s="344"/>
    </row>
    <row r="22" spans="2:12" s="5" customFormat="1" ht="13.8" thickBot="1">
      <c r="B22" s="135" t="s">
        <v>184</v>
      </c>
      <c r="C22" s="269"/>
      <c r="D22" s="345"/>
      <c r="E22" s="346"/>
      <c r="F22" s="347"/>
      <c r="G22" s="347"/>
      <c r="H22" s="347"/>
      <c r="I22" s="348"/>
      <c r="J22" s="348"/>
      <c r="K22" s="349"/>
    </row>
    <row r="23" spans="2:12" s="5" customFormat="1" ht="99.9" customHeight="1">
      <c r="B23" s="94" t="s">
        <v>185</v>
      </c>
      <c r="C23" s="435"/>
      <c r="D23" s="436"/>
      <c r="E23" s="436"/>
      <c r="F23" s="436"/>
      <c r="G23" s="436"/>
      <c r="H23" s="436"/>
      <c r="I23" s="436"/>
      <c r="J23" s="436"/>
      <c r="K23" s="437"/>
    </row>
    <row r="24" spans="2:12" s="5" customFormat="1" ht="99.9" customHeight="1" thickBot="1">
      <c r="B24" s="93" t="s">
        <v>186</v>
      </c>
      <c r="C24" s="438"/>
      <c r="D24" s="439"/>
      <c r="E24" s="439"/>
      <c r="F24" s="439"/>
      <c r="G24" s="439"/>
      <c r="H24" s="439"/>
      <c r="I24" s="439"/>
      <c r="J24" s="439"/>
      <c r="K24" s="440"/>
      <c r="L24" s="2"/>
    </row>
    <row r="25" spans="2:12">
      <c r="I25" s="3"/>
    </row>
    <row r="26" spans="2:12" ht="13.5" customHeight="1">
      <c r="B26" s="37"/>
      <c r="C26" s="37"/>
      <c r="I26" s="3"/>
    </row>
    <row r="27" spans="2:12">
      <c r="I27" s="3"/>
    </row>
    <row r="28" spans="2:12" hidden="1">
      <c r="I28" s="3"/>
    </row>
    <row r="29" spans="2:12" hidden="1">
      <c r="I29" s="3"/>
    </row>
    <row r="30" spans="2:12" hidden="1">
      <c r="I30" s="3"/>
    </row>
    <row r="31" spans="2:12" hidden="1"/>
  </sheetData>
  <mergeCells count="2">
    <mergeCell ref="C23:K23"/>
    <mergeCell ref="C24:K24"/>
  </mergeCells>
  <phoneticPr fontId="23" type="noConversion"/>
  <conditionalFormatting sqref="C12:H14 D6:E9 G6:H9">
    <cfRule type="cellIs" dxfId="29" priority="14" stopIfTrue="1" operator="lessThan">
      <formula>0</formula>
    </cfRule>
  </conditionalFormatting>
  <conditionalFormatting sqref="K7">
    <cfRule type="cellIs" dxfId="28" priority="7" stopIfTrue="1" operator="lessThan">
      <formula>0</formula>
    </cfRule>
  </conditionalFormatting>
  <conditionalFormatting sqref="C7">
    <cfRule type="cellIs" dxfId="27" priority="11" stopIfTrue="1" operator="lessThan">
      <formula>0</formula>
    </cfRule>
  </conditionalFormatting>
  <conditionalFormatting sqref="C9">
    <cfRule type="cellIs" dxfId="26" priority="10" stopIfTrue="1" operator="lessThan">
      <formula>0</formula>
    </cfRule>
  </conditionalFormatting>
  <conditionalFormatting sqref="F9">
    <cfRule type="cellIs" dxfId="25" priority="9" stopIfTrue="1" operator="lessThan">
      <formula>0</formula>
    </cfRule>
  </conditionalFormatting>
  <conditionalFormatting sqref="K22">
    <cfRule type="cellIs" dxfId="24" priority="1" stopIfTrue="1" operator="lessThan">
      <formula>0</formula>
    </cfRule>
  </conditionalFormatting>
  <conditionalFormatting sqref="F7">
    <cfRule type="cellIs" dxfId="23" priority="8" stopIfTrue="1" operator="lessThan">
      <formula>0</formula>
    </cfRule>
  </conditionalFormatting>
  <conditionalFormatting sqref="K9">
    <cfRule type="cellIs" dxfId="22" priority="6" stopIfTrue="1" operator="lessThan">
      <formula>0</formula>
    </cfRule>
  </conditionalFormatting>
  <conditionalFormatting sqref="K12:K14">
    <cfRule type="cellIs" dxfId="21" priority="5" stopIfTrue="1" operator="lessThan">
      <formula>0</formula>
    </cfRule>
  </conditionalFormatting>
  <conditionalFormatting sqref="C16:H17">
    <cfRule type="cellIs" dxfId="20" priority="4" stopIfTrue="1" operator="lessThan">
      <formula>0</formula>
    </cfRule>
  </conditionalFormatting>
  <conditionalFormatting sqref="K16:K17">
    <cfRule type="cellIs" dxfId="19" priority="3" stopIfTrue="1" operator="lessThan">
      <formula>0</formula>
    </cfRule>
  </conditionalFormatting>
  <conditionalFormatting sqref="C22:H22">
    <cfRule type="cellIs" dxfId="18" priority="2" stopIfTrue="1" operator="lessThan">
      <formula>0</formula>
    </cfRule>
  </conditionalFormatting>
  <dataValidations count="4">
    <dataValidation showInputMessage="1" showErrorMessage="1" prompt="Accepts input from user" sqref="C23:K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4:H4 C11:H11"/>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cols>
    <col min="1" max="1" width="1.5546875" style="5" hidden="1" customWidth="1"/>
    <col min="2" max="2" width="81.44140625" style="3" customWidth="1"/>
    <col min="3" max="3" width="28.44140625" style="3" customWidth="1"/>
    <col min="4" max="4" width="12.109375" style="3" customWidth="1"/>
    <col min="5" max="5" width="12.109375" style="3" hidden="1" customWidth="1"/>
    <col min="6" max="6" width="3.44140625" style="3" hidden="1" customWidth="1"/>
    <col min="7" max="7" width="13.44140625" style="3" hidden="1" customWidth="1"/>
    <col min="8" max="8" width="14.109375" style="3" hidden="1" customWidth="1"/>
    <col min="9" max="9" width="4.44140625" style="3" hidden="1" customWidth="1"/>
    <col min="10" max="10" width="15.44140625" style="3" hidden="1" customWidth="1"/>
    <col min="11" max="11" width="18.109375" style="3" hidden="1" customWidth="1"/>
    <col min="12" max="12" width="12.44140625" style="3" hidden="1" customWidth="1"/>
    <col min="13" max="16384" width="9.44140625" style="3" hidden="1"/>
  </cols>
  <sheetData>
    <row r="1" spans="1:12" ht="19.2">
      <c r="B1" s="91" t="s">
        <v>359</v>
      </c>
    </row>
    <row r="2" spans="1:12" s="10" customFormat="1">
      <c r="B2" s="20"/>
      <c r="C2" s="15"/>
      <c r="D2" s="21"/>
      <c r="E2" s="22"/>
      <c r="F2" s="22"/>
      <c r="G2" s="21"/>
      <c r="H2" s="23"/>
      <c r="I2" s="23"/>
      <c r="J2" s="21"/>
      <c r="K2" s="24"/>
      <c r="L2" s="24"/>
    </row>
    <row r="3" spans="1:12" s="4" customFormat="1" ht="19.2">
      <c r="A3" s="8"/>
      <c r="B3" s="75" t="s">
        <v>294</v>
      </c>
      <c r="C3" s="74" t="s">
        <v>77</v>
      </c>
      <c r="D3" s="13"/>
      <c r="E3" s="13"/>
      <c r="F3" s="13"/>
      <c r="G3" s="13"/>
      <c r="H3" s="13"/>
      <c r="I3" s="14"/>
      <c r="J3" s="13"/>
      <c r="K3" s="13"/>
      <c r="L3" s="13"/>
    </row>
    <row r="4" spans="1:12" s="2" customFormat="1" ht="27" customHeight="1">
      <c r="A4" s="26"/>
      <c r="B4" s="58" t="s">
        <v>187</v>
      </c>
      <c r="C4" s="69"/>
      <c r="D4" s="27"/>
      <c r="E4" s="27"/>
      <c r="F4" s="27"/>
      <c r="G4" s="27"/>
      <c r="H4" s="27"/>
      <c r="I4" s="27"/>
      <c r="J4" s="27"/>
      <c r="K4" s="27"/>
    </row>
    <row r="5" spans="1:12" s="2" customFormat="1">
      <c r="B5" s="60"/>
      <c r="C5" s="60"/>
    </row>
    <row r="6" spans="1:12" s="5" customFormat="1" ht="24.75" customHeight="1">
      <c r="B6" s="58" t="s">
        <v>171</v>
      </c>
      <c r="C6" s="39"/>
      <c r="D6" s="40"/>
      <c r="E6" s="40"/>
      <c r="F6" s="40"/>
      <c r="G6" s="40"/>
      <c r="H6" s="40"/>
      <c r="I6" s="40"/>
      <c r="J6" s="40"/>
    </row>
    <row r="7" spans="1:12" s="5" customFormat="1">
      <c r="B7" s="51" t="s">
        <v>64</v>
      </c>
      <c r="C7" s="28"/>
      <c r="D7" s="29"/>
      <c r="E7" s="29"/>
      <c r="F7" s="29"/>
      <c r="G7" s="29"/>
      <c r="H7" s="29"/>
      <c r="I7" s="27"/>
      <c r="J7" s="27"/>
      <c r="K7" s="2"/>
    </row>
    <row r="8" spans="1:12" s="5" customFormat="1" ht="18" customHeight="1">
      <c r="B8" s="70"/>
      <c r="C8" s="28"/>
      <c r="D8" s="29"/>
      <c r="E8" s="29"/>
      <c r="F8" s="29"/>
      <c r="G8" s="29"/>
      <c r="H8" s="29"/>
      <c r="I8" s="27"/>
      <c r="J8" s="27"/>
      <c r="K8" s="2"/>
    </row>
    <row r="9" spans="1:12" s="5" customFormat="1" ht="18" customHeight="1">
      <c r="B9" s="70"/>
      <c r="C9" s="28"/>
      <c r="D9" s="29"/>
      <c r="E9" s="29"/>
      <c r="F9" s="29"/>
      <c r="G9" s="29"/>
      <c r="H9" s="29"/>
      <c r="I9" s="27"/>
      <c r="J9" s="27"/>
      <c r="K9" s="2"/>
    </row>
    <row r="10" spans="1:12" s="5" customFormat="1" ht="18" customHeight="1">
      <c r="B10" s="70"/>
      <c r="C10" s="28"/>
      <c r="D10" s="29"/>
      <c r="E10" s="29"/>
      <c r="F10" s="29"/>
      <c r="G10" s="29"/>
      <c r="H10" s="29"/>
      <c r="I10" s="27"/>
      <c r="J10" s="27"/>
      <c r="K10" s="2"/>
    </row>
    <row r="11" spans="1:12" s="5" customFormat="1" ht="18" customHeight="1">
      <c r="B11" s="70"/>
      <c r="C11" s="28"/>
      <c r="D11" s="29"/>
      <c r="E11" s="29"/>
      <c r="F11" s="29"/>
      <c r="G11" s="29"/>
      <c r="H11" s="29"/>
      <c r="I11" s="27"/>
      <c r="J11" s="27"/>
      <c r="K11" s="2"/>
    </row>
    <row r="12" spans="1:12" s="5" customFormat="1" ht="18" customHeight="1">
      <c r="B12" s="70"/>
      <c r="C12" s="28"/>
      <c r="D12" s="29"/>
      <c r="E12" s="29"/>
      <c r="F12" s="29"/>
      <c r="G12" s="29"/>
      <c r="H12" s="29"/>
      <c r="I12" s="27"/>
      <c r="J12" s="27"/>
      <c r="K12" s="2"/>
    </row>
    <row r="13" spans="1:12" s="5" customFormat="1" ht="18" customHeight="1">
      <c r="B13" s="70"/>
      <c r="C13" s="28"/>
      <c r="D13" s="29"/>
      <c r="E13" s="29"/>
      <c r="F13" s="29"/>
      <c r="G13" s="29"/>
      <c r="H13" s="29"/>
      <c r="I13" s="27"/>
      <c r="J13" s="27"/>
      <c r="K13" s="2"/>
    </row>
    <row r="14" spans="1:12" s="5" customFormat="1" ht="18" customHeight="1">
      <c r="B14" s="70"/>
      <c r="C14" s="28"/>
      <c r="D14" s="29"/>
      <c r="E14" s="29"/>
      <c r="F14" s="29"/>
      <c r="G14" s="29"/>
      <c r="H14" s="29"/>
      <c r="I14" s="27"/>
      <c r="J14" s="27"/>
      <c r="K14" s="2"/>
    </row>
    <row r="15" spans="1:12" s="5" customFormat="1" ht="18" customHeight="1">
      <c r="B15" s="70"/>
      <c r="C15" s="28"/>
      <c r="D15" s="29"/>
      <c r="E15" s="29"/>
      <c r="F15" s="29"/>
      <c r="G15" s="29"/>
      <c r="H15" s="29"/>
      <c r="I15" s="27"/>
      <c r="J15" s="27"/>
      <c r="K15" s="2"/>
    </row>
    <row r="16" spans="1:12" s="5" customFormat="1" ht="18" customHeight="1">
      <c r="B16" s="70"/>
      <c r="C16" s="28"/>
      <c r="D16" s="29"/>
      <c r="E16" s="29"/>
      <c r="F16" s="29"/>
      <c r="G16" s="29"/>
      <c r="H16" s="29"/>
      <c r="I16" s="27"/>
      <c r="J16" s="27"/>
      <c r="K16" s="2"/>
    </row>
    <row r="17" spans="2:11" s="5" customFormat="1" ht="18" customHeight="1">
      <c r="B17" s="70"/>
      <c r="C17" s="28"/>
      <c r="D17" s="29"/>
      <c r="E17" s="29"/>
      <c r="F17" s="29"/>
      <c r="G17" s="29"/>
      <c r="H17" s="29"/>
      <c r="I17" s="27"/>
      <c r="J17" s="27"/>
      <c r="K17" s="2"/>
    </row>
    <row r="18" spans="2:11" s="5" customFormat="1" ht="18" customHeight="1">
      <c r="B18" s="70"/>
      <c r="C18" s="28"/>
      <c r="D18" s="29"/>
      <c r="E18" s="29"/>
      <c r="F18" s="29"/>
      <c r="G18" s="29"/>
      <c r="H18" s="29"/>
      <c r="I18" s="27"/>
      <c r="J18" s="27"/>
      <c r="K18" s="2"/>
    </row>
    <row r="19" spans="2:11" s="2" customFormat="1">
      <c r="B19" s="60"/>
      <c r="C19" s="60"/>
    </row>
    <row r="20" spans="2:11" s="5" customFormat="1" ht="28.2" customHeight="1">
      <c r="B20" s="58" t="s">
        <v>172</v>
      </c>
      <c r="C20" s="39"/>
      <c r="D20" s="40"/>
      <c r="E20" s="40"/>
      <c r="F20" s="40"/>
      <c r="G20" s="40"/>
      <c r="H20" s="40"/>
      <c r="I20" s="40"/>
      <c r="J20" s="40"/>
    </row>
    <row r="21" spans="2:11" s="5" customFormat="1">
      <c r="B21" s="51" t="s">
        <v>64</v>
      </c>
      <c r="C21" s="29"/>
      <c r="D21" s="29"/>
      <c r="E21" s="29"/>
      <c r="F21" s="29"/>
      <c r="G21" s="29"/>
      <c r="H21" s="29"/>
      <c r="I21" s="29"/>
      <c r="J21" s="29"/>
    </row>
    <row r="22" spans="2:11" s="5" customFormat="1" ht="18.899999999999999" customHeight="1">
      <c r="B22" s="70"/>
      <c r="C22" s="29"/>
      <c r="D22" s="29"/>
      <c r="E22" s="29"/>
      <c r="F22" s="29"/>
      <c r="G22" s="29"/>
      <c r="H22" s="29"/>
      <c r="I22" s="29"/>
      <c r="J22" s="29"/>
    </row>
    <row r="23" spans="2:11" s="5" customFormat="1" ht="18.899999999999999" customHeight="1">
      <c r="B23" s="70"/>
      <c r="C23" s="29"/>
      <c r="D23" s="29"/>
      <c r="E23" s="29"/>
      <c r="F23" s="29"/>
      <c r="G23" s="29"/>
      <c r="H23" s="29"/>
      <c r="I23" s="29"/>
      <c r="J23" s="29"/>
    </row>
    <row r="24" spans="2:11" s="5" customFormat="1" ht="18.899999999999999" customHeight="1">
      <c r="B24" s="70"/>
      <c r="C24" s="29"/>
      <c r="D24" s="29"/>
      <c r="E24" s="29"/>
      <c r="F24" s="29"/>
      <c r="G24" s="29"/>
      <c r="H24" s="29"/>
      <c r="I24" s="29"/>
      <c r="J24" s="29"/>
    </row>
    <row r="25" spans="2:11" s="5" customFormat="1" ht="18.899999999999999" customHeight="1">
      <c r="B25" s="70"/>
      <c r="C25" s="29"/>
      <c r="D25" s="29"/>
      <c r="E25" s="29"/>
      <c r="F25" s="29"/>
      <c r="G25" s="29"/>
      <c r="H25" s="29"/>
      <c r="I25" s="29"/>
      <c r="J25" s="29"/>
    </row>
    <row r="26" spans="2:11" s="5" customFormat="1" ht="18.899999999999999" customHeight="1">
      <c r="B26" s="70"/>
      <c r="C26" s="29"/>
      <c r="D26" s="29"/>
      <c r="E26" s="29"/>
      <c r="F26" s="29"/>
      <c r="G26" s="29"/>
      <c r="H26" s="29"/>
      <c r="I26" s="29"/>
      <c r="J26" s="29"/>
    </row>
    <row r="27" spans="2:11" s="5" customFormat="1" ht="18.899999999999999" customHeight="1">
      <c r="B27" s="70"/>
      <c r="C27" s="29"/>
      <c r="D27" s="29"/>
      <c r="E27" s="29"/>
      <c r="F27" s="29"/>
      <c r="G27" s="29"/>
      <c r="H27" s="29"/>
      <c r="I27" s="29"/>
      <c r="J27" s="29"/>
    </row>
    <row r="28" spans="2:11" s="5" customFormat="1" ht="18.899999999999999" customHeight="1">
      <c r="B28" s="70"/>
      <c r="C28" s="29"/>
      <c r="D28" s="29"/>
      <c r="E28" s="29"/>
      <c r="F28" s="29"/>
      <c r="G28" s="29"/>
      <c r="H28" s="29"/>
      <c r="I28" s="29"/>
      <c r="J28" s="29"/>
    </row>
    <row r="29" spans="2:11" s="5" customFormat="1" ht="18.899999999999999" customHeight="1">
      <c r="B29" s="70"/>
      <c r="C29" s="29"/>
      <c r="D29" s="29"/>
      <c r="E29" s="29"/>
      <c r="F29" s="29"/>
      <c r="G29" s="29"/>
      <c r="H29" s="29"/>
      <c r="I29" s="29"/>
      <c r="J29" s="29"/>
    </row>
    <row r="30" spans="2:11" s="5" customFormat="1" ht="18.899999999999999" customHeight="1">
      <c r="B30" s="70"/>
      <c r="C30" s="29"/>
      <c r="D30" s="29"/>
      <c r="E30" s="29"/>
      <c r="F30" s="29"/>
      <c r="G30" s="29"/>
      <c r="H30" s="29"/>
      <c r="I30" s="29"/>
      <c r="J30" s="29"/>
    </row>
    <row r="31" spans="2:11" s="5" customFormat="1" ht="18.899999999999999" customHeight="1">
      <c r="B31" s="70"/>
      <c r="C31" s="29"/>
      <c r="D31" s="29"/>
      <c r="E31" s="29"/>
      <c r="F31" s="29"/>
      <c r="G31" s="29"/>
      <c r="H31" s="29"/>
      <c r="I31" s="29"/>
      <c r="J31" s="29"/>
    </row>
    <row r="32" spans="2:11" s="5" customFormat="1" ht="18.899999999999999" customHeight="1">
      <c r="B32" s="70"/>
      <c r="C32" s="29"/>
      <c r="D32" s="29"/>
      <c r="E32" s="29"/>
      <c r="F32" s="29"/>
      <c r="G32" s="29"/>
      <c r="H32" s="29"/>
      <c r="I32" s="29"/>
      <c r="J32" s="29"/>
    </row>
    <row r="33" spans="1:10" s="2" customFormat="1">
      <c r="B33" s="60"/>
      <c r="C33" s="60"/>
    </row>
    <row r="34" spans="1:10" s="5" customFormat="1" ht="45" customHeight="1">
      <c r="B34" s="53" t="s">
        <v>174</v>
      </c>
      <c r="C34" s="54"/>
      <c r="D34" s="40"/>
      <c r="E34" s="40"/>
      <c r="F34" s="40"/>
      <c r="G34" s="40"/>
      <c r="H34" s="40"/>
      <c r="I34" s="40"/>
    </row>
    <row r="35" spans="1:10" s="5" customFormat="1">
      <c r="B35" s="140" t="s">
        <v>78</v>
      </c>
      <c r="C35" s="141" t="s">
        <v>79</v>
      </c>
      <c r="D35" s="40"/>
      <c r="E35" s="40"/>
      <c r="F35" s="40"/>
      <c r="G35" s="40"/>
      <c r="H35" s="40"/>
      <c r="I35" s="40"/>
      <c r="J35" s="40"/>
    </row>
    <row r="36" spans="1:10" s="5" customFormat="1" ht="18" customHeight="1">
      <c r="B36" s="350"/>
      <c r="C36" s="351"/>
      <c r="D36" s="40"/>
      <c r="E36" s="40"/>
      <c r="F36" s="40"/>
      <c r="G36" s="40"/>
      <c r="H36" s="40"/>
      <c r="I36" s="40"/>
    </row>
    <row r="37" spans="1:10" s="5" customFormat="1" ht="18" customHeight="1">
      <c r="B37" s="350"/>
      <c r="C37" s="351"/>
      <c r="D37" s="40"/>
      <c r="E37" s="40"/>
      <c r="F37" s="40"/>
      <c r="G37" s="40"/>
      <c r="H37" s="40"/>
      <c r="I37" s="40"/>
    </row>
    <row r="38" spans="1:10" s="5" customFormat="1" ht="18" customHeight="1">
      <c r="B38" s="350"/>
      <c r="C38" s="351"/>
      <c r="D38" s="40"/>
      <c r="E38" s="40"/>
      <c r="F38" s="40"/>
      <c r="G38" s="40"/>
      <c r="H38" s="40"/>
      <c r="I38" s="40"/>
    </row>
    <row r="39" spans="1:10" s="5" customFormat="1" ht="18" customHeight="1">
      <c r="B39" s="350"/>
      <c r="C39" s="351"/>
      <c r="D39" s="40"/>
      <c r="E39" s="40"/>
      <c r="F39" s="40"/>
      <c r="G39" s="40"/>
      <c r="H39" s="40"/>
      <c r="I39" s="40"/>
    </row>
    <row r="40" spans="1:10" s="5" customFormat="1" ht="18" customHeight="1">
      <c r="B40" s="350"/>
      <c r="C40" s="351"/>
      <c r="D40" s="40"/>
      <c r="E40" s="40"/>
      <c r="F40" s="40"/>
      <c r="G40" s="40"/>
      <c r="H40" s="40"/>
      <c r="I40" s="40"/>
    </row>
    <row r="41" spans="1:10" s="5" customFormat="1" ht="18" customHeight="1">
      <c r="B41" s="350"/>
      <c r="C41" s="351"/>
      <c r="D41" s="40"/>
      <c r="E41" s="40"/>
      <c r="F41" s="40"/>
      <c r="G41" s="40"/>
      <c r="H41" s="40"/>
      <c r="I41" s="40"/>
    </row>
    <row r="42" spans="1:10" s="5" customFormat="1" ht="18" customHeight="1">
      <c r="A42" s="11"/>
      <c r="B42" s="350"/>
      <c r="C42" s="351"/>
      <c r="D42" s="40"/>
      <c r="E42" s="40"/>
      <c r="F42" s="40"/>
      <c r="G42" s="40"/>
      <c r="H42" s="40"/>
      <c r="I42" s="40"/>
    </row>
    <row r="43" spans="1:10" s="5" customFormat="1" ht="18" customHeight="1">
      <c r="B43" s="350"/>
      <c r="C43" s="351"/>
      <c r="D43" s="40"/>
      <c r="E43" s="40"/>
      <c r="F43" s="40"/>
      <c r="G43" s="40"/>
      <c r="H43" s="40"/>
      <c r="I43" s="40"/>
    </row>
    <row r="44" spans="1:10" s="5" customFormat="1" ht="18" customHeight="1">
      <c r="B44" s="350"/>
      <c r="C44" s="351"/>
      <c r="D44" s="40"/>
      <c r="E44" s="40"/>
      <c r="F44" s="40"/>
      <c r="G44" s="40"/>
      <c r="H44" s="40"/>
      <c r="I44" s="40"/>
    </row>
    <row r="45" spans="1:10" s="5" customFormat="1" ht="18" customHeight="1">
      <c r="B45" s="350"/>
      <c r="C45" s="351"/>
      <c r="D45" s="40"/>
      <c r="E45" s="40"/>
      <c r="F45" s="40"/>
      <c r="G45" s="40"/>
      <c r="H45" s="40"/>
      <c r="I45" s="40"/>
    </row>
    <row r="46" spans="1:10" s="5" customFormat="1" ht="18" customHeight="1">
      <c r="B46" s="352"/>
      <c r="C46" s="353"/>
      <c r="D46" s="40"/>
      <c r="E46" s="40"/>
      <c r="F46" s="40"/>
      <c r="G46" s="40"/>
      <c r="H46" s="40"/>
      <c r="I46" s="40"/>
    </row>
    <row r="47" spans="1:10" s="2" customFormat="1">
      <c r="B47" s="60"/>
      <c r="C47" s="60"/>
    </row>
    <row r="48" spans="1:10" s="5" customFormat="1" ht="39.6">
      <c r="B48" s="55" t="s">
        <v>173</v>
      </c>
      <c r="C48" s="56"/>
      <c r="D48" s="39"/>
      <c r="E48" s="40"/>
      <c r="F48" s="40"/>
      <c r="G48" s="40"/>
      <c r="H48" s="40"/>
      <c r="I48" s="40"/>
    </row>
    <row r="49" spans="2:10" s="5" customFormat="1">
      <c r="B49" s="140" t="s">
        <v>102</v>
      </c>
      <c r="C49" s="141" t="s">
        <v>80</v>
      </c>
      <c r="D49" s="27"/>
      <c r="E49" s="27"/>
      <c r="F49" s="27"/>
      <c r="G49" s="27"/>
      <c r="H49" s="27"/>
      <c r="I49" s="27"/>
      <c r="J49" s="27"/>
    </row>
    <row r="50" spans="2:10" s="5" customFormat="1" ht="18" customHeight="1">
      <c r="B50" s="354"/>
      <c r="C50" s="355"/>
      <c r="D50" s="52"/>
      <c r="E50" s="27"/>
      <c r="F50" s="27"/>
      <c r="G50" s="27"/>
      <c r="H50" s="27"/>
      <c r="I50" s="27"/>
      <c r="J50" s="27"/>
    </row>
    <row r="51" spans="2:10" s="5" customFormat="1" ht="18" customHeight="1">
      <c r="B51" s="354"/>
      <c r="C51" s="355"/>
      <c r="D51" s="52"/>
      <c r="E51" s="27"/>
      <c r="F51" s="27"/>
      <c r="G51" s="27"/>
      <c r="H51" s="27"/>
      <c r="I51" s="27"/>
      <c r="J51" s="27"/>
    </row>
    <row r="52" spans="2:10" s="5" customFormat="1" ht="18" customHeight="1">
      <c r="B52" s="354"/>
      <c r="C52" s="355"/>
      <c r="D52" s="52"/>
      <c r="E52" s="27"/>
      <c r="F52" s="27"/>
      <c r="G52" s="27"/>
      <c r="H52" s="27"/>
      <c r="I52" s="27"/>
      <c r="J52" s="27"/>
    </row>
    <row r="53" spans="2:10" s="5" customFormat="1" ht="18" customHeight="1">
      <c r="B53" s="354"/>
      <c r="C53" s="355"/>
      <c r="D53" s="52"/>
      <c r="E53" s="27"/>
      <c r="F53" s="27"/>
      <c r="G53" s="27"/>
      <c r="H53" s="27"/>
      <c r="I53" s="27"/>
      <c r="J53" s="27"/>
    </row>
    <row r="54" spans="2:10" s="5" customFormat="1" ht="18" customHeight="1">
      <c r="B54" s="354"/>
      <c r="C54" s="355"/>
      <c r="D54" s="52"/>
      <c r="E54" s="27"/>
      <c r="F54" s="27"/>
      <c r="G54" s="27"/>
      <c r="H54" s="27"/>
      <c r="I54" s="27"/>
      <c r="J54" s="27"/>
    </row>
    <row r="55" spans="2:10" s="5" customFormat="1" ht="18" customHeight="1">
      <c r="B55" s="354"/>
      <c r="C55" s="355"/>
      <c r="D55" s="52"/>
      <c r="E55" s="27"/>
      <c r="F55" s="27"/>
      <c r="G55" s="27"/>
      <c r="H55" s="27"/>
      <c r="I55" s="27"/>
      <c r="J55" s="27"/>
    </row>
    <row r="56" spans="2:10" s="5" customFormat="1" ht="18" customHeight="1">
      <c r="B56" s="354"/>
      <c r="C56" s="355"/>
      <c r="D56" s="52"/>
      <c r="E56" s="27"/>
      <c r="F56" s="27"/>
      <c r="G56" s="27"/>
      <c r="H56" s="27"/>
      <c r="I56" s="27"/>
      <c r="J56" s="27"/>
    </row>
    <row r="57" spans="2:10" s="5" customFormat="1" ht="18" customHeight="1">
      <c r="B57" s="354"/>
      <c r="C57" s="355"/>
      <c r="D57" s="52"/>
      <c r="E57" s="27"/>
      <c r="F57" s="27"/>
      <c r="G57" s="27"/>
      <c r="H57" s="27"/>
      <c r="I57" s="27"/>
      <c r="J57" s="27"/>
    </row>
    <row r="58" spans="2:10" s="5" customFormat="1" ht="18" customHeight="1">
      <c r="B58" s="354"/>
      <c r="C58" s="355"/>
      <c r="D58" s="52"/>
      <c r="E58" s="27"/>
      <c r="F58" s="27"/>
      <c r="G58" s="27"/>
      <c r="H58" s="27"/>
      <c r="I58" s="27"/>
      <c r="J58" s="27"/>
    </row>
    <row r="59" spans="2:10" s="5" customFormat="1" ht="18" customHeight="1">
      <c r="B59" s="356"/>
      <c r="C59" s="357"/>
      <c r="D59" s="52"/>
      <c r="E59" s="27"/>
      <c r="F59" s="27"/>
      <c r="G59" s="27"/>
      <c r="H59" s="27"/>
      <c r="I59" s="27"/>
      <c r="J59" s="27"/>
    </row>
    <row r="60" spans="2:10" s="2" customFormat="1">
      <c r="B60" s="60"/>
      <c r="C60" s="60"/>
    </row>
    <row r="61" spans="2:10" s="5" customFormat="1" ht="74.099999999999994" customHeight="1">
      <c r="B61" s="59" t="s">
        <v>175</v>
      </c>
      <c r="C61" s="27"/>
      <c r="D61" s="27"/>
      <c r="E61" s="27"/>
      <c r="F61" s="27"/>
      <c r="G61" s="27"/>
      <c r="H61" s="27"/>
    </row>
    <row r="62" spans="2:10" s="5" customFormat="1" ht="19.5" customHeight="1">
      <c r="B62" s="71"/>
      <c r="C62" s="29"/>
      <c r="D62" s="29"/>
      <c r="E62" s="29"/>
      <c r="F62" s="29"/>
      <c r="G62" s="29"/>
      <c r="H62" s="29"/>
    </row>
    <row r="63" spans="2:10" s="5" customFormat="1" ht="19.5" customHeight="1">
      <c r="B63" s="71"/>
      <c r="C63" s="29"/>
      <c r="D63" s="29"/>
      <c r="E63" s="29"/>
      <c r="F63" s="29"/>
      <c r="G63" s="29"/>
      <c r="H63" s="29"/>
    </row>
    <row r="64" spans="2:10" s="5" customFormat="1" ht="19.5" customHeight="1">
      <c r="B64" s="71"/>
      <c r="C64" s="29"/>
      <c r="D64" s="29"/>
      <c r="E64" s="29"/>
      <c r="F64" s="29"/>
      <c r="G64" s="29"/>
      <c r="H64" s="29"/>
    </row>
    <row r="65" spans="1:3">
      <c r="B65" s="7"/>
    </row>
    <row r="66" spans="1:3" hidden="1">
      <c r="B66" s="30"/>
      <c r="C66" s="30"/>
    </row>
    <row r="67" spans="1:3" hidden="1">
      <c r="A67" s="30"/>
      <c r="B67" s="37"/>
      <c r="C67" s="37"/>
    </row>
    <row r="68" spans="1:3" hidden="1">
      <c r="A68" s="30"/>
      <c r="B68" s="30"/>
      <c r="C68" s="4"/>
    </row>
    <row r="69" spans="1:3" hidden="1">
      <c r="B69" s="30"/>
      <c r="C69" s="4"/>
    </row>
    <row r="70" spans="1:3" hidden="1">
      <c r="B70" s="37"/>
      <c r="C70" s="37"/>
    </row>
    <row r="71" spans="1:3" ht="13.5"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7"/>
    </row>
    <row r="159" spans="2:5" hidden="1">
      <c r="B159" s="7"/>
      <c r="E159" s="57"/>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idden="1">
      <c r="B214" s="16"/>
      <c r="C214" s="1"/>
    </row>
    <row r="215" spans="2:3" hidden="1">
      <c r="B215" s="17"/>
    </row>
    <row r="216" spans="2:3" hidden="1">
      <c r="B216" s="16"/>
    </row>
    <row r="217" spans="2:3" hidden="1">
      <c r="B217" s="16"/>
    </row>
    <row r="218" spans="2:3" hidden="1">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3.2"/>
  <cols>
    <col min="1" max="1" width="5.88671875" style="19" hidden="1" customWidth="1"/>
    <col min="2" max="2" width="74.109375" style="18" customWidth="1"/>
    <col min="3" max="13" width="19.44140625" style="18" customWidth="1"/>
    <col min="14" max="14" width="19.44140625" style="3" customWidth="1"/>
    <col min="15" max="40" width="19.44140625" style="18" customWidth="1"/>
    <col min="41" max="43" width="9.44140625" style="18" customWidth="1"/>
    <col min="44" max="16384" width="9.44140625" style="18" hidden="1"/>
  </cols>
  <sheetData>
    <row r="1" spans="1:40" ht="19.2">
      <c r="B1" s="91" t="s">
        <v>423</v>
      </c>
      <c r="E1" s="376"/>
    </row>
    <row r="2" spans="1:40" ht="13.8" thickBot="1"/>
    <row r="3" spans="1:40" s="19" customFormat="1" ht="69">
      <c r="B3" s="111" t="s">
        <v>422</v>
      </c>
      <c r="C3" s="113" t="s">
        <v>297</v>
      </c>
      <c r="D3" s="114" t="s">
        <v>298</v>
      </c>
      <c r="E3" s="114" t="s">
        <v>299</v>
      </c>
      <c r="F3" s="114" t="s">
        <v>300</v>
      </c>
      <c r="G3" s="115" t="s">
        <v>301</v>
      </c>
      <c r="H3" s="113" t="s">
        <v>302</v>
      </c>
      <c r="I3" s="114" t="s">
        <v>303</v>
      </c>
      <c r="J3" s="114" t="s">
        <v>304</v>
      </c>
      <c r="K3" s="114" t="s">
        <v>305</v>
      </c>
      <c r="L3" s="115" t="s">
        <v>306</v>
      </c>
      <c r="M3" s="113" t="s">
        <v>307</v>
      </c>
      <c r="N3" s="114" t="s">
        <v>308</v>
      </c>
      <c r="O3" s="114" t="s">
        <v>309</v>
      </c>
      <c r="P3" s="114" t="s">
        <v>310</v>
      </c>
      <c r="Q3" s="113" t="s">
        <v>311</v>
      </c>
      <c r="R3" s="114" t="s">
        <v>312</v>
      </c>
      <c r="S3" s="114" t="s">
        <v>313</v>
      </c>
      <c r="T3" s="114" t="s">
        <v>314</v>
      </c>
      <c r="U3" s="113" t="s">
        <v>315</v>
      </c>
      <c r="V3" s="114" t="s">
        <v>316</v>
      </c>
      <c r="W3" s="114" t="s">
        <v>317</v>
      </c>
      <c r="X3" s="114" t="s">
        <v>356</v>
      </c>
      <c r="Y3" s="113" t="s">
        <v>318</v>
      </c>
      <c r="Z3" s="114" t="s">
        <v>319</v>
      </c>
      <c r="AA3" s="114" t="s">
        <v>320</v>
      </c>
      <c r="AB3" s="114" t="s">
        <v>321</v>
      </c>
      <c r="AC3" s="113" t="s">
        <v>322</v>
      </c>
      <c r="AD3" s="114" t="s">
        <v>323</v>
      </c>
      <c r="AE3" s="114" t="s">
        <v>324</v>
      </c>
      <c r="AF3" s="114" t="s">
        <v>325</v>
      </c>
      <c r="AG3" s="113" t="s">
        <v>326</v>
      </c>
      <c r="AH3" s="114" t="s">
        <v>327</v>
      </c>
      <c r="AI3" s="114" t="s">
        <v>328</v>
      </c>
      <c r="AJ3" s="114" t="s">
        <v>329</v>
      </c>
      <c r="AK3" s="113" t="s">
        <v>330</v>
      </c>
      <c r="AL3" s="114" t="s">
        <v>331</v>
      </c>
      <c r="AM3" s="114" t="s">
        <v>332</v>
      </c>
      <c r="AN3" s="133" t="s">
        <v>333</v>
      </c>
    </row>
    <row r="4" spans="1:40" s="4" customFormat="1" ht="16.8">
      <c r="A4" s="8"/>
      <c r="B4" s="122" t="s">
        <v>276</v>
      </c>
      <c r="C4" s="259"/>
      <c r="D4" s="260"/>
      <c r="E4" s="260"/>
      <c r="F4" s="260"/>
      <c r="G4" s="261"/>
      <c r="H4" s="259"/>
      <c r="I4" s="260"/>
      <c r="J4" s="260"/>
      <c r="K4" s="260"/>
      <c r="L4" s="261"/>
      <c r="M4" s="259"/>
      <c r="N4" s="260"/>
      <c r="O4" s="260"/>
      <c r="P4" s="260"/>
      <c r="Q4" s="259"/>
      <c r="R4" s="260"/>
      <c r="S4" s="260"/>
      <c r="T4" s="260"/>
      <c r="U4" s="259"/>
      <c r="V4" s="260"/>
      <c r="W4" s="260"/>
      <c r="X4" s="260"/>
      <c r="Y4" s="259"/>
      <c r="Z4" s="260"/>
      <c r="AA4" s="260"/>
      <c r="AB4" s="260"/>
      <c r="AC4" s="259"/>
      <c r="AD4" s="260"/>
      <c r="AE4" s="260"/>
      <c r="AF4" s="260"/>
      <c r="AG4" s="259"/>
      <c r="AH4" s="260"/>
      <c r="AI4" s="260"/>
      <c r="AJ4" s="260"/>
      <c r="AK4" s="384"/>
      <c r="AL4" s="385"/>
      <c r="AM4" s="385"/>
      <c r="AN4" s="386"/>
    </row>
    <row r="5" spans="1:40" s="73" customFormat="1">
      <c r="A5" s="72"/>
      <c r="B5" s="128" t="s">
        <v>277</v>
      </c>
      <c r="C5" s="415"/>
      <c r="D5" s="416"/>
      <c r="E5" s="416"/>
      <c r="F5" s="416"/>
      <c r="G5" s="267"/>
      <c r="H5" s="415"/>
      <c r="I5" s="416"/>
      <c r="J5" s="416"/>
      <c r="K5" s="416"/>
      <c r="L5" s="267"/>
      <c r="M5" s="415"/>
      <c r="N5" s="416"/>
      <c r="O5" s="416"/>
      <c r="P5" s="416"/>
      <c r="Q5" s="281"/>
      <c r="R5" s="265"/>
      <c r="S5" s="265"/>
      <c r="T5" s="265"/>
      <c r="U5" s="281"/>
      <c r="V5" s="265"/>
      <c r="W5" s="265"/>
      <c r="X5" s="265"/>
      <c r="Y5" s="281"/>
      <c r="Z5" s="265"/>
      <c r="AA5" s="265"/>
      <c r="AB5" s="265"/>
      <c r="AC5" s="281"/>
      <c r="AD5" s="265"/>
      <c r="AE5" s="265"/>
      <c r="AF5" s="265"/>
      <c r="AG5" s="281"/>
      <c r="AH5" s="265"/>
      <c r="AI5" s="265"/>
      <c r="AJ5" s="265"/>
      <c r="AK5" s="281"/>
      <c r="AL5" s="265"/>
      <c r="AM5" s="265"/>
      <c r="AN5" s="282"/>
    </row>
    <row r="6" spans="1:40" s="73" customFormat="1">
      <c r="A6" s="72"/>
      <c r="B6" s="128" t="s">
        <v>278</v>
      </c>
      <c r="C6" s="283"/>
      <c r="D6" s="284"/>
      <c r="E6" s="284"/>
      <c r="F6" s="284"/>
      <c r="G6" s="267"/>
      <c r="H6" s="283"/>
      <c r="I6" s="284"/>
      <c r="J6" s="284"/>
      <c r="K6" s="284"/>
      <c r="L6" s="267"/>
      <c r="M6" s="283"/>
      <c r="N6" s="284"/>
      <c r="O6" s="284"/>
      <c r="P6" s="284"/>
      <c r="Q6" s="415"/>
      <c r="R6" s="416"/>
      <c r="S6" s="416"/>
      <c r="T6" s="416"/>
      <c r="U6" s="415"/>
      <c r="V6" s="416"/>
      <c r="W6" s="416"/>
      <c r="X6" s="416"/>
      <c r="Y6" s="415"/>
      <c r="Z6" s="416"/>
      <c r="AA6" s="416"/>
      <c r="AB6" s="416"/>
      <c r="AC6" s="281"/>
      <c r="AD6" s="265"/>
      <c r="AE6" s="265"/>
      <c r="AF6" s="265"/>
      <c r="AG6" s="281"/>
      <c r="AH6" s="265"/>
      <c r="AI6" s="265"/>
      <c r="AJ6" s="265"/>
      <c r="AK6" s="415"/>
      <c r="AL6" s="416"/>
      <c r="AM6" s="416"/>
      <c r="AN6" s="419"/>
    </row>
    <row r="7" spans="1:40" ht="16.8">
      <c r="B7" s="122" t="s">
        <v>279</v>
      </c>
      <c r="C7" s="259"/>
      <c r="D7" s="260"/>
      <c r="E7" s="260"/>
      <c r="F7" s="260"/>
      <c r="G7" s="388"/>
      <c r="H7" s="259"/>
      <c r="I7" s="260"/>
      <c r="J7" s="260"/>
      <c r="K7" s="260"/>
      <c r="L7" s="388"/>
      <c r="M7" s="259"/>
      <c r="N7" s="260"/>
      <c r="O7" s="260"/>
      <c r="P7" s="260"/>
      <c r="Q7" s="259"/>
      <c r="R7" s="260"/>
      <c r="S7" s="260"/>
      <c r="T7" s="260"/>
      <c r="U7" s="259"/>
      <c r="V7" s="260"/>
      <c r="W7" s="260"/>
      <c r="X7" s="260"/>
      <c r="Y7" s="259"/>
      <c r="Z7" s="260"/>
      <c r="AA7" s="260"/>
      <c r="AB7" s="260"/>
      <c r="AC7" s="259"/>
      <c r="AD7" s="260"/>
      <c r="AE7" s="260"/>
      <c r="AF7" s="260"/>
      <c r="AG7" s="259"/>
      <c r="AH7" s="260"/>
      <c r="AI7" s="260"/>
      <c r="AJ7" s="260"/>
      <c r="AK7" s="259"/>
      <c r="AL7" s="385"/>
      <c r="AM7" s="385"/>
      <c r="AN7" s="386"/>
    </row>
    <row r="8" spans="1:40" s="379" customFormat="1">
      <c r="A8" s="30"/>
      <c r="B8" s="107" t="s">
        <v>280</v>
      </c>
      <c r="C8" s="415"/>
      <c r="D8" s="416"/>
      <c r="E8" s="416"/>
      <c r="F8" s="416"/>
      <c r="G8" s="389"/>
      <c r="H8" s="415"/>
      <c r="I8" s="416"/>
      <c r="J8" s="416"/>
      <c r="K8" s="416"/>
      <c r="L8" s="389"/>
      <c r="M8" s="415"/>
      <c r="N8" s="416"/>
      <c r="O8" s="416"/>
      <c r="P8" s="416"/>
      <c r="Q8" s="415"/>
      <c r="R8" s="416"/>
      <c r="S8" s="416"/>
      <c r="T8" s="416"/>
      <c r="U8" s="415"/>
      <c r="V8" s="416"/>
      <c r="W8" s="416"/>
      <c r="X8" s="416"/>
      <c r="Y8" s="415"/>
      <c r="Z8" s="416"/>
      <c r="AA8" s="416"/>
      <c r="AB8" s="416"/>
      <c r="AC8" s="281"/>
      <c r="AD8" s="265"/>
      <c r="AE8" s="265"/>
      <c r="AF8" s="265"/>
      <c r="AG8" s="281"/>
      <c r="AH8" s="265"/>
      <c r="AI8" s="265"/>
      <c r="AJ8" s="265"/>
      <c r="AK8" s="415"/>
      <c r="AL8" s="416"/>
      <c r="AM8" s="416"/>
      <c r="AN8" s="419"/>
    </row>
    <row r="9" spans="1:40" s="404" customFormat="1" ht="16.8">
      <c r="A9" s="390"/>
      <c r="B9" s="405" t="s">
        <v>281</v>
      </c>
      <c r="C9" s="406"/>
      <c r="D9" s="407"/>
      <c r="E9" s="407"/>
      <c r="F9" s="407"/>
      <c r="G9" s="408"/>
      <c r="H9" s="406"/>
      <c r="I9" s="407"/>
      <c r="J9" s="407"/>
      <c r="K9" s="407"/>
      <c r="L9" s="408"/>
      <c r="M9" s="406"/>
      <c r="N9" s="407"/>
      <c r="O9" s="407"/>
      <c r="P9" s="407"/>
      <c r="Q9" s="406"/>
      <c r="R9" s="407"/>
      <c r="S9" s="407"/>
      <c r="T9" s="407"/>
      <c r="U9" s="406"/>
      <c r="V9" s="407"/>
      <c r="W9" s="407"/>
      <c r="X9" s="407"/>
      <c r="Y9" s="406"/>
      <c r="Z9" s="407"/>
      <c r="AA9" s="407"/>
      <c r="AB9" s="407"/>
      <c r="AC9" s="406"/>
      <c r="AD9" s="407"/>
      <c r="AE9" s="407"/>
      <c r="AF9" s="407"/>
      <c r="AG9" s="406"/>
      <c r="AH9" s="407"/>
      <c r="AI9" s="407"/>
      <c r="AJ9" s="407"/>
      <c r="AK9" s="406"/>
      <c r="AL9" s="407"/>
      <c r="AM9" s="407"/>
      <c r="AN9" s="409"/>
    </row>
    <row r="10" spans="1:40" s="4" customFormat="1">
      <c r="A10" s="8"/>
      <c r="B10" s="130" t="s">
        <v>282</v>
      </c>
      <c r="C10" s="204"/>
      <c r="D10" s="203"/>
      <c r="E10" s="203"/>
      <c r="F10" s="417"/>
      <c r="G10" s="197"/>
      <c r="H10" s="204"/>
      <c r="I10" s="203"/>
      <c r="J10" s="203"/>
      <c r="K10" s="417"/>
      <c r="L10" s="197"/>
      <c r="M10" s="204"/>
      <c r="N10" s="203"/>
      <c r="O10" s="203"/>
      <c r="P10" s="417"/>
      <c r="Q10" s="204"/>
      <c r="R10" s="203"/>
      <c r="S10" s="203"/>
      <c r="T10" s="417"/>
      <c r="U10" s="204"/>
      <c r="V10" s="203"/>
      <c r="W10" s="203"/>
      <c r="X10" s="417"/>
      <c r="Y10" s="204"/>
      <c r="Z10" s="203"/>
      <c r="AA10" s="203"/>
      <c r="AB10" s="417"/>
      <c r="AC10" s="204"/>
      <c r="AD10" s="203"/>
      <c r="AE10" s="203"/>
      <c r="AF10" s="203"/>
      <c r="AG10" s="204"/>
      <c r="AH10" s="203"/>
      <c r="AI10" s="203"/>
      <c r="AJ10" s="203"/>
      <c r="AK10" s="204"/>
      <c r="AL10" s="203"/>
      <c r="AM10" s="203"/>
      <c r="AN10" s="420"/>
    </row>
    <row r="11" spans="1:40" s="19" customFormat="1" ht="17.399999999999999" thickBot="1">
      <c r="B11" s="122" t="s">
        <v>283</v>
      </c>
      <c r="C11" s="259"/>
      <c r="D11" s="260"/>
      <c r="E11" s="260"/>
      <c r="F11" s="260"/>
      <c r="G11" s="377"/>
      <c r="H11" s="259"/>
      <c r="I11" s="260"/>
      <c r="J11" s="260"/>
      <c r="K11" s="260"/>
      <c r="L11" s="377"/>
      <c r="M11" s="259"/>
      <c r="N11" s="260"/>
      <c r="O11" s="260"/>
      <c r="P11" s="260"/>
      <c r="Q11" s="259"/>
      <c r="R11" s="260"/>
      <c r="S11" s="260"/>
      <c r="T11" s="260"/>
      <c r="U11" s="259"/>
      <c r="V11" s="260"/>
      <c r="W11" s="260"/>
      <c r="X11" s="260"/>
      <c r="Y11" s="259"/>
      <c r="Z11" s="260"/>
      <c r="AA11" s="260"/>
      <c r="AB11" s="260"/>
      <c r="AC11" s="259"/>
      <c r="AD11" s="260"/>
      <c r="AE11" s="260"/>
      <c r="AF11" s="260"/>
      <c r="AG11" s="259"/>
      <c r="AH11" s="260"/>
      <c r="AI11" s="260"/>
      <c r="AJ11" s="260"/>
      <c r="AK11" s="259"/>
      <c r="AL11" s="385"/>
      <c r="AM11" s="385"/>
      <c r="AN11" s="386"/>
    </row>
    <row r="12" spans="1:40" ht="13.8" thickTop="1">
      <c r="B12" s="378" t="s">
        <v>284</v>
      </c>
      <c r="C12" s="298"/>
      <c r="D12" s="299"/>
      <c r="E12" s="299"/>
      <c r="F12" s="299"/>
      <c r="G12" s="190"/>
      <c r="H12" s="298"/>
      <c r="I12" s="299"/>
      <c r="J12" s="299"/>
      <c r="K12" s="299"/>
      <c r="L12" s="190"/>
      <c r="M12" s="298"/>
      <c r="N12" s="299"/>
      <c r="O12" s="299"/>
      <c r="P12" s="299"/>
      <c r="Q12" s="298"/>
      <c r="R12" s="299"/>
      <c r="S12" s="299"/>
      <c r="T12" s="299"/>
      <c r="U12" s="298"/>
      <c r="V12" s="299"/>
      <c r="W12" s="299"/>
      <c r="X12" s="299"/>
      <c r="Y12" s="298"/>
      <c r="Z12" s="299"/>
      <c r="AA12" s="299"/>
      <c r="AB12" s="299"/>
      <c r="AC12" s="213"/>
      <c r="AD12" s="214"/>
      <c r="AE12" s="214"/>
      <c r="AF12" s="214"/>
      <c r="AG12" s="213"/>
      <c r="AH12" s="214"/>
      <c r="AI12" s="214"/>
      <c r="AJ12" s="214"/>
      <c r="AK12" s="298"/>
      <c r="AL12" s="299"/>
      <c r="AM12" s="299"/>
      <c r="AN12" s="300"/>
    </row>
    <row r="13" spans="1:40" s="399" customFormat="1" hidden="1">
      <c r="A13" s="390"/>
      <c r="B13" s="391" t="s">
        <v>285</v>
      </c>
      <c r="C13" s="392"/>
      <c r="D13" s="393"/>
      <c r="E13" s="393"/>
      <c r="F13" s="394"/>
      <c r="G13" s="395"/>
      <c r="H13" s="392"/>
      <c r="I13" s="393"/>
      <c r="J13" s="393"/>
      <c r="K13" s="394"/>
      <c r="L13" s="395"/>
      <c r="M13" s="392"/>
      <c r="N13" s="393"/>
      <c r="O13" s="393"/>
      <c r="P13" s="394"/>
      <c r="Q13" s="392"/>
      <c r="R13" s="393"/>
      <c r="S13" s="393"/>
      <c r="T13" s="394"/>
      <c r="U13" s="392"/>
      <c r="V13" s="393"/>
      <c r="W13" s="393"/>
      <c r="X13" s="394"/>
      <c r="Y13" s="392"/>
      <c r="Z13" s="393"/>
      <c r="AA13" s="393"/>
      <c r="AB13" s="394"/>
      <c r="AC13" s="396"/>
      <c r="AD13" s="397"/>
      <c r="AE13" s="397"/>
      <c r="AF13" s="397"/>
      <c r="AG13" s="396"/>
      <c r="AH13" s="397"/>
      <c r="AI13" s="397"/>
      <c r="AJ13" s="397"/>
      <c r="AK13" s="396"/>
      <c r="AL13" s="393"/>
      <c r="AM13" s="393"/>
      <c r="AN13" s="398"/>
    </row>
    <row r="14" spans="1:40" s="404" customFormat="1" hidden="1">
      <c r="A14" s="390"/>
      <c r="B14" s="400" t="s">
        <v>286</v>
      </c>
      <c r="C14" s="396"/>
      <c r="D14" s="397"/>
      <c r="E14" s="397"/>
      <c r="F14" s="401"/>
      <c r="G14" s="402"/>
      <c r="H14" s="396"/>
      <c r="I14" s="397"/>
      <c r="J14" s="397"/>
      <c r="K14" s="401"/>
      <c r="L14" s="402"/>
      <c r="M14" s="396"/>
      <c r="N14" s="397"/>
      <c r="O14" s="397"/>
      <c r="P14" s="401"/>
      <c r="Q14" s="396"/>
      <c r="R14" s="397"/>
      <c r="S14" s="397"/>
      <c r="T14" s="401"/>
      <c r="U14" s="396"/>
      <c r="V14" s="397"/>
      <c r="W14" s="397"/>
      <c r="X14" s="401"/>
      <c r="Y14" s="396"/>
      <c r="Z14" s="397"/>
      <c r="AA14" s="397"/>
      <c r="AB14" s="401"/>
      <c r="AC14" s="396"/>
      <c r="AD14" s="397"/>
      <c r="AE14" s="397"/>
      <c r="AF14" s="397"/>
      <c r="AG14" s="396"/>
      <c r="AH14" s="397"/>
      <c r="AI14" s="397"/>
      <c r="AJ14" s="397"/>
      <c r="AK14" s="396"/>
      <c r="AL14" s="397"/>
      <c r="AM14" s="397"/>
      <c r="AN14" s="403"/>
    </row>
    <row r="15" spans="1:40" s="379" customFormat="1" ht="27" thickBot="1">
      <c r="A15" s="30"/>
      <c r="B15" s="380" t="s">
        <v>287</v>
      </c>
      <c r="C15" s="381"/>
      <c r="D15" s="382"/>
      <c r="E15" s="382"/>
      <c r="F15" s="418"/>
      <c r="G15" s="383"/>
      <c r="H15" s="381"/>
      <c r="I15" s="382"/>
      <c r="J15" s="382"/>
      <c r="K15" s="418"/>
      <c r="L15" s="383"/>
      <c r="M15" s="381"/>
      <c r="N15" s="382"/>
      <c r="O15" s="382"/>
      <c r="P15" s="418"/>
      <c r="Q15" s="381"/>
      <c r="R15" s="382"/>
      <c r="S15" s="382"/>
      <c r="T15" s="418"/>
      <c r="U15" s="381"/>
      <c r="V15" s="382"/>
      <c r="W15" s="382"/>
      <c r="X15" s="418"/>
      <c r="Y15" s="381"/>
      <c r="Z15" s="382"/>
      <c r="AA15" s="382"/>
      <c r="AB15" s="418"/>
      <c r="AC15" s="381"/>
      <c r="AD15" s="382"/>
      <c r="AE15" s="382"/>
      <c r="AF15" s="382"/>
      <c r="AG15" s="381"/>
      <c r="AH15" s="382"/>
      <c r="AI15" s="382"/>
      <c r="AJ15" s="382"/>
      <c r="AK15" s="381"/>
      <c r="AL15" s="382"/>
      <c r="AM15" s="382"/>
      <c r="AN15" s="421"/>
    </row>
    <row r="16" spans="1:40">
      <c r="C16" s="387"/>
      <c r="D16" s="387"/>
      <c r="E16" s="387"/>
    </row>
    <row r="17" spans="1:40" s="413" customFormat="1" ht="13.8" thickBot="1">
      <c r="A17" s="412"/>
      <c r="N17" s="414"/>
    </row>
    <row r="18" spans="1:40" s="19" customFormat="1" ht="69">
      <c r="B18" s="111" t="s">
        <v>525</v>
      </c>
      <c r="C18" s="113" t="s">
        <v>297</v>
      </c>
      <c r="D18" s="114" t="s">
        <v>298</v>
      </c>
      <c r="E18" s="114" t="s">
        <v>299</v>
      </c>
      <c r="F18" s="114" t="s">
        <v>300</v>
      </c>
      <c r="G18" s="134" t="s">
        <v>301</v>
      </c>
      <c r="H18" s="113" t="s">
        <v>302</v>
      </c>
      <c r="I18" s="114" t="s">
        <v>303</v>
      </c>
      <c r="J18" s="114" t="s">
        <v>304</v>
      </c>
      <c r="K18" s="114" t="s">
        <v>305</v>
      </c>
      <c r="L18" s="115" t="s">
        <v>306</v>
      </c>
      <c r="M18" s="113" t="s">
        <v>307</v>
      </c>
      <c r="N18" s="114" t="s">
        <v>308</v>
      </c>
      <c r="O18" s="114" t="s">
        <v>309</v>
      </c>
      <c r="P18" s="114" t="s">
        <v>310</v>
      </c>
      <c r="Q18" s="113" t="s">
        <v>311</v>
      </c>
      <c r="R18" s="114" t="s">
        <v>312</v>
      </c>
      <c r="S18" s="114" t="s">
        <v>313</v>
      </c>
      <c r="T18" s="114" t="s">
        <v>314</v>
      </c>
      <c r="U18" s="113" t="s">
        <v>315</v>
      </c>
      <c r="V18" s="114" t="s">
        <v>316</v>
      </c>
      <c r="W18" s="114" t="s">
        <v>317</v>
      </c>
      <c r="X18" s="114" t="s">
        <v>356</v>
      </c>
      <c r="Y18" s="113" t="s">
        <v>318</v>
      </c>
      <c r="Z18" s="114" t="s">
        <v>319</v>
      </c>
      <c r="AA18" s="114" t="s">
        <v>320</v>
      </c>
      <c r="AB18" s="114" t="s">
        <v>321</v>
      </c>
      <c r="AC18" s="113" t="s">
        <v>322</v>
      </c>
      <c r="AD18" s="114" t="s">
        <v>323</v>
      </c>
      <c r="AE18" s="114" t="s">
        <v>324</v>
      </c>
      <c r="AF18" s="114" t="s">
        <v>325</v>
      </c>
      <c r="AG18" s="113" t="s">
        <v>326</v>
      </c>
      <c r="AH18" s="114" t="s">
        <v>327</v>
      </c>
      <c r="AI18" s="114" t="s">
        <v>328</v>
      </c>
      <c r="AJ18" s="114" t="s">
        <v>329</v>
      </c>
      <c r="AK18" s="113" t="s">
        <v>330</v>
      </c>
      <c r="AL18" s="114" t="s">
        <v>331</v>
      </c>
      <c r="AM18" s="114" t="s">
        <v>332</v>
      </c>
      <c r="AN18" s="133" t="s">
        <v>333</v>
      </c>
    </row>
    <row r="19" spans="1:40" s="4" customFormat="1" ht="16.8">
      <c r="A19" s="8"/>
      <c r="B19" s="122" t="s">
        <v>276</v>
      </c>
      <c r="C19" s="259"/>
      <c r="D19" s="260"/>
      <c r="E19" s="260"/>
      <c r="F19" s="260"/>
      <c r="G19" s="324"/>
      <c r="H19" s="259"/>
      <c r="I19" s="260"/>
      <c r="J19" s="260"/>
      <c r="K19" s="260"/>
      <c r="L19" s="377"/>
      <c r="M19" s="259"/>
      <c r="N19" s="260"/>
      <c r="O19" s="260"/>
      <c r="P19" s="260"/>
      <c r="Q19" s="259"/>
      <c r="R19" s="260"/>
      <c r="S19" s="260"/>
      <c r="T19" s="260"/>
      <c r="U19" s="259"/>
      <c r="V19" s="260"/>
      <c r="W19" s="260"/>
      <c r="X19" s="260"/>
      <c r="Y19" s="259"/>
      <c r="Z19" s="260"/>
      <c r="AA19" s="260"/>
      <c r="AB19" s="260"/>
      <c r="AC19" s="259"/>
      <c r="AD19" s="260"/>
      <c r="AE19" s="260"/>
      <c r="AF19" s="260"/>
      <c r="AG19" s="259"/>
      <c r="AH19" s="260"/>
      <c r="AI19" s="260"/>
      <c r="AJ19" s="260"/>
      <c r="AK19" s="259"/>
      <c r="AL19" s="260"/>
      <c r="AM19" s="260"/>
      <c r="AN19" s="277"/>
    </row>
    <row r="20" spans="1:40" s="73" customFormat="1">
      <c r="A20" s="72"/>
      <c r="B20" s="128" t="s">
        <v>277</v>
      </c>
      <c r="C20" s="415"/>
      <c r="D20" s="416"/>
      <c r="E20" s="416"/>
      <c r="F20" s="416"/>
      <c r="G20" s="424"/>
      <c r="H20" s="415"/>
      <c r="I20" s="416"/>
      <c r="J20" s="416"/>
      <c r="K20" s="416"/>
      <c r="L20" s="267"/>
      <c r="M20" s="415"/>
      <c r="N20" s="416"/>
      <c r="O20" s="416"/>
      <c r="P20" s="416"/>
      <c r="Q20" s="281"/>
      <c r="R20" s="265"/>
      <c r="S20" s="265"/>
      <c r="T20" s="265"/>
      <c r="U20" s="281"/>
      <c r="V20" s="265"/>
      <c r="W20" s="265"/>
      <c r="X20" s="265"/>
      <c r="Y20" s="281"/>
      <c r="Z20" s="265"/>
      <c r="AA20" s="265"/>
      <c r="AB20" s="265"/>
      <c r="AC20" s="281"/>
      <c r="AD20" s="265"/>
      <c r="AE20" s="265"/>
      <c r="AF20" s="265"/>
      <c r="AG20" s="281"/>
      <c r="AH20" s="265"/>
      <c r="AI20" s="265"/>
      <c r="AJ20" s="265"/>
      <c r="AK20" s="281"/>
      <c r="AL20" s="265"/>
      <c r="AM20" s="265"/>
      <c r="AN20" s="282"/>
    </row>
    <row r="21" spans="1:40" s="73" customFormat="1">
      <c r="A21" s="72"/>
      <c r="B21" s="128" t="s">
        <v>278</v>
      </c>
      <c r="C21" s="283"/>
      <c r="D21" s="284"/>
      <c r="E21" s="284"/>
      <c r="F21" s="284"/>
      <c r="G21" s="424"/>
      <c r="H21" s="283"/>
      <c r="I21" s="284"/>
      <c r="J21" s="284"/>
      <c r="K21" s="284"/>
      <c r="L21" s="267"/>
      <c r="M21" s="283"/>
      <c r="N21" s="284"/>
      <c r="O21" s="284"/>
      <c r="P21" s="284"/>
      <c r="Q21" s="415"/>
      <c r="R21" s="416"/>
      <c r="S21" s="416"/>
      <c r="T21" s="416"/>
      <c r="U21" s="415"/>
      <c r="V21" s="416"/>
      <c r="W21" s="416"/>
      <c r="X21" s="416"/>
      <c r="Y21" s="415"/>
      <c r="Z21" s="416"/>
      <c r="AA21" s="416"/>
      <c r="AB21" s="416"/>
      <c r="AC21" s="281"/>
      <c r="AD21" s="265"/>
      <c r="AE21" s="265"/>
      <c r="AF21" s="265"/>
      <c r="AG21" s="281"/>
      <c r="AH21" s="265"/>
      <c r="AI21" s="265"/>
      <c r="AJ21" s="265"/>
      <c r="AK21" s="415"/>
      <c r="AL21" s="416"/>
      <c r="AM21" s="416"/>
      <c r="AN21" s="419"/>
    </row>
    <row r="22" spans="1:40" ht="16.8">
      <c r="B22" s="122" t="s">
        <v>279</v>
      </c>
      <c r="C22" s="259"/>
      <c r="D22" s="260"/>
      <c r="E22" s="260"/>
      <c r="F22" s="260"/>
      <c r="G22" s="324"/>
      <c r="H22" s="259"/>
      <c r="I22" s="260"/>
      <c r="J22" s="260"/>
      <c r="K22" s="260"/>
      <c r="L22" s="324"/>
      <c r="M22" s="259"/>
      <c r="N22" s="260"/>
      <c r="O22" s="260"/>
      <c r="P22" s="260"/>
      <c r="Q22" s="259"/>
      <c r="R22" s="260"/>
      <c r="S22" s="260"/>
      <c r="T22" s="260"/>
      <c r="U22" s="259"/>
      <c r="V22" s="260"/>
      <c r="W22" s="260"/>
      <c r="X22" s="260"/>
      <c r="Y22" s="259"/>
      <c r="Z22" s="260"/>
      <c r="AA22" s="260"/>
      <c r="AB22" s="260"/>
      <c r="AC22" s="259"/>
      <c r="AD22" s="260"/>
      <c r="AE22" s="260"/>
      <c r="AF22" s="260"/>
      <c r="AG22" s="259"/>
      <c r="AH22" s="260"/>
      <c r="AI22" s="260"/>
      <c r="AJ22" s="260"/>
      <c r="AK22" s="259"/>
      <c r="AL22" s="260"/>
      <c r="AM22" s="260"/>
      <c r="AN22" s="277"/>
    </row>
    <row r="23" spans="1:40" s="379" customFormat="1">
      <c r="A23" s="30"/>
      <c r="B23" s="107" t="s">
        <v>280</v>
      </c>
      <c r="C23" s="415"/>
      <c r="D23" s="416"/>
      <c r="E23" s="416"/>
      <c r="F23" s="416"/>
      <c r="G23" s="389"/>
      <c r="H23" s="415"/>
      <c r="I23" s="416"/>
      <c r="J23" s="416"/>
      <c r="K23" s="416"/>
      <c r="L23" s="389"/>
      <c r="M23" s="415"/>
      <c r="N23" s="416"/>
      <c r="O23" s="416"/>
      <c r="P23" s="416"/>
      <c r="Q23" s="415"/>
      <c r="R23" s="416"/>
      <c r="S23" s="416"/>
      <c r="T23" s="416"/>
      <c r="U23" s="415"/>
      <c r="V23" s="416"/>
      <c r="W23" s="416"/>
      <c r="X23" s="416"/>
      <c r="Y23" s="415"/>
      <c r="Z23" s="416"/>
      <c r="AA23" s="416"/>
      <c r="AB23" s="416"/>
      <c r="AC23" s="281"/>
      <c r="AD23" s="265"/>
      <c r="AE23" s="265"/>
      <c r="AF23" s="265"/>
      <c r="AG23" s="281"/>
      <c r="AH23" s="265"/>
      <c r="AI23" s="265"/>
      <c r="AJ23" s="265"/>
      <c r="AK23" s="415"/>
      <c r="AL23" s="416"/>
      <c r="AM23" s="416"/>
      <c r="AN23" s="419"/>
    </row>
    <row r="24" spans="1:40" s="404" customFormat="1" ht="16.8">
      <c r="A24" s="390"/>
      <c r="B24" s="405" t="s">
        <v>281</v>
      </c>
      <c r="C24" s="406"/>
      <c r="D24" s="407"/>
      <c r="E24" s="407"/>
      <c r="F24" s="407"/>
      <c r="G24" s="425"/>
      <c r="H24" s="406"/>
      <c r="I24" s="407"/>
      <c r="J24" s="407"/>
      <c r="K24" s="407"/>
      <c r="L24" s="408"/>
      <c r="M24" s="406"/>
      <c r="N24" s="407"/>
      <c r="O24" s="407"/>
      <c r="P24" s="407"/>
      <c r="Q24" s="406"/>
      <c r="R24" s="407"/>
      <c r="S24" s="407"/>
      <c r="T24" s="407"/>
      <c r="U24" s="406"/>
      <c r="V24" s="407"/>
      <c r="W24" s="407"/>
      <c r="X24" s="407"/>
      <c r="Y24" s="406"/>
      <c r="Z24" s="407"/>
      <c r="AA24" s="407"/>
      <c r="AB24" s="407"/>
      <c r="AC24" s="406"/>
      <c r="AD24" s="407"/>
      <c r="AE24" s="407"/>
      <c r="AF24" s="407"/>
      <c r="AG24" s="406"/>
      <c r="AH24" s="407"/>
      <c r="AI24" s="407"/>
      <c r="AJ24" s="407"/>
      <c r="AK24" s="406"/>
      <c r="AL24" s="407"/>
      <c r="AM24" s="407"/>
      <c r="AN24" s="409"/>
    </row>
    <row r="25" spans="1:40" s="4" customFormat="1">
      <c r="A25" s="8"/>
      <c r="B25" s="130" t="s">
        <v>282</v>
      </c>
      <c r="C25" s="410"/>
      <c r="D25" s="411"/>
      <c r="E25" s="411"/>
      <c r="F25" s="417"/>
      <c r="G25" s="426"/>
      <c r="H25" s="410"/>
      <c r="I25" s="411"/>
      <c r="J25" s="411"/>
      <c r="K25" s="417"/>
      <c r="L25" s="197"/>
      <c r="M25" s="204"/>
      <c r="N25" s="203"/>
      <c r="O25" s="203"/>
      <c r="P25" s="417"/>
      <c r="Q25" s="204"/>
      <c r="R25" s="203"/>
      <c r="S25" s="203"/>
      <c r="T25" s="417"/>
      <c r="U25" s="204"/>
      <c r="V25" s="203"/>
      <c r="W25" s="203"/>
      <c r="X25" s="417"/>
      <c r="Y25" s="204"/>
      <c r="Z25" s="203"/>
      <c r="AA25" s="203"/>
      <c r="AB25" s="417"/>
      <c r="AC25" s="204"/>
      <c r="AD25" s="203"/>
      <c r="AE25" s="203"/>
      <c r="AF25" s="203"/>
      <c r="AG25" s="204"/>
      <c r="AH25" s="203"/>
      <c r="AI25" s="203"/>
      <c r="AJ25" s="203"/>
      <c r="AK25" s="204"/>
      <c r="AL25" s="203"/>
      <c r="AM25" s="203"/>
      <c r="AN25" s="420"/>
    </row>
    <row r="26" spans="1:40" s="19" customFormat="1" ht="17.399999999999999" thickBot="1">
      <c r="B26" s="122" t="s">
        <v>283</v>
      </c>
      <c r="C26" s="259"/>
      <c r="D26" s="260"/>
      <c r="E26" s="260"/>
      <c r="F26" s="260"/>
      <c r="G26" s="324"/>
      <c r="H26" s="259"/>
      <c r="I26" s="260"/>
      <c r="J26" s="260"/>
      <c r="K26" s="260"/>
      <c r="L26" s="377"/>
      <c r="M26" s="259"/>
      <c r="N26" s="260"/>
      <c r="O26" s="260"/>
      <c r="P26" s="260"/>
      <c r="Q26" s="259"/>
      <c r="R26" s="260"/>
      <c r="S26" s="260"/>
      <c r="T26" s="260"/>
      <c r="U26" s="259"/>
      <c r="V26" s="260"/>
      <c r="W26" s="260"/>
      <c r="X26" s="260"/>
      <c r="Y26" s="259"/>
      <c r="Z26" s="260"/>
      <c r="AA26" s="260"/>
      <c r="AB26" s="260"/>
      <c r="AC26" s="259"/>
      <c r="AD26" s="260"/>
      <c r="AE26" s="260"/>
      <c r="AF26" s="260"/>
      <c r="AG26" s="259"/>
      <c r="AH26" s="260"/>
      <c r="AI26" s="260"/>
      <c r="AJ26" s="260"/>
      <c r="AK26" s="259"/>
      <c r="AL26" s="260"/>
      <c r="AM26" s="260"/>
      <c r="AN26" s="277"/>
    </row>
    <row r="27" spans="1:40" ht="13.8" thickTop="1">
      <c r="B27" s="378" t="s">
        <v>284</v>
      </c>
      <c r="C27" s="298"/>
      <c r="D27" s="299"/>
      <c r="E27" s="299"/>
      <c r="F27" s="299"/>
      <c r="G27" s="427"/>
      <c r="H27" s="298"/>
      <c r="I27" s="299"/>
      <c r="J27" s="299"/>
      <c r="K27" s="299"/>
      <c r="L27" s="190"/>
      <c r="M27" s="298"/>
      <c r="N27" s="299"/>
      <c r="O27" s="299"/>
      <c r="P27" s="299"/>
      <c r="Q27" s="298"/>
      <c r="R27" s="299"/>
      <c r="S27" s="299"/>
      <c r="T27" s="299"/>
      <c r="U27" s="298"/>
      <c r="V27" s="299"/>
      <c r="W27" s="299"/>
      <c r="X27" s="299"/>
      <c r="Y27" s="298"/>
      <c r="Z27" s="299"/>
      <c r="AA27" s="299"/>
      <c r="AB27" s="299"/>
      <c r="AC27" s="213"/>
      <c r="AD27" s="214"/>
      <c r="AE27" s="214"/>
      <c r="AF27" s="214"/>
      <c r="AG27" s="213"/>
      <c r="AH27" s="214"/>
      <c r="AI27" s="214"/>
      <c r="AJ27" s="214"/>
      <c r="AK27" s="298"/>
      <c r="AL27" s="299"/>
      <c r="AM27" s="299"/>
      <c r="AN27" s="300"/>
    </row>
    <row r="28" spans="1:40" s="399" customFormat="1" hidden="1">
      <c r="A28" s="390"/>
      <c r="B28" s="391" t="s">
        <v>285</v>
      </c>
      <c r="C28" s="392"/>
      <c r="D28" s="393"/>
      <c r="E28" s="393"/>
      <c r="F28" s="394"/>
      <c r="G28" s="428"/>
      <c r="H28" s="392"/>
      <c r="I28" s="393"/>
      <c r="J28" s="393"/>
      <c r="K28" s="394"/>
      <c r="L28" s="395"/>
      <c r="M28" s="392"/>
      <c r="N28" s="393"/>
      <c r="O28" s="393"/>
      <c r="P28" s="394"/>
      <c r="Q28" s="392"/>
      <c r="R28" s="393"/>
      <c r="S28" s="393"/>
      <c r="T28" s="394"/>
      <c r="U28" s="392"/>
      <c r="V28" s="393"/>
      <c r="W28" s="393"/>
      <c r="X28" s="394"/>
      <c r="Y28" s="392"/>
      <c r="Z28" s="393"/>
      <c r="AA28" s="393"/>
      <c r="AB28" s="394"/>
      <c r="AC28" s="396"/>
      <c r="AD28" s="397"/>
      <c r="AE28" s="397"/>
      <c r="AF28" s="397"/>
      <c r="AG28" s="396"/>
      <c r="AH28" s="397"/>
      <c r="AI28" s="397"/>
      <c r="AJ28" s="397"/>
      <c r="AK28" s="396"/>
      <c r="AL28" s="393"/>
      <c r="AM28" s="393"/>
      <c r="AN28" s="398"/>
    </row>
    <row r="29" spans="1:40" s="404" customFormat="1" hidden="1">
      <c r="A29" s="390"/>
      <c r="B29" s="400" t="s">
        <v>286</v>
      </c>
      <c r="C29" s="396"/>
      <c r="D29" s="397"/>
      <c r="E29" s="397"/>
      <c r="F29" s="401"/>
      <c r="G29" s="429"/>
      <c r="H29" s="396"/>
      <c r="I29" s="397"/>
      <c r="J29" s="397"/>
      <c r="K29" s="401"/>
      <c r="L29" s="402"/>
      <c r="M29" s="396"/>
      <c r="N29" s="397"/>
      <c r="O29" s="397"/>
      <c r="P29" s="401"/>
      <c r="Q29" s="396"/>
      <c r="R29" s="397"/>
      <c r="S29" s="397"/>
      <c r="T29" s="401"/>
      <c r="U29" s="396"/>
      <c r="V29" s="397"/>
      <c r="W29" s="397"/>
      <c r="X29" s="401"/>
      <c r="Y29" s="396"/>
      <c r="Z29" s="397"/>
      <c r="AA29" s="397"/>
      <c r="AB29" s="401"/>
      <c r="AC29" s="396"/>
      <c r="AD29" s="397"/>
      <c r="AE29" s="397"/>
      <c r="AF29" s="397"/>
      <c r="AG29" s="396"/>
      <c r="AH29" s="397"/>
      <c r="AI29" s="397"/>
      <c r="AJ29" s="397"/>
      <c r="AK29" s="396"/>
      <c r="AL29" s="397"/>
      <c r="AM29" s="397"/>
      <c r="AN29" s="403"/>
    </row>
    <row r="30" spans="1:40" s="379" customFormat="1" ht="26.4">
      <c r="A30" s="30"/>
      <c r="B30" s="107" t="s">
        <v>287</v>
      </c>
      <c r="C30" s="281"/>
      <c r="D30" s="265"/>
      <c r="E30" s="265"/>
      <c r="F30" s="416"/>
      <c r="G30" s="424"/>
      <c r="H30" s="281"/>
      <c r="I30" s="265"/>
      <c r="J30" s="265"/>
      <c r="K30" s="416"/>
      <c r="L30" s="267"/>
      <c r="M30" s="281"/>
      <c r="N30" s="265"/>
      <c r="O30" s="265"/>
      <c r="P30" s="416"/>
      <c r="Q30" s="281"/>
      <c r="R30" s="265"/>
      <c r="S30" s="265"/>
      <c r="T30" s="416"/>
      <c r="U30" s="281"/>
      <c r="V30" s="265"/>
      <c r="W30" s="265"/>
      <c r="X30" s="416"/>
      <c r="Y30" s="281"/>
      <c r="Z30" s="265"/>
      <c r="AA30" s="265"/>
      <c r="AB30" s="416"/>
      <c r="AC30" s="281"/>
      <c r="AD30" s="265"/>
      <c r="AE30" s="265"/>
      <c r="AF30" s="265"/>
      <c r="AG30" s="281"/>
      <c r="AH30" s="265"/>
      <c r="AI30" s="265"/>
      <c r="AJ30" s="265"/>
      <c r="AK30" s="281"/>
      <c r="AL30" s="265"/>
      <c r="AM30" s="265"/>
      <c r="AN30" s="419"/>
    </row>
    <row r="31" spans="1:40" ht="13.8" customHeight="1">
      <c r="B31" s="363" t="s">
        <v>560</v>
      </c>
      <c r="C31" s="415"/>
      <c r="D31" s="193"/>
      <c r="E31" s="193"/>
      <c r="F31" s="203"/>
      <c r="G31" s="426"/>
      <c r="H31" s="415"/>
      <c r="I31" s="193"/>
      <c r="J31" s="193"/>
      <c r="K31" s="203"/>
      <c r="L31" s="197"/>
      <c r="M31" s="415"/>
      <c r="N31" s="193"/>
      <c r="O31" s="193"/>
      <c r="P31" s="203"/>
      <c r="Q31" s="415"/>
      <c r="R31" s="193"/>
      <c r="S31" s="193"/>
      <c r="T31" s="203"/>
      <c r="U31" s="415"/>
      <c r="V31" s="193"/>
      <c r="W31" s="193"/>
      <c r="X31" s="203"/>
      <c r="Y31" s="415"/>
      <c r="Z31" s="193"/>
      <c r="AA31" s="193"/>
      <c r="AB31" s="203"/>
      <c r="AC31" s="204"/>
      <c r="AD31" s="203"/>
      <c r="AE31" s="203"/>
      <c r="AF31" s="203"/>
      <c r="AG31" s="204"/>
      <c r="AH31" s="203"/>
      <c r="AI31" s="203"/>
      <c r="AJ31" s="203"/>
      <c r="AK31" s="415"/>
      <c r="AL31" s="193"/>
      <c r="AM31" s="193"/>
      <c r="AN31" s="203"/>
    </row>
    <row r="32" spans="1:40" s="379" customFormat="1" ht="13.8" customHeight="1">
      <c r="A32" s="30"/>
      <c r="B32" s="363" t="s">
        <v>561</v>
      </c>
      <c r="C32" s="415"/>
      <c r="D32" s="193"/>
      <c r="E32" s="367"/>
      <c r="F32" s="203"/>
      <c r="G32" s="424"/>
      <c r="H32" s="415"/>
      <c r="I32" s="193"/>
      <c r="J32" s="367"/>
      <c r="K32" s="203"/>
      <c r="L32" s="267"/>
      <c r="M32" s="415"/>
      <c r="N32" s="193"/>
      <c r="O32" s="367"/>
      <c r="P32" s="203"/>
      <c r="Q32" s="415"/>
      <c r="R32" s="193"/>
      <c r="S32" s="367"/>
      <c r="T32" s="203"/>
      <c r="U32" s="415"/>
      <c r="V32" s="193"/>
      <c r="W32" s="367"/>
      <c r="X32" s="203"/>
      <c r="Y32" s="415"/>
      <c r="Z32" s="193"/>
      <c r="AA32" s="367"/>
      <c r="AB32" s="203"/>
      <c r="AC32" s="204"/>
      <c r="AD32" s="203"/>
      <c r="AE32" s="203"/>
      <c r="AF32" s="203"/>
      <c r="AG32" s="204"/>
      <c r="AH32" s="203"/>
      <c r="AI32" s="203"/>
      <c r="AJ32" s="203"/>
      <c r="AK32" s="415"/>
      <c r="AL32" s="193"/>
      <c r="AM32" s="367"/>
      <c r="AN32" s="203"/>
    </row>
    <row r="33" spans="1:40" s="379" customFormat="1">
      <c r="A33" s="30"/>
      <c r="B33" s="363" t="s">
        <v>562</v>
      </c>
      <c r="C33" s="415"/>
      <c r="D33" s="193"/>
      <c r="E33" s="193"/>
      <c r="F33" s="203"/>
      <c r="G33" s="424"/>
      <c r="H33" s="415"/>
      <c r="I33" s="193"/>
      <c r="J33" s="193"/>
      <c r="K33" s="203"/>
      <c r="L33" s="267"/>
      <c r="M33" s="415"/>
      <c r="N33" s="193"/>
      <c r="O33" s="193"/>
      <c r="P33" s="203"/>
      <c r="Q33" s="415"/>
      <c r="R33" s="193"/>
      <c r="S33" s="193"/>
      <c r="T33" s="203"/>
      <c r="U33" s="415"/>
      <c r="V33" s="193"/>
      <c r="W33" s="193"/>
      <c r="X33" s="203"/>
      <c r="Y33" s="415"/>
      <c r="Z33" s="193"/>
      <c r="AA33" s="193"/>
      <c r="AB33" s="203"/>
      <c r="AC33" s="204"/>
      <c r="AD33" s="203"/>
      <c r="AE33" s="203"/>
      <c r="AF33" s="203"/>
      <c r="AG33" s="204"/>
      <c r="AH33" s="203"/>
      <c r="AI33" s="203"/>
      <c r="AJ33" s="203"/>
      <c r="AK33" s="415"/>
      <c r="AL33" s="193"/>
      <c r="AM33" s="193"/>
      <c r="AN33" s="203"/>
    </row>
    <row r="34" spans="1:40" s="379" customFormat="1" ht="13.8" thickBot="1">
      <c r="A34" s="30"/>
      <c r="B34" s="423" t="s">
        <v>563</v>
      </c>
      <c r="C34" s="430"/>
      <c r="D34" s="270"/>
      <c r="E34" s="270"/>
      <c r="F34" s="431"/>
      <c r="G34" s="432"/>
      <c r="H34" s="430"/>
      <c r="I34" s="270"/>
      <c r="J34" s="270"/>
      <c r="K34" s="431"/>
      <c r="L34" s="383"/>
      <c r="M34" s="430"/>
      <c r="N34" s="270"/>
      <c r="O34" s="270"/>
      <c r="P34" s="431"/>
      <c r="Q34" s="430"/>
      <c r="R34" s="270"/>
      <c r="S34" s="270"/>
      <c r="T34" s="431"/>
      <c r="U34" s="430"/>
      <c r="V34" s="270"/>
      <c r="W34" s="270"/>
      <c r="X34" s="431"/>
      <c r="Y34" s="430"/>
      <c r="Z34" s="270"/>
      <c r="AA34" s="270"/>
      <c r="AB34" s="431"/>
      <c r="AC34" s="303"/>
      <c r="AD34" s="304"/>
      <c r="AE34" s="304"/>
      <c r="AF34" s="304"/>
      <c r="AG34" s="303"/>
      <c r="AH34" s="304"/>
      <c r="AI34" s="304"/>
      <c r="AJ34" s="304"/>
      <c r="AK34" s="430"/>
      <c r="AL34" s="270"/>
      <c r="AM34" s="270"/>
      <c r="AN34" s="421"/>
    </row>
    <row r="35" spans="1:40" s="413" customFormat="1">
      <c r="A35" s="412"/>
      <c r="N35" s="414"/>
    </row>
    <row r="43" spans="1:40">
      <c r="A43" s="18"/>
      <c r="B43" s="3"/>
      <c r="N43" s="18"/>
    </row>
    <row r="44" spans="1:40">
      <c r="A44" s="18"/>
      <c r="B44" s="30"/>
      <c r="N44" s="18"/>
    </row>
  </sheetData>
  <conditionalFormatting sqref="H27:K27">
    <cfRule type="cellIs" dxfId="17" priority="27" stopIfTrue="1" operator="lessThan">
      <formula>0</formula>
    </cfRule>
  </conditionalFormatting>
  <conditionalFormatting sqref="Q27:T27">
    <cfRule type="cellIs" dxfId="16" priority="25" stopIfTrue="1" operator="lessThan">
      <formula>0</formula>
    </cfRule>
  </conditionalFormatting>
  <conditionalFormatting sqref="D27:F27">
    <cfRule type="cellIs" dxfId="15" priority="28" stopIfTrue="1" operator="lessThan">
      <formula>0</formula>
    </cfRule>
  </conditionalFormatting>
  <conditionalFormatting sqref="M27:P27">
    <cfRule type="cellIs" dxfId="14" priority="26" stopIfTrue="1" operator="lessThan">
      <formula>0</formula>
    </cfRule>
  </conditionalFormatting>
  <conditionalFormatting sqref="U27:X27">
    <cfRule type="cellIs" dxfId="13" priority="24" stopIfTrue="1" operator="lessThan">
      <formula>0</formula>
    </cfRule>
  </conditionalFormatting>
  <conditionalFormatting sqref="Y27:AB27">
    <cfRule type="cellIs" dxfId="12" priority="23" stopIfTrue="1" operator="lessThan">
      <formula>0</formula>
    </cfRule>
  </conditionalFormatting>
  <conditionalFormatting sqref="AL27:AN27">
    <cfRule type="cellIs" dxfId="11" priority="22" stopIfTrue="1" operator="lessThan">
      <formula>0</formula>
    </cfRule>
  </conditionalFormatting>
  <conditionalFormatting sqref="AK27">
    <cfRule type="cellIs" dxfId="10" priority="21" stopIfTrue="1" operator="lessThan">
      <formula>0</formula>
    </cfRule>
  </conditionalFormatting>
  <conditionalFormatting sqref="H12:K12">
    <cfRule type="cellIs" dxfId="9" priority="19" stopIfTrue="1" operator="lessThan">
      <formula>0</formula>
    </cfRule>
  </conditionalFormatting>
  <conditionalFormatting sqref="Q12:T12">
    <cfRule type="cellIs" dxfId="8" priority="17" stopIfTrue="1" operator="lessThan">
      <formula>0</formula>
    </cfRule>
  </conditionalFormatting>
  <conditionalFormatting sqref="C12:F12">
    <cfRule type="cellIs" dxfId="7" priority="20" stopIfTrue="1" operator="lessThan">
      <formula>0</formula>
    </cfRule>
  </conditionalFormatting>
  <conditionalFormatting sqref="M12:P12">
    <cfRule type="cellIs" dxfId="6" priority="18" stopIfTrue="1" operator="lessThan">
      <formula>0</formula>
    </cfRule>
  </conditionalFormatting>
  <conditionalFormatting sqref="U12:X12">
    <cfRule type="cellIs" dxfId="5" priority="16" stopIfTrue="1" operator="lessThan">
      <formula>0</formula>
    </cfRule>
  </conditionalFormatting>
  <conditionalFormatting sqref="Y12:AB12">
    <cfRule type="cellIs" dxfId="4" priority="15" stopIfTrue="1" operator="lessThan">
      <formula>0</formula>
    </cfRule>
  </conditionalFormatting>
  <conditionalFormatting sqref="AL12:AN12">
    <cfRule type="cellIs" dxfId="3" priority="4" stopIfTrue="1" operator="lessThan">
      <formula>0</formula>
    </cfRule>
  </conditionalFormatting>
  <conditionalFormatting sqref="C27">
    <cfRule type="cellIs" dxfId="2" priority="2" stopIfTrue="1" operator="lessThan">
      <formula>0</formula>
    </cfRule>
  </conditionalFormatting>
  <conditionalFormatting sqref="AK12">
    <cfRule type="cellIs" dxfId="1" priority="1" stopIfTrue="1" operator="lessThan">
      <formula>0</formula>
    </cfRule>
  </conditionalFormatting>
  <dataValidations count="4">
    <dataValidation allowBlank="1" showInputMessage="1" showErrorMessage="1" prompt="Does not accept input from user" sqref="AK22:AN22 C26:AB26 AK11:AN11 L7:L9 C11:AB11 L22:L24 G22:G24 G27:G29 AC4:AJ14 AC19:AJ29 AK26:AN26 AK10:AM10 G12:G14 C28:E30 G30:J30 Y28:AA30 L30:O30 Q28:S30 U28:W30 AC30:AM30 G15:J15 Y13:AA15 Q13:S15 U13:W15 AC15:AM15 L15:O15 C9:F9 H7:K7 Q5:AB5 AK4:AN5 AK24:AN24 G5 G20 Q20:AB20 AK19:AN20 C21:P21 M22:AB22 C25:E25 C13:E15 L25:O25 M24:AB24 U10:W10 AK9:AN9 C10:E10 H10:J10 L10:O10 Q25:S25 Y25:AA25 AK25:AM25 L20 M7:AB7 L5 M13:O14 Y10:AA10 Q10:S10 U25:W25 C24:F24 C7:F7 C22:F22 C6:P6 C4:AB4 H22:K22 C19:AB19 H28:J29 L12:L14 AK13:AM14 H13:J14 L27:L29 M28:O29 AK28:AM29 H24:K24 G7:G10 H9:K9 G25:J25 M9:AB9 AK7:AN7"/>
    <dataValidation showInputMessage="1" showErrorMessage="1" prompt="Accepts input from user" sqref="H27:K27 M27:AB27 AK27:AN27 C12:F12 H12:K12 M12:AB12 C27:F27 AK12:AN12 E33:E34 D31:D34 E31 J33:J34 I31:I34 J31 O33:O34 N31:N34 O31 S33:S34 R31:R34 S31 W33:W34 V31:V34 W31 AA33:AA34 Z31:Z34 AA31 AM33:AM34 AL31:AL34 AM31"/>
    <dataValidation allowBlank="1" showInputMessage="1" showErrorMessage="1" prompt="Accepts input from user" sqref="C23:F23 F30 H20:K20 H23:K23 C8:F8 K30 F15 H8:K8 K15 X30 T30 P30 X15 T15 P15 M23:AB23 AB30 M8:AB8 AB15 AK23:AN23 AN30 AK6:AN6 AN15 C5:F5 H5:K5 M5:P5 Q6:AB6 AN10 C20:F20 AK21:AN21 M20:P20 Q21:AB21 F10 F25 K25 K10 P10 T10 T25 P25 X10 X25 AB25 AB10 AN25 AK8:AN8 F34 C31:C34 K34 H31:H34 P34 M31:M34 T34 Q31:Q34 X34 U31:U34 AB34 Y31:Y34 AK31:AK34 AN34"/>
    <dataValidation allowBlank="1" showInputMessage="1" showErrorMessage="1" prompt="Requires calculation from user" sqref="F13:F14 K13:K14 P13:P14 T13:T14 X13:X14 AB13:AB14 AN13:AN14 F28:F29 K28:K29 P28:P29 T28:T29 X28:X29 AB28:AB29 AN28:AN2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2AEC57B-F62A-4F4B-9F17-8493B708A382}">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Christina A. Whitefield</cp:lastModifiedBy>
  <cp:lastPrinted>2017-05-24T10:30:04Z</cp:lastPrinted>
  <dcterms:created xsi:type="dcterms:W3CDTF">2012-03-15T16:14:51Z</dcterms:created>
  <dcterms:modified xsi:type="dcterms:W3CDTF">2018-05-30T19:35:53Z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1489100151</vt:i4>
  </property>
  <property fmtid="{D5CDD505-2E9C-101B-9397-08002B2CF9AE}" pid="5" name="_EmailSubject">
    <vt:lpwstr>MLR documents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PreviousAdHocReviewCycleID">
    <vt:i4>-1568584521</vt:i4>
  </property>
</Properties>
</file>