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Box\Box\RY9G\Compliant 508 documents\"/>
    </mc:Choice>
  </mc:AlternateContent>
  <xr:revisionPtr revIDLastSave="0" documentId="8_{D2B539D4-6C7B-47E9-85D3-8566A6260C25}" xr6:coauthVersionLast="47" xr6:coauthVersionMax="47" xr10:uidLastSave="{00000000-0000-0000-0000-000000000000}"/>
  <workbookProtection workbookAlgorithmName="SHA-512" workbookHashValue="5oHCwJZ2pWOXN5dbRyqlRoQ8bpPCwZEluaTXAQIi4wI9uHWNgwokLxowkEQFyJjiCCx+92UqpeoN8/SgexY/LA==" workbookSaltValue="LoQwIG4D/i8zZuMZ1mVlhg==" workbookSpinCount="100000" lockStructure="1"/>
  <bookViews>
    <workbookView xWindow="31095" yWindow="1305" windowWidth="25560" windowHeight="14010" tabRatio="816" xr2:uid="{E423D655-C6DD-4C3E-8ADF-8CA5FB4C4971}"/>
  </bookViews>
  <sheets>
    <sheet name="Cover Page" sheetId="8" r:id="rId1"/>
    <sheet name="Payment Calculation Overview" sheetId="10" r:id="rId2"/>
    <sheet name="Step 1. Hospital Baseline" sheetId="31" r:id="rId3"/>
    <sheet name="Step 2. Volume Based Adj." sheetId="1" r:id="rId4"/>
    <sheet name="Step 3. Reflect FFS" sheetId="30" r:id="rId5"/>
    <sheet name="Step 4. AHEAD Specfic Adj" sheetId="3" r:id="rId6"/>
    <sheet name="Step 5. Final HGB" sheetId="5" r:id="rId7"/>
    <sheet name="Floor Calc" sheetId="32" state="hidden" r:id="rId8"/>
    <sheet name="CAR Details" sheetId="11" r:id="rId9"/>
    <sheet name="WAACF Details" sheetId="25" r:id="rId10"/>
    <sheet name="CMS Impact File " sheetId="12" r:id="rId11"/>
    <sheet name="HACRP Adjustment" sheetId="15" r:id="rId12"/>
    <sheet name="SRA Look Up Table" sheetId="22" r:id="rId13"/>
    <sheet name="EA Look Up table" sheetId="27" r:id="rId14"/>
    <sheet name="CIB Look Up Table" sheetId="29" r:id="rId15"/>
    <sheet name="Dropdowns" sheetId="36" state="hidden" r:id="rId16"/>
    <sheet name="Base Rate Lookup" sheetId="16" state="hidden" r:id="rId17"/>
    <sheet name="FY24 Table 1A-1E" sheetId="17" state="hidden" r:id="rId18"/>
    <sheet name="FY23 Table 1A-1E" sheetId="18" state="hidden" r:id="rId19"/>
    <sheet name="FY22 Table 1A-1E" sheetId="19" state="hidden" r:id="rId20"/>
    <sheet name="FY21 Table 1A-1E" sheetId="20" state="hidden" r:id="rId21"/>
  </sheets>
  <definedNames>
    <definedName name="_AMO_ContentDefinition_179285213" hidden="1">"'Partitions:15'"</definedName>
    <definedName name="_AMO_ContentDefinition_179285213.0" hidden="1">"'&lt;ContentDefinition name=""sasCCW:/sas/vrdc/users/kow236/files/dua_050019/Vermont_ACO/VT AIPBP Development/PlanB/Data/aipbprpt/MonitoringReport/tab4_absumbymqy_long.sas7bdat"" rsid=""179285213"" type=""DataSet"" format=""ReportXml"" imgfmt=""ActiveX""'"</definedName>
    <definedName name="_AMO_ContentDefinition_179285213.1" hidden="1">"' created=""06/19/2019 14:12:36"" modifed=""06/20/2019 09:07:42"" user=""Katherine Owen"" apply=""False"" css=""D:\Program Files\SASHome\SASAddinforMicrosoftOffice\7.1\Styles\AMODefault.css"" range=""sasCCW__sas_vrdc_users_kow236_files_dua_050019_Vermo'"</definedName>
    <definedName name="_AMO_ContentDefinition_179285213.10" hidden="1">"'ParentName&amp;amp;gt;&amp;amp;#xD;&amp;amp;#xA;  &amp;amp;lt;Delimiter&amp;amp;gt;\&amp;amp;lt;/Delimiter&amp;amp;gt;&amp;amp;#xD;&amp;amp;#xA;  &amp;amp;lt;FullPath&amp;amp;gt;C:\Users\KOW236\AppData\Local\Temp\3\pqxijx2p.xfp\31640697389b459dbac1fe50fb977692.sas7bdat&amp;amp;lt;/FullPath&amp;amp;gt;&amp;'"</definedName>
    <definedName name="_AMO_ContentDefinition_179285213.11" hidden="1">"'amp;#xD;&amp;amp;#xA;  &amp;amp;lt;RelativePath&amp;amp;gt;C:\Users\KOW236\AppData\Local\Temp\3\pqxijx2p.xfp\31640697389b459dbac1fe50fb977692.sas7bdat&amp;amp;lt;/RelativePath&amp;amp;gt;&amp;amp;#xD;&amp;amp;#xA;&amp;amp;lt;/DNA&amp;amp;gt;&amp;quot; Name=&amp;quot;C:\Users\KOW236\AppData\Loca'"</definedName>
    <definedName name="_AMO_ContentDefinition_179285213.12" hidden="1">"'l\Temp\3\pqxijx2p.xfp\31640697389b459dbac1fe50fb977692.sas7bdat&amp;quot; /&amp;gt;"" /&gt;_x000D_
  &lt;param n=""ExcelTableColumnCount"" v=""6"" /&gt;_x000D_
  &lt;param n=""ExcelTableRowCount"" v=""768"" /&gt;_x000D_
  &lt;param n=""DataRowCount"" v=""768"" /&gt;_x000D_
  &lt;param n=""DataColCount"" '"</definedName>
    <definedName name="_AMO_ContentDefinition_179285213.13" hidden="1">"'v=""5"" /&gt;_x000D_
  &lt;param n=""ObsColumn"" v=""true"" /&gt;_x000D_
  &lt;param n=""ExcelFormattingHash"" v=""305108993"" /&gt;_x000D_
  &lt;param n=""ExcelFormatting"" v=""Automatic"" /&gt;_x000D_
  &lt;ExcelXMLOptions AdjColWidths=""True"" RowOpt=""InsertCells"" ColOpt=""InsertCells"" /&gt;_x000D_
'"</definedName>
    <definedName name="_AMO_ContentDefinition_179285213.14" hidden="1">"'&lt;/ContentDefinition&gt;'"</definedName>
    <definedName name="_AMO_ContentDefinition_179285213.2" hidden="1">"'nt_ACO_VT_AIPBP_Development_PlanB_Data_aipbprpt_MonitoringReport_tab4_absumbymqy_long_sas7bdat"" auto=""False"" xTime=""00:00:00.0019532"" rTime=""00:00:00.2675884"" bgnew=""False"" nFmt=""False"" grphSet=""True"" imgY=""0"" imgX=""0"" redirect=""Fal'"</definedName>
    <definedName name="_AMO_ContentDefinition_179285213.3" hidden="1">"'se""&gt;_x000D_
  &lt;files /&gt;_x000D_
  &lt;parents /&gt;_x000D_
  &lt;children /&gt;_x000D_
  &lt;param n=""AMO_Version"" v=""7.1"" /&gt;_x000D_
  &lt;param n=""DisplayName"" v=""sasCCW:/sas/vrdc/users/kow236/files/dua_050019/Vermont_ACO/VT AIPBP Development/PlanB/Data/aipbprpt/MonitoringReport/tab4_absumb'"</definedName>
    <definedName name="_AMO_ContentDefinition_179285213.4" hidden="1">"'ymqy_long.sas7bdat"" /&gt;_x000D_
  &lt;param n=""DisplayType"" v=""Data Set"" /&gt;_x000D_
  &lt;param n=""DataSourceType"" v=""SAS DATASET"" /&gt;_x000D_
  &lt;param n=""SASFilter"" v="""" /&gt;_x000D_
  &lt;param n=""MoreSheetsForRows"" v=""True"" /&gt;_x000D_
  &lt;param n=""PageSize"" v=""200000"" /&gt;_x000D_
  '"</definedName>
    <definedName name="_AMO_ContentDefinition_179285213.5" hidden="1">"'&lt;param n=""ShowRowNumbers"" v=""True"" /&gt;_x000D_
  &lt;param n=""ShowInfoInSheet"" v=""False"" /&gt;_x000D_
  &lt;param n=""CredKey"" v=""C:\Users\KOW236\AppData\Local\Temp\3\pqxijx2p.xfp\31640697389b459dbac1fe50fb977692.sas7bdat"" /&gt;_x000D_
  &lt;param n=""ClassName"" v=""SAS.Off'"</definedName>
    <definedName name="_AMO_ContentDefinition_179285213.6" hidden="1">"'iceAddin.DataViewItem"" /&gt;_x000D_
  &lt;param n=""ServerName"" v=""sasCCW"" /&gt;_x000D_
  &lt;param n=""DataSource"" v=""&amp;lt;SasDataSource Version=&amp;quot;4.2&amp;quot; Type=&amp;quot;SAS.Servers.Dataset&amp;quot; Svr=&amp;quot;sasCCW&amp;quot; SvrFile=&amp;quot;/sas/vrdc/users/kow236/files/dua_0'"</definedName>
    <definedName name="_AMO_ContentDefinition_179285213.7" hidden="1">"'50019/Vermont_ACO/VT AIPBP Development/PlanB/Data/aipbprpt/MonitoringReport/tab4_absumbymqy_long.sas7bdat&amp;quot; FilterDS=&amp;quot;&amp;amp;lt;?xml version=&amp;amp;quot;1.0&amp;amp;quot; encoding=&amp;amp;quot;utf-16&amp;amp;quot;?&amp;amp;gt;&amp;amp;lt;FilterTree&amp;amp;gt;&amp;amp;lt;T'"</definedName>
    <definedName name="_AMO_ContentDefinition_179285213.8" hidden="1">"'reeRoot /&amp;amp;gt;&amp;amp;lt;/FilterTree&amp;amp;gt;&amp;quot; ColSelFlg=&amp;quot;0&amp;quot; DNA=&amp;quot;&amp;amp;lt;DNA&amp;amp;gt;&amp;amp;#xD;&amp;amp;#xA;  &amp;amp;lt;Type&amp;amp;gt;LocalFile&amp;amp;lt;/Type&amp;amp;gt;&amp;amp;#xD;&amp;amp;#xA;  &amp;amp;lt;Name&amp;amp;gt;31640697389b459dbac1fe50fb977692.sas7'"</definedName>
    <definedName name="_AMO_ContentDefinition_179285213.9" hidden="1">"'bdat&amp;amp;lt;/Name&amp;amp;gt;&amp;amp;#xD;&amp;amp;#xA;  &amp;amp;lt;Version&amp;amp;gt;1&amp;amp;lt;/Version&amp;amp;gt;&amp;amp;#xD;&amp;amp;#xA;  &amp;amp;lt;Assembly /&amp;amp;gt;&amp;amp;#xD;&amp;amp;#xA;  &amp;amp;lt;Factory /&amp;amp;gt;&amp;amp;#xD;&amp;amp;#xA;  &amp;amp;lt;ParentName&amp;amp;gt;pqxijx2p.xfp&amp;amp;lt;/'"</definedName>
    <definedName name="_AMO_ContentDefinition_389096776" hidden="1">"'Partitions:14'"</definedName>
    <definedName name="_AMO_ContentDefinition_389096776.0" hidden="1">"'&lt;ContentDefinition name=""sasCCW:/sas/vrdc/users/kow236/files/dua_050019/Vermont_ACO/VT AIPBP Development/PlanB/Data/aipbprpt/MonitoringReport/tab1_stats.sas7bdat"" rsid=""389096776"" type=""DataSet"" format=""ReportXml"" imgfmt=""ActiveX"" created=""'"</definedName>
    <definedName name="_AMO_ContentDefinition_389096776.1" hidden="1">"'06/10/2019 13:54:02"" modifed=""06/20/2019 08:42:45"" user=""Katherine Owen"" apply=""False"" css=""D:\Program Files\SASHome\SASAddinforMicrosoftOffice\7.1\Styles\AMODefault.css"" range=""sasCCW__sas_vrdc_users_kow236_files_dua_050019_Vermont_ACO_VT_A'"</definedName>
    <definedName name="_AMO_ContentDefinition_389096776.10" hidden="1">"'&amp;amp;lt;Delimiter&amp;amp;gt;\&amp;amp;lt;/Delimiter&amp;amp;gt;&amp;amp;#xD;&amp;amp;#xA;  &amp;amp;lt;FullPath&amp;amp;gt;C:\Users\KOW236\AppData\Local\Temp\3\pqxijx2p.xfp\81c8bbb92d244a12bad09ab03248bdf7.sas7bdat&amp;amp;lt;/FullPath&amp;amp;gt;&amp;amp;#xD;&amp;amp;#xA;  &amp;amp;lt;RelativePat'"</definedName>
    <definedName name="_AMO_ContentDefinition_389096776.11" hidden="1">"'h&amp;amp;gt;C:\Users\KOW236\AppData\Local\Temp\3\pqxijx2p.xfp\81c8bbb92d244a12bad09ab03248bdf7.sas7bdat&amp;amp;lt;/RelativePath&amp;amp;gt;&amp;amp;#xD;&amp;amp;#xA;&amp;amp;lt;/DNA&amp;amp;gt;&amp;quot; Name=&amp;quot;C:\Users\KOW236\AppData\Local\Temp\3\pqxijx2p.xfp\81c8bbb92d244a12'"</definedName>
    <definedName name="_AMO_ContentDefinition_389096776.12" hidden="1">"'bad09ab03248bdf7.sas7bdat&amp;quot; /&amp;gt;"" /&gt;_x000D_
  &lt;param n=""ExcelTableColumnCount"" v=""11"" /&gt;_x000D_
  &lt;param n=""ExcelTableRowCount"" v=""4"" /&gt;_x000D_
  &lt;param n=""DataRowCount"" v=""4"" /&gt;_x000D_
  &lt;param n=""DataColCount"" v=""10"" /&gt;_x000D_
  &lt;param n=""ObsColumn"" v=""'"</definedName>
    <definedName name="_AMO_ContentDefinition_389096776.13" hidden="1">"'true"" /&gt;_x000D_
  &lt;param n=""ExcelFormattingHash"" v=""-1287740278"" /&gt;_x000D_
  &lt;param n=""ExcelFormatting"" v=""Automatic"" /&gt;_x000D_
  &lt;ExcelXMLOptions AdjColWidths=""True"" RowOpt=""InsertCells"" ColOpt=""InsertCells"" /&gt;_x000D_
&lt;/ContentDefinition&gt;'"</definedName>
    <definedName name="_AMO_ContentDefinition_389096776.2" hidden="1">"'IPBP_Development_PlanB_Data_aipbprpt_MonitoringReport_tab1_stats_sas7bdat"" auto=""False"" xTime=""00:00:00.0039064"" rTime=""00:00:00.1855540"" bgnew=""False"" nFmt=""False"" grphSet=""True"" imgY=""0"" imgX=""0"" redirect=""False""&gt;_x000D_
  &lt;files /&gt;_x000D_
  '"</definedName>
    <definedName name="_AMO_ContentDefinition_389096776.3" hidden="1">"'&lt;parents /&gt;_x000D_
  &lt;children /&gt;_x000D_
  &lt;param n=""AMO_Version"" v=""7.1"" /&gt;_x000D_
  &lt;param n=""DisplayName"" v=""sasCCW:/sas/vrdc/users/kow236/files/dua_050019/Vermont_ACO/VT AIPBP Development/PlanB/Data/aipbprpt/MonitoringReport/tab1_stats.sas7bdat"" /&gt;_x000D_
  &lt;par'"</definedName>
    <definedName name="_AMO_ContentDefinition_389096776.4" hidden="1">"'am n=""DisplayType"" v=""Data Set"" /&gt;_x000D_
  &lt;param n=""DataSourceType"" v=""SAS DATASET"" /&gt;_x000D_
  &lt;param n=""SASFilter"" v="""" /&gt;_x000D_
  &lt;param n=""MoreSheetsForRows"" v=""True"" /&gt;_x000D_
  &lt;param n=""PageSize"" v=""200000"" /&gt;_x000D_
  &lt;param n=""ShowRowNumbers"" v'"</definedName>
    <definedName name="_AMO_ContentDefinition_389096776.5" hidden="1">"'=""True"" /&gt;_x000D_
  &lt;param n=""ShowInfoInSheet"" v=""False"" /&gt;_x000D_
  &lt;param n=""CredKey"" v=""C:\Users\KOW236\AppData\Local\Temp\3\pqxijx2p.xfp\81c8bbb92d244a12bad09ab03248bdf7.sas7bdat"" /&gt;_x000D_
  &lt;param n=""ClassName"" v=""SAS.OfficeAddin.DataViewItem"" /&gt;_x000D_
'"</definedName>
    <definedName name="_AMO_ContentDefinition_389096776.6" hidden="1">"'  &lt;param n=""ServerName"" v=""sasCCW"" /&gt;_x000D_
  &lt;param n=""DataSource"" v=""&amp;lt;SasDataSource Version=&amp;quot;4.2&amp;quot; Type=&amp;quot;SAS.Servers.Dataset&amp;quot; Svr=&amp;quot;sasCCW&amp;quot; SvrFile=&amp;quot;/sas/vrdc/users/kow236/files/dua_050019/Vermont_ACO/VT AIPBP D'"</definedName>
    <definedName name="_AMO_ContentDefinition_389096776.7" hidden="1">"'evelopment/PlanB/Data/aipbprpt/MonitoringReport/tab1_stats.sas7bdat&amp;quot; FilterDS=&amp;quot;&amp;amp;lt;?xml version=&amp;amp;quot;1.0&amp;amp;quot; encoding=&amp;amp;quot;utf-16&amp;amp;quot;?&amp;amp;gt;&amp;amp;lt;FilterTree&amp;amp;gt;&amp;amp;lt;TreeRoot /&amp;amp;gt;&amp;amp;lt;/FilterTree&amp;a'"</definedName>
    <definedName name="_AMO_ContentDefinition_389096776.8" hidden="1">"'mp;gt;&amp;quot; ColSelFlg=&amp;quot;0&amp;quot; DNA=&amp;quot;&amp;amp;lt;DNA&amp;amp;gt;&amp;amp;#xD;&amp;amp;#xA;  &amp;amp;lt;Type&amp;amp;gt;LocalFile&amp;amp;lt;/Type&amp;amp;gt;&amp;amp;#xD;&amp;amp;#xA;  &amp;amp;lt;Name&amp;amp;gt;81c8bbb92d244a12bad09ab03248bdf7.sas7bdat&amp;amp;lt;/Name&amp;amp;gt;&amp;amp;#xD;&amp;amp'"</definedName>
    <definedName name="_AMO_ContentDefinition_389096776.9" hidden="1">"';#xA;  &amp;amp;lt;Version&amp;amp;gt;1&amp;amp;lt;/Version&amp;amp;gt;&amp;amp;#xD;&amp;amp;#xA;  &amp;amp;lt;Assembly /&amp;amp;gt;&amp;amp;#xD;&amp;amp;#xA;  &amp;amp;lt;Factory /&amp;amp;gt;&amp;amp;#xD;&amp;amp;#xA;  &amp;amp;lt;ParentName&amp;amp;gt;pqxijx2p.xfp&amp;amp;lt;/ParentName&amp;amp;gt;&amp;amp;#xD;&amp;amp;#xA;  '"</definedName>
    <definedName name="_AMO_ContentDefinition_487264780" hidden="1">"'Partitions:14'"</definedName>
    <definedName name="_AMO_ContentDefinition_487264780.0" hidden="1">"'&lt;ContentDefinition name=""sasCCW:/sas/vrdc/users/kow236/files/dua_050019/Vermont_ACO/VT AIPBP Development/PlanB/Data/aipbprpt/MonitoringReport/tab6_cos_sum.sas7bdat"" rsid=""487264780"" type=""DataSet"" format=""ReportXml"" imgfmt=""ActiveX"" created'"</definedName>
    <definedName name="_AMO_ContentDefinition_487264780.1" hidden="1">"'=""06/12/2019 12:42:38"" modifed=""06/20/2019 09:06:53"" user=""Katherine Owen"" apply=""False"" css=""D:\Program Files\SASHome\SASAddinforMicrosoftOffice\7.1\Styles\AMODefault.css"" range=""sasCCW__sas_vrdc_users_kow236_files_dua_050019_Vermont_ACO_V'"</definedName>
    <definedName name="_AMO_ContentDefinition_487264780.10" hidden="1">"';#xA;  &amp;amp;lt;Delimiter&amp;amp;gt;\&amp;amp;lt;/Delimiter&amp;amp;gt;&amp;amp;#xD;&amp;amp;#xA;  &amp;amp;lt;FullPath&amp;amp;gt;C:\Users\KOW236\AppData\Local\Temp\3\pqxijx2p.xfp\fb9ae51b7b884e0ea4d1a185bf6a44eb.sas7bdat&amp;amp;lt;/FullPath&amp;amp;gt;&amp;amp;#xD;&amp;amp;#xA;  &amp;amp;lt;Rela'"</definedName>
    <definedName name="_AMO_ContentDefinition_487264780.11" hidden="1">"'tivePath&amp;amp;gt;C:\Users\KOW236\AppData\Local\Temp\3\pqxijx2p.xfp\fb9ae51b7b884e0ea4d1a185bf6a44eb.sas7bdat&amp;amp;lt;/RelativePath&amp;amp;gt;&amp;amp;#xD;&amp;amp;#xA;&amp;amp;lt;/DNA&amp;amp;gt;&amp;quot; Name=&amp;quot;C:\Users\KOW236\AppData\Local\Temp\3\pqxijx2p.xfp\fb9ae51b7'"</definedName>
    <definedName name="_AMO_ContentDefinition_487264780.12" hidden="1">"'b884e0ea4d1a185bf6a44eb.sas7bdat&amp;quot; /&amp;gt;"" /&gt;_x000D_
  &lt;param n=""ExcelTableColumnCount"" v=""8"" /&gt;_x000D_
  &lt;param n=""ExcelTableRowCount"" v=""12"" /&gt;_x000D_
  &lt;param n=""DataRowCount"" v=""12"" /&gt;_x000D_
  &lt;param n=""DataColCount"" v=""7"" /&gt;_x000D_
  &lt;param n=""ObsColu'"</definedName>
    <definedName name="_AMO_ContentDefinition_487264780.13" hidden="1">"'mn"" v=""true"" /&gt;_x000D_
  &lt;param n=""ExcelFormattingHash"" v=""664667454"" /&gt;_x000D_
  &lt;param n=""ExcelFormatting"" v=""Automatic"" /&gt;_x000D_
  &lt;ExcelXMLOptions AdjColWidths=""True"" RowOpt=""InsertCells"" ColOpt=""InsertCells"" /&gt;_x000D_
&lt;/ContentDefinition&gt;'"</definedName>
    <definedName name="_AMO_ContentDefinition_487264780.2" hidden="1">"'T_AIPBP_Development_PlanB_Data_aipbprpt_MonitoringReport_tab6_cos_sum_sas7bdat"" auto=""False"" xTime=""00:00:00.0078128"" rTime=""00:00:00.1777412"" bgnew=""False"" nFmt=""False"" grphSet=""True"" imgY=""0"" imgX=""0"" redirect=""False""&gt;_x000D_
  &lt;files /'"</definedName>
    <definedName name="_AMO_ContentDefinition_487264780.3" hidden="1">"'&gt;_x000D_
  &lt;parents /&gt;_x000D_
  &lt;children /&gt;_x000D_
  &lt;param n=""AMO_Version"" v=""7.1"" /&gt;_x000D_
  &lt;param n=""DisplayName"" v=""sasCCW:/sas/vrdc/users/kow236/files/dua_050019/Vermont_ACO/VT AIPBP Development/PlanB/Data/aipbprpt/MonitoringReport/tab6_cos_sum.sas7bdat"" /&gt;_x000D_
'"</definedName>
    <definedName name="_AMO_ContentDefinition_487264780.4" hidden="1">"'  &lt;param n=""DisplayType"" v=""Data Set"" /&gt;_x000D_
  &lt;param n=""DataSourceType"" v=""SAS DATASET"" /&gt;_x000D_
  &lt;param n=""SASFilter"" v="""" /&gt;_x000D_
  &lt;param n=""MoreSheetsForRows"" v=""True"" /&gt;_x000D_
  &lt;param n=""PageSize"" v=""200000"" /&gt;_x000D_
  &lt;param n=""ShowRowNumbe'"</definedName>
    <definedName name="_AMO_ContentDefinition_487264780.5" hidden="1">"'rs"" v=""True"" /&gt;_x000D_
  &lt;param n=""ShowInfoInSheet"" v=""False"" /&gt;_x000D_
  &lt;param n=""CredKey"" v=""C:\Users\KOW236\AppData\Local\Temp\3\pqxijx2p.xfp\fb9ae51b7b884e0ea4d1a185bf6a44eb.sas7bdat"" /&gt;_x000D_
  &lt;param n=""ClassName"" v=""SAS.OfficeAddin.DataViewItem""'"</definedName>
    <definedName name="_AMO_ContentDefinition_487264780.6" hidden="1">"' /&gt;_x000D_
  &lt;param n=""ServerName"" v=""sasCCW"" /&gt;_x000D_
  &lt;param n=""DataSource"" v=""&amp;lt;SasDataSource Version=&amp;quot;4.2&amp;quot; Type=&amp;quot;SAS.Servers.Dataset&amp;quot; Svr=&amp;quot;sasCCW&amp;quot; SvrFile=&amp;quot;/sas/vrdc/users/kow236/files/dua_050019/Vermont_ACO/VT AI'"</definedName>
    <definedName name="_AMO_ContentDefinition_487264780.7" hidden="1">"'PBP Development/PlanB/Data/aipbprpt/MonitoringReport/tab6_cos_sum.sas7bdat&amp;quot; FilterDS=&amp;quot;&amp;amp;lt;?xml version=&amp;amp;quot;1.0&amp;amp;quot; encoding=&amp;amp;quot;utf-16&amp;amp;quot;?&amp;amp;gt;&amp;amp;lt;FilterTree&amp;amp;gt;&amp;amp;lt;TreeRoot /&amp;amp;gt;&amp;amp;lt;/Filte'"</definedName>
    <definedName name="_AMO_ContentDefinition_487264780.8" hidden="1">"'rTree&amp;amp;gt;&amp;quot; ColSelFlg=&amp;quot;0&amp;quot; DNA=&amp;quot;&amp;amp;lt;DNA&amp;amp;gt;&amp;amp;#xD;&amp;amp;#xA;  &amp;amp;lt;Type&amp;amp;gt;LocalFile&amp;amp;lt;/Type&amp;amp;gt;&amp;amp;#xD;&amp;amp;#xA;  &amp;amp;lt;Name&amp;amp;gt;fb9ae51b7b884e0ea4d1a185bf6a44eb.sas7bdat&amp;amp;lt;/Name&amp;amp;gt;&amp;amp;#'"</definedName>
    <definedName name="_AMO_ContentDefinition_487264780.9" hidden="1">"'xD;&amp;amp;#xA;  &amp;amp;lt;Version&amp;amp;gt;1&amp;amp;lt;/Version&amp;amp;gt;&amp;amp;#xD;&amp;amp;#xA;  &amp;amp;lt;Assembly /&amp;amp;gt;&amp;amp;#xD;&amp;amp;#xA;  &amp;amp;lt;Factory /&amp;amp;gt;&amp;amp;#xD;&amp;amp;#xA;  &amp;amp;lt;ParentName&amp;amp;gt;pqxijx2p.xfp&amp;amp;lt;/ParentName&amp;amp;gt;&amp;amp;#xD;&amp;amp'"</definedName>
    <definedName name="_AMO_ContentDefinition_637468743" hidden="1">"'Partitions:14'"</definedName>
    <definedName name="_AMO_ContentDefinition_637468743.0" hidden="1">"'&lt;ContentDefinition name=""sasCCW:/sas/vrdc/users/kow236/files/dua_050019/Vermont_ACO/VT AIPBP Development/PlanB/Data/aipbprpt/MonitoringReport/tab9_pbp_lag.sas7bdat"" rsid=""637468743"" type=""DataSet"" format=""ReportXml"" imgfmt=""ActiveX"" created'"</definedName>
    <definedName name="_AMO_ContentDefinition_637468743.1" hidden="1">"'=""06/12/2019 13:34:04"" modifed=""06/20/2019 08:44:25"" user=""Katherine Owen"" apply=""False"" css=""D:\Program Files\SASHome\SASAddinforMicrosoftOffice\7.1\Styles\AMODefault.css"" range=""sasCCW__sas_vrdc_users_kow236_files_dua_050019_Vermont_ACO_V'"</definedName>
    <definedName name="_AMO_ContentDefinition_637468743.10" hidden="1">"';#xA;  &amp;amp;lt;Delimiter&amp;amp;gt;\&amp;amp;lt;/Delimiter&amp;amp;gt;&amp;amp;#xD;&amp;amp;#xA;  &amp;amp;lt;FullPath&amp;amp;gt;C:\Users\KOW236\AppData\Local\Temp\3\pqxijx2p.xfp\d25a8a4907d54b6aa1fa3ffe005402aa.sas7bdat&amp;amp;lt;/FullPath&amp;amp;gt;&amp;amp;#xD;&amp;amp;#xA;  &amp;amp;lt;Rela'"</definedName>
    <definedName name="_AMO_ContentDefinition_637468743.11" hidden="1">"'tivePath&amp;amp;gt;C:\Users\KOW236\AppData\Local\Temp\3\pqxijx2p.xfp\d25a8a4907d54b6aa1fa3ffe005402aa.sas7bdat&amp;amp;lt;/RelativePath&amp;amp;gt;&amp;amp;#xD;&amp;amp;#xA;&amp;amp;lt;/DNA&amp;amp;gt;&amp;quot; Name=&amp;quot;C:\Users\KOW236\AppData\Local\Temp\3\pqxijx2p.xfp\d25a8a490'"</definedName>
    <definedName name="_AMO_ContentDefinition_637468743.12" hidden="1">"'7d54b6aa1fa3ffe005402aa.sas7bdat&amp;quot; /&amp;gt;"" /&gt;_x000D_
  &lt;param n=""ExcelTableColumnCount"" v=""8"" /&gt;_x000D_
  &lt;param n=""ExcelTableRowCount"" v=""5"" /&gt;_x000D_
  &lt;param n=""DataRowCount"" v=""5"" /&gt;_x000D_
  &lt;param n=""DataColCount"" v=""7"" /&gt;_x000D_
  &lt;param n=""ObsColumn'"</definedName>
    <definedName name="_AMO_ContentDefinition_637468743.13" hidden="1">"'"" v=""true"" /&gt;_x000D_
  &lt;param n=""ExcelFormattingHash"" v=""404837971"" /&gt;_x000D_
  &lt;param n=""ExcelFormatting"" v=""Automatic"" /&gt;_x000D_
  &lt;ExcelXMLOptions AdjColWidths=""True"" RowOpt=""InsertCells"" ColOpt=""InsertCells"" /&gt;_x000D_
&lt;/ContentDefinition&gt;'"</definedName>
    <definedName name="_AMO_ContentDefinition_637468743.2" hidden="1">"'T_AIPBP_Development_PlanB_Data_aipbprpt_MonitoringReport_tab9_pbp_lag_sas7bdat"" auto=""False"" xTime=""00:00:00.0195320"" rTime=""00:00:00.1777412"" bgnew=""False"" nFmt=""False"" grphSet=""True"" imgY=""0"" imgX=""0"" redirect=""False""&gt;_x000D_
  &lt;files /'"</definedName>
    <definedName name="_AMO_ContentDefinition_637468743.3" hidden="1">"'&gt;_x000D_
  &lt;parents /&gt;_x000D_
  &lt;children /&gt;_x000D_
  &lt;param n=""AMO_Version"" v=""7.1"" /&gt;_x000D_
  &lt;param n=""DisplayName"" v=""sasCCW:/sas/vrdc/users/kow236/files/dua_050019/Vermont_ACO/VT AIPBP Development/PlanB/Data/aipbprpt/MonitoringReport/tab9_pbp_lag.sas7bdat"" /&gt;_x000D_
'"</definedName>
    <definedName name="_AMO_ContentDefinition_637468743.4" hidden="1">"'  &lt;param n=""DisplayType"" v=""Data Set"" /&gt;_x000D_
  &lt;param n=""DataSourceType"" v=""SAS DATASET"" /&gt;_x000D_
  &lt;param n=""SASFilter"" v="""" /&gt;_x000D_
  &lt;param n=""MoreSheetsForRows"" v=""True"" /&gt;_x000D_
  &lt;param n=""PageSize"" v=""200000"" /&gt;_x000D_
  &lt;param n=""ShowRowNumbe'"</definedName>
    <definedName name="_AMO_ContentDefinition_637468743.5" hidden="1">"'rs"" v=""True"" /&gt;_x000D_
  &lt;param n=""ShowInfoInSheet"" v=""False"" /&gt;_x000D_
  &lt;param n=""CredKey"" v=""C:\Users\KOW236\AppData\Local\Temp\3\pqxijx2p.xfp\d25a8a4907d54b6aa1fa3ffe005402aa.sas7bdat"" /&gt;_x000D_
  &lt;param n=""ClassName"" v=""SAS.OfficeAddin.DataViewItem""'"</definedName>
    <definedName name="_AMO_ContentDefinition_637468743.6" hidden="1">"' /&gt;_x000D_
  &lt;param n=""ServerName"" v=""sasCCW"" /&gt;_x000D_
  &lt;param n=""DataSource"" v=""&amp;lt;SasDataSource Version=&amp;quot;4.2&amp;quot; Type=&amp;quot;SAS.Servers.Dataset&amp;quot; Svr=&amp;quot;sasCCW&amp;quot; SvrFile=&amp;quot;/sas/vrdc/users/kow236/files/dua_050019/Vermont_ACO/VT AI'"</definedName>
    <definedName name="_AMO_ContentDefinition_637468743.7" hidden="1">"'PBP Development/PlanB/Data/aipbprpt/MonitoringReport/tab9_pbp_lag.sas7bdat&amp;quot; FilterDS=&amp;quot;&amp;amp;lt;?xml version=&amp;amp;quot;1.0&amp;amp;quot; encoding=&amp;amp;quot;utf-16&amp;amp;quot;?&amp;amp;gt;&amp;amp;lt;FilterTree&amp;amp;gt;&amp;amp;lt;TreeRoot /&amp;amp;gt;&amp;amp;lt;/Filte'"</definedName>
    <definedName name="_AMO_ContentDefinition_637468743.8" hidden="1">"'rTree&amp;amp;gt;&amp;quot; ColSelFlg=&amp;quot;0&amp;quot; DNA=&amp;quot;&amp;amp;lt;DNA&amp;amp;gt;&amp;amp;#xD;&amp;amp;#xA;  &amp;amp;lt;Type&amp;amp;gt;LocalFile&amp;amp;lt;/Type&amp;amp;gt;&amp;amp;#xD;&amp;amp;#xA;  &amp;amp;lt;Name&amp;amp;gt;d25a8a4907d54b6aa1fa3ffe005402aa.sas7bdat&amp;amp;lt;/Name&amp;amp;gt;&amp;amp;#'"</definedName>
    <definedName name="_AMO_ContentDefinition_637468743.9" hidden="1">"'xD;&amp;amp;#xA;  &amp;amp;lt;Version&amp;amp;gt;1&amp;amp;lt;/Version&amp;amp;gt;&amp;amp;#xD;&amp;amp;#xA;  &amp;amp;lt;Assembly /&amp;amp;gt;&amp;amp;#xD;&amp;amp;#xA;  &amp;amp;lt;Factory /&amp;amp;gt;&amp;amp;#xD;&amp;amp;#xA;  &amp;amp;lt;ParentName&amp;amp;gt;pqxijx2p.xfp&amp;amp;lt;/ParentName&amp;amp;gt;&amp;amp;#xD;&amp;amp'"</definedName>
    <definedName name="_AMO_ContentDefinition_744166049" hidden="1">"'Partitions:15'"</definedName>
    <definedName name="_AMO_ContentDefinition_744166049.0" hidden="1">"'&lt;ContentDefinition name=""sasCCW:/sas/vrdc/users/kow236/files/dua_050019/Vermont_ACO/VT AIPBP Development/PlanB/Data/aipbprpt/MonitoringReport/tab5_claim_type_aipbp_qtr.sas7bdat"" rsid=""744166049"" type=""DataSet"" format=""ReportXml"" imgfmt=""Acti'"</definedName>
    <definedName name="_AMO_ContentDefinition_744166049.1" hidden="1">"'veX"" created=""06/11/2019 13:55:28"" modifed=""06/20/2019 08:43:15"" user=""Katherine Owen"" apply=""False"" css=""D:\Program Files\SASHome\SASAddinforMicrosoftOffice\7.1\Styles\AMODefault.css"" range=""sasCCW__sas_vrdc_users_kow236_files_dua_050019_'"</definedName>
    <definedName name="_AMO_ContentDefinition_744166049.10" hidden="1">"'gt;pqxijx2p.xfp&amp;amp;lt;/ParentName&amp;amp;gt;&amp;amp;#xD;&amp;amp;#xA;  &amp;amp;lt;Delimiter&amp;amp;gt;\&amp;amp;lt;/Delimiter&amp;amp;gt;&amp;amp;#xD;&amp;amp;#xA;  &amp;amp;lt;FullPath&amp;amp;gt;C:\Users\KOW236\AppData\Local\Temp\3\pqxijx2p.xfp\15349010681e4837b07163ecc38ec99c.sas7bdat&amp;a'"</definedName>
    <definedName name="_AMO_ContentDefinition_744166049.11" hidden="1">"'mp;lt;/FullPath&amp;amp;gt;&amp;amp;#xD;&amp;amp;#xA;  &amp;amp;lt;RelativePath&amp;amp;gt;C:\Users\KOW236\AppData\Local\Temp\3\pqxijx2p.xfp\15349010681e4837b07163ecc38ec99c.sas7bdat&amp;amp;lt;/RelativePath&amp;amp;gt;&amp;amp;#xD;&amp;amp;#xA;&amp;amp;lt;/DNA&amp;amp;gt;&amp;quot; Name=&amp;quot;C:\U'"</definedName>
    <definedName name="_AMO_ContentDefinition_744166049.12" hidden="1">"'sers\KOW236\AppData\Local\Temp\3\pqxijx2p.xfp\15349010681e4837b07163ecc38ec99c.sas7bdat&amp;quot; /&amp;gt;"" /&gt;_x000D_
  &lt;param n=""ExcelTableColumnCount"" v=""7"" /&gt;_x000D_
  &lt;param n=""ExcelTableRowCount"" v=""10"" /&gt;_x000D_
  &lt;param n=""DataRowCount"" v=""10"" /&gt;_x000D_
  &lt;para'"</definedName>
    <definedName name="_AMO_ContentDefinition_744166049.13" hidden="1">"'m n=""DataColCount"" v=""6"" /&gt;_x000D_
  &lt;param n=""ObsColumn"" v=""true"" /&gt;_x000D_
  &lt;param n=""ExcelFormattingHash"" v=""-415992022"" /&gt;_x000D_
  &lt;param n=""ExcelFormatting"" v=""Automatic"" /&gt;_x000D_
  &lt;ExcelXMLOptions AdjColWidths=""True"" RowOpt=""InsertCells"" ColOp'"</definedName>
    <definedName name="_AMO_ContentDefinition_744166049.14" hidden="1">"'t=""InsertCells"" /&gt;_x000D_
&lt;/ContentDefinition&gt;'"</definedName>
    <definedName name="_AMO_ContentDefinition_744166049.2" hidden="1">"'Vermont_ACO_VT_AIPBP_Development_PlanB_Data_aipbprpt_MonitoringReport_tab5_claim_type_aipbp_qtr_sas7bdat"" auto=""False"" xTime=""00:00:00.0019532"" rTime=""00:00:00.1757880"" bgnew=""False"" nFmt=""False"" grphSet=""True"" imgY=""0"" imgX=""0"" red'"</definedName>
    <definedName name="_AMO_ContentDefinition_744166049.3" hidden="1">"'irect=""False""&gt;_x000D_
  &lt;files /&gt;_x000D_
  &lt;parents /&gt;_x000D_
  &lt;children /&gt;_x000D_
  &lt;param n=""AMO_Version"" v=""7.1"" /&gt;_x000D_
  &lt;param n=""DisplayName"" v=""sasCCW:/sas/vrdc/users/kow236/files/dua_050019/Vermont_ACO/VT AIPBP Development/PlanB/Data/aipbprpt/MonitoringReport/'"</definedName>
    <definedName name="_AMO_ContentDefinition_744166049.4" hidden="1">"'tab5_claim_type_aipbp_qtr.sas7bdat"" /&gt;_x000D_
  &lt;param n=""DisplayType"" v=""Data Set"" /&gt;_x000D_
  &lt;param n=""DataSourceType"" v=""SAS DATASET"" /&gt;_x000D_
  &lt;param n=""SASFilter"" v="""" /&gt;_x000D_
  &lt;param n=""MoreSheetsForRows"" v=""True"" /&gt;_x000D_
  &lt;param n=""PageSize"" v='"</definedName>
    <definedName name="_AMO_ContentDefinition_744166049.5" hidden="1">"'""200000"" /&gt;_x000D_
  &lt;param n=""ShowRowNumbers"" v=""True"" /&gt;_x000D_
  &lt;param n=""ShowInfoInSheet"" v=""False"" /&gt;_x000D_
  &lt;param n=""CredKey"" v=""C:\Users\KOW236\AppData\Local\Temp\3\pqxijx2p.xfp\15349010681e4837b07163ecc38ec99c.sas7bdat"" /&gt;_x000D_
  &lt;param n=""Clas'"</definedName>
    <definedName name="_AMO_ContentDefinition_744166049.6" hidden="1">"'sName"" v=""SAS.OfficeAddin.DataViewItem"" /&gt;_x000D_
  &lt;param n=""ServerName"" v=""sasCCW"" /&gt;_x000D_
  &lt;param n=""DataSource"" v=""&amp;lt;SasDataSource Version=&amp;quot;4.2&amp;quot; Type=&amp;quot;SAS.Servers.Dataset&amp;quot; Svr=&amp;quot;sasCCW&amp;quot; SvrFile=&amp;quot;/sas/vrdc/users'"</definedName>
    <definedName name="_AMO_ContentDefinition_744166049.7" hidden="1">"'/kow236/files/dua_050019/Vermont_ACO/VT AIPBP Development/PlanB/Data/aipbprpt/MonitoringReport/tab5_claim_type_aipbp_qtr.sas7bdat&amp;quot; FilterDS=&amp;quot;&amp;amp;lt;?xml version=&amp;amp;quot;1.0&amp;amp;quot; encoding=&amp;amp;quot;utf-16&amp;amp;quot;?&amp;amp;gt;&amp;amp;lt;Fil'"</definedName>
    <definedName name="_AMO_ContentDefinition_744166049.8" hidden="1">"'terTree&amp;amp;gt;&amp;amp;lt;TreeRoot /&amp;amp;gt;&amp;amp;lt;/FilterTree&amp;amp;gt;&amp;quot; ColSelFlg=&amp;quot;0&amp;quot; DNA=&amp;quot;&amp;amp;lt;DNA&amp;amp;gt;&amp;amp;#xD;&amp;amp;#xA;  &amp;amp;lt;Type&amp;amp;gt;LocalFile&amp;amp;lt;/Type&amp;amp;gt;&amp;amp;#xD;&amp;amp;#xA;  &amp;amp;lt;Name&amp;amp;gt;15349010681e4'"</definedName>
    <definedName name="_AMO_ContentDefinition_744166049.9" hidden="1">"'837b07163ecc38ec99c.sas7bdat&amp;amp;lt;/Name&amp;amp;gt;&amp;amp;#xD;&amp;amp;#xA;  &amp;amp;lt;Version&amp;amp;gt;1&amp;amp;lt;/Version&amp;amp;gt;&amp;amp;#xD;&amp;amp;#xA;  &amp;amp;lt;Assembly /&amp;amp;gt;&amp;amp;#xD;&amp;amp;#xA;  &amp;amp;lt;Factory /&amp;amp;gt;&amp;amp;#xD;&amp;amp;#xA;  &amp;amp;lt;ParentName&amp;amp;'"</definedName>
    <definedName name="_AMO_ContentDefinition_759497851" hidden="1">"'Partitions:15'"</definedName>
    <definedName name="_AMO_ContentDefinition_759497851.0" hidden="1">"'&lt;ContentDefinition name=""sasCCW:/sas/vrdc/users/kow236/files/dua_050019/Vermont_ACO/VT AIPBP Development/PlanB/Data/aipbprpt/MonitoringReport/tab4_absumbymqy_wide.sas7bdat"" rsid=""759497851"" type=""DataSet"" format=""ReportXml"" imgfmt=""ActiveX""'"</definedName>
    <definedName name="_AMO_ContentDefinition_759497851.1" hidden="1">"' created=""06/19/2019 13:40:39"" modifed=""06/20/2019 09:07:50"" user=""Katherine Owen"" apply=""False"" css=""D:\Program Files\SASHome\SASAddinforMicrosoftOffice\7.1\Styles\AMODefault.css"" range=""sasCCW__sas_vrdc_users_kow236_files_dua_050019_Vermo'"</definedName>
    <definedName name="_AMO_ContentDefinition_759497851.10" hidden="1">"'ParentName&amp;amp;gt;&amp;amp;#xD;&amp;amp;#xA;  &amp;amp;lt;Delimiter&amp;amp;gt;\&amp;amp;lt;/Delimiter&amp;amp;gt;&amp;amp;#xD;&amp;amp;#xA;  &amp;amp;lt;FullPath&amp;amp;gt;C:\Users\KOW236\AppData\Local\Temp\3\pqxijx2p.xfp\334d7e0afddb47ae992526f6adf52daf.sas7bdat&amp;amp;lt;/FullPath&amp;amp;gt;&amp;'"</definedName>
    <definedName name="_AMO_ContentDefinition_759497851.11" hidden="1">"'amp;#xD;&amp;amp;#xA;  &amp;amp;lt;RelativePath&amp;amp;gt;C:\Users\KOW236\AppData\Local\Temp\3\pqxijx2p.xfp\334d7e0afddb47ae992526f6adf52daf.sas7bdat&amp;amp;lt;/RelativePath&amp;amp;gt;&amp;amp;#xD;&amp;amp;#xA;&amp;amp;lt;/DNA&amp;amp;gt;&amp;quot; Name=&amp;quot;C:\Users\KOW236\AppData\Loca'"</definedName>
    <definedName name="_AMO_ContentDefinition_759497851.12" hidden="1">"'l\Temp\3\pqxijx2p.xfp\334d7e0afddb47ae992526f6adf52daf.sas7bdat&amp;quot; /&amp;gt;"" /&gt;_x000D_
  &lt;param n=""ExcelTableColumnCount"" v=""8"" /&gt;_x000D_
  &lt;param n=""ExcelTableRowCount"" v=""144"" /&gt;_x000D_
  &lt;param n=""DataRowCount"" v=""144"" /&gt;_x000D_
  &lt;param n=""DataColCount"" '"</definedName>
    <definedName name="_AMO_ContentDefinition_759497851.13" hidden="1">"'v=""7"" /&gt;_x000D_
  &lt;param n=""ObsColumn"" v=""true"" /&gt;_x000D_
  &lt;param n=""ExcelFormattingHash"" v=""973921323"" /&gt;_x000D_
  &lt;param n=""ExcelFormatting"" v=""Automatic"" /&gt;_x000D_
  &lt;ExcelXMLOptions AdjColWidths=""True"" RowOpt=""InsertCells"" ColOpt=""InsertCells"" /&gt;_x000D_
'"</definedName>
    <definedName name="_AMO_ContentDefinition_759497851.14" hidden="1">"'&lt;/ContentDefinition&gt;'"</definedName>
    <definedName name="_AMO_ContentDefinition_759497851.2" hidden="1">"'nt_ACO_VT_AIPBP_Development_PlanB_Data_aipbprpt_MonitoringReport_tab4_absumbymqy_wide_sas7bdat"" auto=""False"" xTime=""00:00:00.0019532"" rTime=""00:00:00.1914136"" bgnew=""False"" nFmt=""False"" grphSet=""True"" imgY=""0"" imgX=""0"" redirect=""Fal'"</definedName>
    <definedName name="_AMO_ContentDefinition_759497851.3" hidden="1">"'se""&gt;_x000D_
  &lt;files /&gt;_x000D_
  &lt;parents /&gt;_x000D_
  &lt;children /&gt;_x000D_
  &lt;param n=""AMO_Version"" v=""7.1"" /&gt;_x000D_
  &lt;param n=""DisplayName"" v=""sasCCW:/sas/vrdc/users/kow236/files/dua_050019/Vermont_ACO/VT AIPBP Development/PlanB/Data/aipbprpt/MonitoringReport/tab4_absumb'"</definedName>
    <definedName name="_AMO_ContentDefinition_759497851.4" hidden="1">"'ymqy_wide.sas7bdat"" /&gt;_x000D_
  &lt;param n=""DisplayType"" v=""Data Set"" /&gt;_x000D_
  &lt;param n=""DataSourceType"" v=""SAS DATASET"" /&gt;_x000D_
  &lt;param n=""SASFilter"" v="""" /&gt;_x000D_
  &lt;param n=""MoreSheetsForRows"" v=""True"" /&gt;_x000D_
  &lt;param n=""PageSize"" v=""200000"" /&gt;_x000D_
  '"</definedName>
    <definedName name="_AMO_ContentDefinition_759497851.5" hidden="1">"'&lt;param n=""ShowRowNumbers"" v=""True"" /&gt;_x000D_
  &lt;param n=""ShowInfoInSheet"" v=""False"" /&gt;_x000D_
  &lt;param n=""CredKey"" v=""C:\Users\KOW236\AppData\Local\Temp\3\pqxijx2p.xfp\334d7e0afddb47ae992526f6adf52daf.sas7bdat"" /&gt;_x000D_
  &lt;param n=""ClassName"" v=""SAS.Off'"</definedName>
    <definedName name="_AMO_ContentDefinition_759497851.6" hidden="1">"'iceAddin.DataViewItem"" /&gt;_x000D_
  &lt;param n=""ServerName"" v=""sasCCW"" /&gt;_x000D_
  &lt;param n=""DataSource"" v=""&amp;lt;SasDataSource Version=&amp;quot;4.2&amp;quot; Type=&amp;quot;SAS.Servers.Dataset&amp;quot; Svr=&amp;quot;sasCCW&amp;quot; SvrFile=&amp;quot;/sas/vrdc/users/kow236/files/dua_0'"</definedName>
    <definedName name="_AMO_ContentDefinition_759497851.7" hidden="1">"'50019/Vermont_ACO/VT AIPBP Development/PlanB/Data/aipbprpt/MonitoringReport/tab4_absumbymqy_wide.sas7bdat&amp;quot; FilterDS=&amp;quot;&amp;amp;lt;?xml version=&amp;amp;quot;1.0&amp;amp;quot; encoding=&amp;amp;quot;utf-16&amp;amp;quot;?&amp;amp;gt;&amp;amp;lt;FilterTree&amp;amp;gt;&amp;amp;lt;T'"</definedName>
    <definedName name="_AMO_ContentDefinition_759497851.8" hidden="1">"'reeRoot /&amp;amp;gt;&amp;amp;lt;/FilterTree&amp;amp;gt;&amp;quot; ColSelFlg=&amp;quot;0&amp;quot; DNA=&amp;quot;&amp;amp;lt;DNA&amp;amp;gt;&amp;amp;#xD;&amp;amp;#xA;  &amp;amp;lt;Type&amp;amp;gt;LocalFile&amp;amp;lt;/Type&amp;amp;gt;&amp;amp;#xD;&amp;amp;#xA;  &amp;amp;lt;Name&amp;amp;gt;334d7e0afddb47ae992526f6adf52daf.sas7'"</definedName>
    <definedName name="_AMO_ContentDefinition_759497851.9" hidden="1">"'bdat&amp;amp;lt;/Name&amp;amp;gt;&amp;amp;#xD;&amp;amp;#xA;  &amp;amp;lt;Version&amp;amp;gt;1&amp;amp;lt;/Version&amp;amp;gt;&amp;amp;#xD;&amp;amp;#xA;  &amp;amp;lt;Assembly /&amp;amp;gt;&amp;amp;#xD;&amp;amp;#xA;  &amp;amp;lt;Factory /&amp;amp;gt;&amp;amp;#xD;&amp;amp;#xA;  &amp;amp;lt;ParentName&amp;amp;gt;pqxijx2p.xfp&amp;amp;lt;/'"</definedName>
    <definedName name="_AMO_ContentDefinition_973596276" hidden="1">"'Partitions:14'"</definedName>
    <definedName name="_AMO_ContentDefinition_973596276.0" hidden="1">"'&lt;ContentDefinition name=""sasCCW:/sas/vrdc/users/kow236/files/dua_050019/Vermont_ACO/VT AIPBP Development/PlanB/Data/aipbprpt/MonitoringReport/tab8_claim_lag.sas7bdat"" rsid=""973596276"" type=""DataSet"" format=""ReportXml"" imgfmt=""ActiveX"" creat'"</definedName>
    <definedName name="_AMO_ContentDefinition_973596276.1" hidden="1">"'ed=""06/12/2019 12:50:20"" modifed=""06/20/2019 08:56:28"" user=""Katherine Owen"" apply=""False"" css=""D:\Program Files\SASHome\SASAddinforMicrosoftOffice\7.1\Styles\AMODefault.css"" range=""sasCCW__sas_vrdc_users_kow236_files_dua_050019_Vermont_ACO'"</definedName>
    <definedName name="_AMO_ContentDefinition_973596276.10" hidden="1">"'p;#xD;&amp;amp;#xA;  &amp;amp;lt;Delimiter&amp;amp;gt;\&amp;amp;lt;/Delimiter&amp;amp;gt;&amp;amp;#xD;&amp;amp;#xA;  &amp;amp;lt;FullPath&amp;amp;gt;C:\Users\KOW236\AppData\Local\Temp\3\pqxijx2p.xfp\09251802a60d43ccafc7ed4524d7a1a2.sas7bdat&amp;amp;lt;/FullPath&amp;amp;gt;&amp;amp;#xD;&amp;amp;#xA;  &amp;a'"</definedName>
    <definedName name="_AMO_ContentDefinition_973596276.11" hidden="1">"'mp;lt;RelativePath&amp;amp;gt;C:\Users\KOW236\AppData\Local\Temp\3\pqxijx2p.xfp\09251802a60d43ccafc7ed4524d7a1a2.sas7bdat&amp;amp;lt;/RelativePath&amp;amp;gt;&amp;amp;#xD;&amp;amp;#xA;&amp;amp;lt;/DNA&amp;amp;gt;&amp;quot; Name=&amp;quot;C:\Users\KOW236\AppData\Local\Temp\3\pqxijx2p.xfp'"</definedName>
    <definedName name="_AMO_ContentDefinition_973596276.12" hidden="1">"'\09251802a60d43ccafc7ed4524d7a1a2.sas7bdat&amp;quot; /&amp;gt;"" /&gt;_x000D_
  &lt;param n=""ExcelTableColumnCount"" v=""8"" /&gt;_x000D_
  &lt;param n=""ExcelTableRowCount"" v=""5"" /&gt;_x000D_
  &lt;param n=""DataRowCount"" v=""5"" /&gt;_x000D_
  &lt;param n=""DataColCount"" v=""7"" /&gt;_x000D_
  &lt;param n='"</definedName>
    <definedName name="_AMO_ContentDefinition_973596276.13" hidden="1">"'""ObsColumn"" v=""true"" /&gt;_x000D_
  &lt;param n=""ExcelFormattingHash"" v=""404837971"" /&gt;_x000D_
  &lt;param n=""ExcelFormatting"" v=""Automatic"" /&gt;_x000D_
  &lt;ExcelXMLOptions AdjColWidths=""True"" RowOpt=""InsertCells"" ColOpt=""InsertCells"" /&gt;_x000D_
&lt;/ContentDefinition&gt;'"</definedName>
    <definedName name="_AMO_ContentDefinition_973596276.2" hidden="1">"'_VT_AIPBP_Development_PlanB_Data_aipbprpt_MonitoringReport_tab8_claim_lag_sas7bdat"" auto=""False"" xTime=""00:00:00.0019532"" rTime=""00:00:00.1757880"" bgnew=""False"" nFmt=""False"" grphSet=""True"" imgY=""0"" imgX=""0"" redirect=""False""&gt;_x000D_
  &lt;fil'"</definedName>
    <definedName name="_AMO_ContentDefinition_973596276.3" hidden="1">"'es /&gt;_x000D_
  &lt;parents /&gt;_x000D_
  &lt;children /&gt;_x000D_
  &lt;param n=""AMO_Version"" v=""7.1"" /&gt;_x000D_
  &lt;param n=""DisplayName"" v=""sasCCW:/sas/vrdc/users/kow236/files/dua_050019/Vermont_ACO/VT AIPBP Development/PlanB/Data/aipbprpt/MonitoringReport/tab8_claim_lag.sas7bdat'"</definedName>
    <definedName name="_AMO_ContentDefinition_973596276.4" hidden="1">"'"" /&gt;_x000D_
  &lt;param n=""DisplayType"" v=""Data Set"" /&gt;_x000D_
  &lt;param n=""DataSourceType"" v=""SAS DATASET"" /&gt;_x000D_
  &lt;param n=""SASFilter"" v="""" /&gt;_x000D_
  &lt;param n=""MoreSheetsForRows"" v=""True"" /&gt;_x000D_
  &lt;param n=""PageSize"" v=""200000"" /&gt;_x000D_
  &lt;param n=""ShowR'"</definedName>
    <definedName name="_AMO_ContentDefinition_973596276.5" hidden="1">"'owNumbers"" v=""True"" /&gt;_x000D_
  &lt;param n=""ShowInfoInSheet"" v=""False"" /&gt;_x000D_
  &lt;param n=""CredKey"" v=""C:\Users\KOW236\AppData\Local\Temp\3\pqxijx2p.xfp\09251802a60d43ccafc7ed4524d7a1a2.sas7bdat"" /&gt;_x000D_
  &lt;param n=""ClassName"" v=""SAS.OfficeAddin.DataVi'"</definedName>
    <definedName name="_AMO_ContentDefinition_973596276.6" hidden="1">"'ewItem"" /&gt;_x000D_
  &lt;param n=""ServerName"" v=""sasCCW"" /&gt;_x000D_
  &lt;param n=""DataSource"" v=""&amp;lt;SasDataSource Version=&amp;quot;4.2&amp;quot; Type=&amp;quot;SAS.Servers.Dataset&amp;quot; Svr=&amp;quot;sasCCW&amp;quot; SvrFile=&amp;quot;/sas/vrdc/users/kow236/files/dua_050019/Vermont_A'"</definedName>
    <definedName name="_AMO_ContentDefinition_973596276.7" hidden="1">"'CO/VT AIPBP Development/PlanB/Data/aipbprpt/MonitoringReport/tab8_claim_lag.sas7bdat&amp;quot; FilterDS=&amp;quot;&amp;amp;lt;?xml version=&amp;amp;quot;1.0&amp;amp;quot; encoding=&amp;amp;quot;utf-16&amp;amp;quot;?&amp;amp;gt;&amp;amp;lt;FilterTree&amp;amp;gt;&amp;amp;lt;TreeRoot /&amp;amp;gt;&amp;amp'"</definedName>
    <definedName name="_AMO_ContentDefinition_973596276.8" hidden="1">"';lt;/FilterTree&amp;amp;gt;&amp;quot; ColSelFlg=&amp;quot;0&amp;quot; DNA=&amp;quot;&amp;amp;lt;DNA&amp;amp;gt;&amp;amp;#xD;&amp;amp;#xA;  &amp;amp;lt;Type&amp;amp;gt;LocalFile&amp;amp;lt;/Type&amp;amp;gt;&amp;amp;#xD;&amp;amp;#xA;  &amp;amp;lt;Name&amp;amp;gt;09251802a60d43ccafc7ed4524d7a1a2.sas7bdat&amp;amp;lt;/Name&amp;amp'"</definedName>
    <definedName name="_AMO_ContentDefinition_973596276.9" hidden="1">"';gt;&amp;amp;#xD;&amp;amp;#xA;  &amp;amp;lt;Version&amp;amp;gt;1&amp;amp;lt;/Version&amp;amp;gt;&amp;amp;#xD;&amp;amp;#xA;  &amp;amp;lt;Assembly /&amp;amp;gt;&amp;amp;#xD;&amp;amp;#xA;  &amp;amp;lt;Factory /&amp;amp;gt;&amp;amp;#xD;&amp;amp;#xA;  &amp;amp;lt;ParentName&amp;amp;gt;pqxijx2p.xfp&amp;amp;lt;/ParentName&amp;amp;gt;&amp;am'"</definedName>
    <definedName name="_AMO_ContentDefinition_990421490" hidden="1">"'Partitions:14'"</definedName>
    <definedName name="_AMO_ContentDefinition_990421490.0" hidden="1">"'&lt;ContentDefinition name=""sasCCW:/sas/vrdc/users/kow236/files/dua_050019/Vermont_ACO/VT AIPBP Development/PlanB/Data/aipbprpt/MonitoringReport/tab10_ineligbenes.sas7bdat"" rsid=""990421490"" type=""DataSet"" format=""ReportXml"" imgfmt=""ActiveX"" cr'"</definedName>
    <definedName name="_AMO_ContentDefinition_990421490.1" hidden="1">"'eated=""06/10/2019 14:01:20"" modifed=""06/20/2019 08:42:41"" user=""Katherine Owen"" apply=""False"" css=""D:\Program Files\SASHome\SASAddinforMicrosoftOffice\7.1\Styles\AMODefault.css"" range=""sasCCW__sas_vrdc_users_kow236_fi_2"" auto=""False"" xT'"</definedName>
    <definedName name="_AMO_ContentDefinition_990421490.10" hidden="1">"'FullPath&amp;amp;gt;C:\Users\KOW236\AppData\Local\Temp\3\pqxijx2p.xfp\c0c7f672b10d4246ba6859d6b62e249a.sas7bdat&amp;amp;lt;/FullPath&amp;amp;gt;&amp;amp;#xD;&amp;amp;#xA;  &amp;amp;lt;RelativePath&amp;amp;gt;C:\Users\KOW236\AppData\Local\Temp\3\pqxijx2p.xfp\c0c7f672b10d4246ba685'"</definedName>
    <definedName name="_AMO_ContentDefinition_990421490.11" hidden="1">"'9d6b62e249a.sas7bdat&amp;amp;lt;/RelativePath&amp;amp;gt;&amp;amp;#xD;&amp;amp;#xA;&amp;amp;lt;/DNA&amp;amp;gt;&amp;quot; Name=&amp;quot;C:\Users\KOW236\AppData\Local\Temp\3\pqxijx2p.xfp\c0c7f672b10d4246ba6859d6b62e249a.sas7bdat&amp;quot; /&amp;gt;"" /&gt;_x000D_
  &lt;param n=""ExcelTableColumnCount""'"</definedName>
    <definedName name="_AMO_ContentDefinition_990421490.12" hidden="1">"' v=""12"" /&gt;_x000D_
  &lt;param n=""ExcelTableRowCount"" v=""1"" /&gt;_x000D_
  &lt;param n=""DataRowCount"" v=""1"" /&gt;_x000D_
  &lt;param n=""DataColCount"" v=""11"" /&gt;_x000D_
  &lt;param n=""ObsColumn"" v=""true"" /&gt;_x000D_
  &lt;param n=""ExcelFormattingHash"" v=""1882366330"" /&gt;_x000D_
  &lt;param n='"</definedName>
    <definedName name="_AMO_ContentDefinition_990421490.13" hidden="1">"'""ExcelFormatting"" v=""Automatic"" /&gt;_x000D_
  &lt;ExcelXMLOptions AdjColWidths=""True"" RowOpt=""InsertCells"" ColOpt=""InsertCells"" /&gt;_x000D_
&lt;/ContentDefinition&gt;'"</definedName>
    <definedName name="_AMO_ContentDefinition_990421490.2" hidden="1">"'ime=""00:00:00.0039064"" rTime=""00:00:00.1796944"" bgnew=""False"" nFmt=""False"" grphSet=""True"" imgY=""0"" imgX=""0"" redirect=""False""&gt;_x000D_
  &lt;files /&gt;_x000D_
  &lt;parents /&gt;_x000D_
  &lt;children /&gt;_x000D_
  &lt;param n=""AMO_Version"" v=""7.1"" /&gt;_x000D_
  &lt;param n=""DisplayN'"</definedName>
    <definedName name="_AMO_ContentDefinition_990421490.3" hidden="1">"'ame"" v=""sasCCW:/sas/vrdc/users/kow236/files/dua_050019/Vermont_ACO/VT AIPBP Development/PlanB/Data/aipbprpt/MonitoringReport/tab10_ineligbenes.sas7bdat"" /&gt;_x000D_
  &lt;param n=""DisplayType"" v=""Data Set"" /&gt;_x000D_
  &lt;param n=""DataSourceType"" v=""SAS DATASE'"</definedName>
    <definedName name="_AMO_ContentDefinition_990421490.4" hidden="1">"'T"" /&gt;_x000D_
  &lt;param n=""SASFilter"" v="""" /&gt;_x000D_
  &lt;param n=""MoreSheetsForRows"" v=""True"" /&gt;_x000D_
  &lt;param n=""PageSize"" v=""200000"" /&gt;_x000D_
  &lt;param n=""ShowRowNumbers"" v=""True"" /&gt;_x000D_
  &lt;param n=""ShowInfoInSheet"" v=""False"" /&gt;_x000D_
  &lt;param n=""CredKey"" v='"</definedName>
    <definedName name="_AMO_ContentDefinition_990421490.5" hidden="1">"'""C:\Users\KOW236\AppData\Local\Temp\3\pqxijx2p.xfp\c0c7f672b10d4246ba6859d6b62e249a.sas7bdat"" /&gt;_x000D_
  &lt;param n=""ClassName"" v=""SAS.OfficeAddin.DataViewItem"" /&gt;_x000D_
  &lt;param n=""ServerName"" v=""sasCCW"" /&gt;_x000D_
  &lt;param n=""DataSource"" v=""&amp;lt;SasDataSou'"</definedName>
    <definedName name="_AMO_ContentDefinition_990421490.6" hidden="1">"'rce Version=&amp;quot;4.2&amp;quot; Type=&amp;quot;SAS.Servers.Dataset&amp;quot; Svr=&amp;quot;sasCCW&amp;quot; SvrFile=&amp;quot;/sas/vrdc/users/kow236/files/dua_050019/Vermont_ACO/VT AIPBP Development/PlanB/Data/aipbprpt/MonitoringReport/tab10_ineligbenes.sas7bdat&amp;quot; Filter'"</definedName>
    <definedName name="_AMO_ContentDefinition_990421490.7" hidden="1">"'DS=&amp;quot;&amp;amp;lt;?xml version=&amp;amp;quot;1.0&amp;amp;quot; encoding=&amp;amp;quot;utf-16&amp;amp;quot;?&amp;amp;gt;&amp;amp;lt;FilterTree&amp;amp;gt;&amp;amp;lt;TreeRoot /&amp;amp;gt;&amp;amp;lt;/FilterTree&amp;amp;gt;&amp;quot; ColSelFlg=&amp;quot;0&amp;quot; DNA=&amp;quot;&amp;amp;lt;DNA&amp;amp;gt;&amp;amp;#xD;&amp;amp;'"</definedName>
    <definedName name="_AMO_ContentDefinition_990421490.8" hidden="1">"'#xA;  &amp;amp;lt;Type&amp;amp;gt;LocalFile&amp;amp;lt;/Type&amp;amp;gt;&amp;amp;#xD;&amp;amp;#xA;  &amp;amp;lt;Name&amp;amp;gt;c0c7f672b10d4246ba6859d6b62e249a.sas7bdat&amp;amp;lt;/Name&amp;amp;gt;&amp;amp;#xD;&amp;amp;#xA;  &amp;amp;lt;Version&amp;amp;gt;1&amp;amp;lt;/Version&amp;amp;gt;&amp;amp;#xD;&amp;amp;#xA;  &amp;amp;'"</definedName>
    <definedName name="_AMO_ContentDefinition_990421490.9" hidden="1">"'lt;Assembly /&amp;amp;gt;&amp;amp;#xD;&amp;amp;#xA;  &amp;amp;lt;Factory /&amp;amp;gt;&amp;amp;#xD;&amp;amp;#xA;  &amp;amp;lt;ParentName&amp;amp;gt;pqxijx2p.xfp&amp;amp;lt;/ParentName&amp;amp;gt;&amp;amp;#xD;&amp;amp;#xA;  &amp;amp;lt;Delimiter&amp;amp;gt;\&amp;amp;lt;/Delimiter&amp;amp;gt;&amp;amp;#xD;&amp;amp;#xA;  &amp;amp;lt;'"</definedName>
    <definedName name="_AMO_ContentLocation_179285213__A1" hidden="1">"'Partitions:2'"</definedName>
    <definedName name="_AMO_ContentLocation_179285213__A1.0" hidden="1">"'&lt;ContentLocation path=""A1"" rsid=""179285213"" tag="""" fid=""0""&gt;_x000D_
  &lt;param n=""_NumRows"" v=""769"" /&gt;_x000D_
  &lt;param n=""_NumCols"" v=""6"" /&gt;_x000D_
  &lt;param n=""SASDataState"" v=""none"" /&gt;_x000D_
  &lt;param n=""SASDataStart"" v=""1"" /&gt;_x000D_
  &lt;param n=""SASDataEn'"</definedName>
    <definedName name="_AMO_ContentLocation_179285213__A1.1" hidden="1">"'d"" v=""768"" /&gt;_x000D_
&lt;/ContentLocation&gt;'"</definedName>
    <definedName name="_AMO_ContentLocation_389096776__A1" hidden="1">"'Partitions:2'"</definedName>
    <definedName name="_AMO_ContentLocation_389096776__A1.0" hidden="1">"'&lt;ContentLocation path=""A1"" rsid=""389096776"" tag="""" fid=""0""&gt;_x000D_
  &lt;param n=""_NumRows"" v=""5"" /&gt;_x000D_
  &lt;param n=""_NumCols"" v=""11"" /&gt;_x000D_
  &lt;param n=""SASDataState"" v=""none"" /&gt;_x000D_
  &lt;param n=""SASDataStart"" v=""1"" /&gt;_x000D_
  &lt;param n=""SASDataEnd'"</definedName>
    <definedName name="_AMO_ContentLocation_389096776__A1.1" hidden="1">"'"" v=""4"" /&gt;_x000D_
&lt;/ContentLocation&gt;'"</definedName>
    <definedName name="_AMO_ContentLocation_487264780__A1" hidden="1">"'Partitions:2'"</definedName>
    <definedName name="_AMO_ContentLocation_487264780__A1.0" hidden="1">"'&lt;ContentLocation path=""A1"" rsid=""487264780"" tag="""" fid=""0""&gt;_x000D_
  &lt;param n=""_NumRows"" v=""13"" /&gt;_x000D_
  &lt;param n=""_NumCols"" v=""8"" /&gt;_x000D_
  &lt;param n=""SASDataState"" v=""none"" /&gt;_x000D_
  &lt;param n=""SASDataStart"" v=""1"" /&gt;_x000D_
  &lt;param n=""SASDataEnd'"</definedName>
    <definedName name="_AMO_ContentLocation_487264780__A1.1" hidden="1">"'"" v=""12"" /&gt;_x000D_
&lt;/ContentLocation&gt;'"</definedName>
    <definedName name="_AMO_ContentLocation_637468743__A1" hidden="1">"'Partitions:2'"</definedName>
    <definedName name="_AMO_ContentLocation_637468743__A1.0" hidden="1">"'&lt;ContentLocation path=""A1"" rsid=""637468743"" tag="""" fid=""0""&gt;_x000D_
  &lt;param n=""_NumRows"" v=""6"" /&gt;_x000D_
  &lt;param n=""_NumCols"" v=""8"" /&gt;_x000D_
  &lt;param n=""SASDataState"" v=""none"" /&gt;_x000D_
  &lt;param n=""SASDataStart"" v=""1"" /&gt;_x000D_
  &lt;param n=""SASDataEnd""'"</definedName>
    <definedName name="_AMO_ContentLocation_637468743__A1.1" hidden="1">"' v=""5"" /&gt;_x000D_
&lt;/ContentLocation&gt;'"</definedName>
    <definedName name="_AMO_ContentLocation_744166049__A1" hidden="1">"'Partitions:2'"</definedName>
    <definedName name="_AMO_ContentLocation_744166049__A1.0" hidden="1">"'&lt;ContentLocation path=""A1"" rsid=""744166049"" tag="""" fid=""0""&gt;_x000D_
  &lt;param n=""_NumRows"" v=""11"" /&gt;_x000D_
  &lt;param n=""_NumCols"" v=""7"" /&gt;_x000D_
  &lt;param n=""SASDataState"" v=""none"" /&gt;_x000D_
  &lt;param n=""SASDataStart"" v=""1"" /&gt;_x000D_
  &lt;param n=""SASDataEnd'"</definedName>
    <definedName name="_AMO_ContentLocation_744166049__A1.1" hidden="1">"'"" v=""10"" /&gt;_x000D_
&lt;/ContentLocation&gt;'"</definedName>
    <definedName name="_AMO_ContentLocation_759497851__A1" hidden="1">"'Partitions:2'"</definedName>
    <definedName name="_AMO_ContentLocation_759497851__A1.0" hidden="1">"'&lt;ContentLocation path=""A1"" rsid=""759497851"" tag="""" fid=""0""&gt;_x000D_
  &lt;param n=""_NumRows"" v=""145"" /&gt;_x000D_
  &lt;param n=""_NumCols"" v=""8"" /&gt;_x000D_
  &lt;param n=""SASDataState"" v=""none"" /&gt;_x000D_
  &lt;param n=""SASDataStart"" v=""1"" /&gt;_x000D_
  &lt;param n=""SASDataEn'"</definedName>
    <definedName name="_AMO_ContentLocation_759497851__A1.1" hidden="1">"'d"" v=""144"" /&gt;_x000D_
&lt;/ContentLocation&gt;'"</definedName>
    <definedName name="_AMO_ContentLocation_973596276__A1" hidden="1">"'Partitions:2'"</definedName>
    <definedName name="_AMO_ContentLocation_973596276__A1.0" hidden="1">"'&lt;ContentLocation path=""A1"" rsid=""973596276"" tag="""" fid=""0""&gt;_x000D_
  &lt;param n=""_NumRows"" v=""6"" /&gt;_x000D_
  &lt;param n=""_NumCols"" v=""8"" /&gt;_x000D_
  &lt;param n=""SASDataState"" v=""none"" /&gt;_x000D_
  &lt;param n=""SASDataStart"" v=""1"" /&gt;_x000D_
  &lt;param n=""SASDataEnd""'"</definedName>
    <definedName name="_AMO_ContentLocation_973596276__A1.1" hidden="1">"' v=""5"" /&gt;_x000D_
&lt;/ContentLocation&gt;'"</definedName>
    <definedName name="_AMO_ContentLocation_990421490__A1" hidden="1">"'Partitions:2'"</definedName>
    <definedName name="_AMO_ContentLocation_990421490__A1.0" hidden="1">"'&lt;ContentLocation path=""A1"" rsid=""990421490"" tag="""" fid=""0""&gt;_x000D_
  &lt;param n=""_NumRows"" v=""2"" /&gt;_x000D_
  &lt;param n=""_NumCols"" v=""12"" /&gt;_x000D_
  &lt;param n=""SASDataState"" v=""none"" /&gt;_x000D_
  &lt;param n=""SASDataStart"" v=""1"" /&gt;_x000D_
  &lt;param n=""SASDataEnd'"</definedName>
    <definedName name="_AMO_ContentLocation_990421490__A1.1" hidden="1">"'"" v=""1"" /&gt;_x000D_
&lt;/ContentLocation&gt;'"</definedName>
    <definedName name="_AMO_SingleObject_179285213__A1" hidden="1">#REF!</definedName>
    <definedName name="_AMO_SingleObject_389096776__A1" hidden="1">#REF!</definedName>
    <definedName name="_AMO_SingleObject_487264780__A1" hidden="1">#REF!</definedName>
    <definedName name="_AMO_SingleObject_637468743__A1" hidden="1">#REF!</definedName>
    <definedName name="_AMO_SingleObject_69310992__A1" hidden="1">#REF!</definedName>
    <definedName name="_AMO_SingleObject_744166049__A1" hidden="1">#REF!</definedName>
    <definedName name="_AMO_SingleObject_759497851__A1" hidden="1">#REF!</definedName>
    <definedName name="_AMO_SingleObject_973596276__A1" hidden="1">#REF!</definedName>
    <definedName name="_AMO_SingleObject_990421490__A1" hidden="1">#REF!</definedName>
    <definedName name="_AMO_XmlVersion" hidden="1">"'1'"</definedName>
    <definedName name="_xlnm._FilterDatabase" localSheetId="10" hidden="1">'CMS Impact File '!$B$9:$W$1463</definedName>
    <definedName name="_xlnm._FilterDatabase" localSheetId="11" hidden="1">'HACRP Adjustment'!$C$7:$G$7</definedName>
    <definedName name="_xlnm._FilterDatabase" localSheetId="1" hidden="1">'Payment Calculation Overview'!$B$7:$F$19</definedName>
    <definedName name="TitleRegion1.A3.B2983.1">#REF!</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36" l="1"/>
  <c r="I33" i="3"/>
  <c r="I35" i="3"/>
  <c r="D7" i="11"/>
  <c r="F21" i="11" a="1"/>
  <c r="F21" i="11"/>
  <c r="F12" i="11" a="1"/>
  <c r="F12" i="11"/>
  <c r="C20" i="16"/>
  <c r="C21" i="16" a="1"/>
  <c r="C21" i="16"/>
  <c r="C22" i="16" a="1"/>
  <c r="C22" i="16"/>
  <c r="C24" i="16" a="1"/>
  <c r="C24" i="16"/>
  <c r="F13" i="11"/>
  <c r="F10" i="11" a="1"/>
  <c r="F10" i="11"/>
  <c r="F11" i="11" a="1"/>
  <c r="F11" i="11"/>
  <c r="F23" i="11" a="1"/>
  <c r="F23" i="11"/>
  <c r="G21" i="11" a="1"/>
  <c r="G21" i="11"/>
  <c r="G12" i="11" a="1"/>
  <c r="G12" i="11"/>
  <c r="C12" i="16"/>
  <c r="C13" i="16" a="1"/>
  <c r="C13" i="16"/>
  <c r="C14" i="16" a="1"/>
  <c r="C14" i="16"/>
  <c r="C16" i="16" a="1"/>
  <c r="C16" i="16"/>
  <c r="G13" i="11"/>
  <c r="G23" i="11" a="1"/>
  <c r="G23" i="11"/>
  <c r="H21" i="11" a="1"/>
  <c r="H21" i="11"/>
  <c r="H12" i="11" a="1"/>
  <c r="H12" i="11"/>
  <c r="C4" i="16"/>
  <c r="C5" i="16" a="1"/>
  <c r="C5" i="16"/>
  <c r="C6" i="16" a="1"/>
  <c r="C6" i="16"/>
  <c r="C8" i="16" a="1"/>
  <c r="C8" i="16"/>
  <c r="H13" i="11"/>
  <c r="H10" i="11" a="1"/>
  <c r="H10" i="11"/>
  <c r="H11" i="11" a="1"/>
  <c r="H11" i="11"/>
  <c r="H23" i="11" a="1"/>
  <c r="H23" i="11"/>
  <c r="E21" i="11" a="1"/>
  <c r="E21" i="11"/>
  <c r="E12" i="11" a="1"/>
  <c r="E12" i="11"/>
  <c r="C28" i="16"/>
  <c r="C29" i="16" a="1"/>
  <c r="C29" i="16"/>
  <c r="C30" i="16" a="1"/>
  <c r="C30" i="16"/>
  <c r="C32" i="16" a="1"/>
  <c r="C32" i="16"/>
  <c r="E13" i="11"/>
  <c r="E10" i="11" a="1"/>
  <c r="E10" i="11"/>
  <c r="E11" i="11" a="1"/>
  <c r="E11" i="11"/>
  <c r="E23" i="11" a="1"/>
  <c r="E23" i="11"/>
  <c r="H57" i="11" a="1"/>
  <c r="H57" i="11"/>
  <c r="C2" i="32"/>
  <c r="E6" i="32" a="1"/>
  <c r="E6" i="32"/>
  <c r="F6" i="32" a="1"/>
  <c r="F6" i="32"/>
  <c r="C6" i="32" a="1"/>
  <c r="C6" i="32"/>
  <c r="D7" i="32" a="1"/>
  <c r="D7" i="32"/>
  <c r="G7" i="32" a="1"/>
  <c r="G7" i="32"/>
  <c r="G6" i="32" a="1"/>
  <c r="G6" i="32"/>
  <c r="D6" i="32" a="1"/>
  <c r="D6" i="32"/>
  <c r="F7" i="32" a="1"/>
  <c r="F7" i="32"/>
  <c r="E8" i="32" a="1"/>
  <c r="E8" i="32"/>
  <c r="C8" i="32" a="1"/>
  <c r="C8" i="32"/>
  <c r="E7" i="32" a="1"/>
  <c r="E7" i="32"/>
  <c r="C7" i="32" a="1"/>
  <c r="C7" i="32"/>
  <c r="F8" i="32" a="1"/>
  <c r="F8" i="32"/>
  <c r="D8" i="32" a="1"/>
  <c r="D8" i="32"/>
  <c r="G8" i="32" a="1"/>
  <c r="G8" i="32"/>
  <c r="E41" i="11"/>
  <c r="E42" i="11"/>
  <c r="E56" i="11" a="1"/>
  <c r="E56" i="11"/>
  <c r="E58" i="11"/>
  <c r="E63" i="11" a="1"/>
  <c r="E63" i="11"/>
  <c r="G41" i="11"/>
  <c r="G10" i="11" a="1"/>
  <c r="G10" i="11"/>
  <c r="G42" i="11"/>
  <c r="G58" i="11"/>
  <c r="G63" i="11" a="1"/>
  <c r="G63" i="11"/>
  <c r="H41" i="11"/>
  <c r="H42" i="11"/>
  <c r="H56" i="11" a="1"/>
  <c r="H56" i="11"/>
  <c r="H58" i="11"/>
  <c r="H63" i="11" a="1"/>
  <c r="H63" i="11"/>
  <c r="F41" i="11"/>
  <c r="F42" i="11"/>
  <c r="F56" i="11" a="1"/>
  <c r="F56" i="11"/>
  <c r="F58" i="11"/>
  <c r="F63" i="11" a="1"/>
  <c r="F63" i="11"/>
  <c r="E48" i="11" a="1"/>
  <c r="E48" i="11"/>
  <c r="H35" i="11" a="1"/>
  <c r="H35" i="11"/>
  <c r="G35" i="11" a="1"/>
  <c r="G35" i="11"/>
  <c r="H46" i="11" a="1"/>
  <c r="H46" i="11"/>
  <c r="F37" i="11" a="1"/>
  <c r="F37" i="11"/>
  <c r="G46" i="11" a="1"/>
  <c r="G46" i="11"/>
  <c r="F48" i="11" a="1"/>
  <c r="F48" i="11"/>
  <c r="E40" i="11" a="1"/>
  <c r="E40" i="11"/>
  <c r="H37" i="11" a="1"/>
  <c r="H37" i="11"/>
  <c r="H40" i="11" a="1"/>
  <c r="H40" i="11"/>
  <c r="E37" i="11" a="1"/>
  <c r="E37" i="11"/>
  <c r="E35" i="11" a="1"/>
  <c r="E35" i="11"/>
  <c r="G37" i="11" a="1"/>
  <c r="G37" i="11"/>
  <c r="G31" i="11" a="1"/>
  <c r="G31" i="11"/>
  <c r="F40" i="11" a="1"/>
  <c r="F40" i="11"/>
  <c r="G48" i="11" a="1"/>
  <c r="G48" i="11"/>
  <c r="F35" i="11" a="1"/>
  <c r="F35" i="11"/>
  <c r="F31" i="11" a="1"/>
  <c r="F31" i="11"/>
  <c r="G40" i="11" a="1"/>
  <c r="G40" i="11"/>
  <c r="E46" i="11" a="1"/>
  <c r="E46" i="11"/>
  <c r="H31" i="11" a="1"/>
  <c r="H31" i="11"/>
  <c r="F46" i="11" a="1"/>
  <c r="F46" i="11"/>
  <c r="H48" i="11" a="1"/>
  <c r="H48" i="11"/>
  <c r="G29" i="11" a="1"/>
  <c r="G29" i="11"/>
  <c r="H24" i="11" a="1"/>
  <c r="H24" i="11"/>
  <c r="E20" i="11" a="1"/>
  <c r="E20" i="11"/>
  <c r="F29" i="11" a="1"/>
  <c r="F29" i="11"/>
  <c r="F24" i="11" a="1"/>
  <c r="F24" i="11"/>
  <c r="G19" i="11" a="1"/>
  <c r="G19" i="11"/>
  <c r="E16" i="11" a="1"/>
  <c r="E16" i="11"/>
  <c r="G20" i="11" a="1"/>
  <c r="G20" i="11"/>
  <c r="H16" i="11" a="1"/>
  <c r="H16" i="11"/>
  <c r="G16" i="11" a="1"/>
  <c r="G16" i="11"/>
  <c r="F16" i="11" a="1"/>
  <c r="F16" i="11"/>
  <c r="E19" i="11" a="1"/>
  <c r="E19" i="11"/>
  <c r="H20" i="11" a="1"/>
  <c r="H20" i="11"/>
  <c r="F20" i="11" a="1"/>
  <c r="F20" i="11"/>
  <c r="H19" i="11" a="1"/>
  <c r="H19" i="11"/>
  <c r="F19" i="11" a="1"/>
  <c r="F19" i="11"/>
  <c r="E31" i="11" a="1"/>
  <c r="E31" i="11"/>
  <c r="G24" i="11" a="1"/>
  <c r="G24" i="11"/>
  <c r="H29" i="11" a="1"/>
  <c r="H29" i="11"/>
  <c r="E29" i="11" a="1"/>
  <c r="E29" i="11"/>
  <c r="E24" i="11" a="1"/>
  <c r="E24" i="11"/>
  <c r="G11" i="11" a="1"/>
  <c r="G11" i="11"/>
  <c r="E9" i="25"/>
  <c r="I13" i="25" a="1"/>
  <c r="I13" i="25"/>
  <c r="K27" i="31"/>
  <c r="H12" i="25"/>
  <c r="H13" i="25"/>
  <c r="H14" i="25"/>
  <c r="F12" i="25"/>
  <c r="F13" i="25"/>
  <c r="F14" i="25"/>
  <c r="K34" i="31"/>
  <c r="K41" i="31"/>
  <c r="K29" i="31"/>
  <c r="G12" i="25"/>
  <c r="G13" i="25"/>
  <c r="G14" i="25"/>
  <c r="K36" i="31"/>
  <c r="K43" i="31"/>
  <c r="K31" i="31"/>
  <c r="K38" i="31"/>
  <c r="K45" i="31"/>
  <c r="K65" i="31"/>
  <c r="K59" i="1"/>
  <c r="K52" i="1"/>
  <c r="K54" i="1"/>
  <c r="K61" i="1"/>
  <c r="K24" i="1"/>
  <c r="K42" i="1"/>
  <c r="K32" i="1"/>
  <c r="K38" i="1"/>
  <c r="K44" i="1"/>
  <c r="K60" i="1"/>
  <c r="K63" i="1"/>
  <c r="K57" i="30"/>
  <c r="I12" i="25"/>
  <c r="I14" i="25"/>
  <c r="I16" i="25"/>
  <c r="K17" i="30"/>
  <c r="K59" i="30"/>
  <c r="I45" i="30" a="1"/>
  <c r="I45" i="30"/>
  <c r="I47" i="30" a="1"/>
  <c r="I47" i="30"/>
  <c r="I49" i="30" a="1"/>
  <c r="I49" i="30"/>
  <c r="I51" i="30"/>
  <c r="K61" i="30"/>
  <c r="K63" i="30"/>
  <c r="K23" i="3"/>
  <c r="I19" i="3"/>
  <c r="K25" i="3"/>
  <c r="K100" i="3"/>
  <c r="I60" i="3"/>
  <c r="I62" i="3"/>
  <c r="I65" i="3"/>
  <c r="I51" i="3"/>
  <c r="I53" i="3"/>
  <c r="I55" i="3"/>
  <c r="I69" i="3"/>
  <c r="K104" i="3"/>
  <c r="I39" i="3"/>
  <c r="I41" i="3"/>
  <c r="K102" i="3"/>
  <c r="I92" i="3"/>
  <c r="K106" i="3"/>
  <c r="K108" i="3"/>
  <c r="K111" i="3"/>
  <c r="L42" i="5"/>
  <c r="L46" i="5"/>
  <c r="L44" i="5"/>
  <c r="M44" i="5"/>
  <c r="I27" i="31"/>
  <c r="C17" i="16" a="1"/>
  <c r="C17" i="16"/>
  <c r="G15" i="11"/>
  <c r="G17" i="11"/>
  <c r="G14" i="11"/>
  <c r="G22" i="11"/>
  <c r="G25" i="11"/>
  <c r="G18" i="11"/>
  <c r="G26" i="11"/>
  <c r="G54" i="11"/>
  <c r="G59" i="11"/>
  <c r="G60" i="11"/>
  <c r="G61" i="11"/>
  <c r="G47" i="11"/>
  <c r="G49" i="11"/>
  <c r="G50" i="11"/>
  <c r="G51" i="11"/>
  <c r="G30" i="11"/>
  <c r="G32" i="11"/>
  <c r="G33" i="11"/>
  <c r="G34" i="11"/>
  <c r="G36" i="11"/>
  <c r="G38" i="11"/>
  <c r="G39" i="11"/>
  <c r="G43" i="11"/>
  <c r="G55" i="11"/>
  <c r="G62" i="11"/>
  <c r="G64" i="11"/>
  <c r="C33" i="16" a="1"/>
  <c r="C33" i="16"/>
  <c r="E15" i="11"/>
  <c r="E17" i="11"/>
  <c r="E14" i="11"/>
  <c r="E22" i="11"/>
  <c r="E25" i="11"/>
  <c r="E18" i="11"/>
  <c r="E26" i="11"/>
  <c r="E54" i="11"/>
  <c r="E59" i="11"/>
  <c r="E60" i="11"/>
  <c r="E61" i="11"/>
  <c r="E47" i="11"/>
  <c r="E49" i="11"/>
  <c r="E50" i="11"/>
  <c r="E51" i="11"/>
  <c r="E30" i="11"/>
  <c r="E32" i="11"/>
  <c r="E33" i="11"/>
  <c r="E34" i="11"/>
  <c r="E36" i="11"/>
  <c r="E38" i="11"/>
  <c r="E39" i="11"/>
  <c r="E43" i="11"/>
  <c r="E55" i="11"/>
  <c r="E62" i="11"/>
  <c r="E64" i="11"/>
  <c r="I34" i="31"/>
  <c r="I41" i="31"/>
  <c r="I29" i="31"/>
  <c r="C25" i="16" a="1"/>
  <c r="C25" i="16"/>
  <c r="F15" i="11"/>
  <c r="F17" i="11"/>
  <c r="F14" i="11"/>
  <c r="F22" i="11"/>
  <c r="F25" i="11"/>
  <c r="F18" i="11"/>
  <c r="F26" i="11"/>
  <c r="F54" i="11"/>
  <c r="F59" i="11"/>
  <c r="F60" i="11"/>
  <c r="F61" i="11"/>
  <c r="F47" i="11"/>
  <c r="F49" i="11"/>
  <c r="F50" i="11"/>
  <c r="F51" i="11"/>
  <c r="F30" i="11"/>
  <c r="F32" i="11"/>
  <c r="F33" i="11"/>
  <c r="F34" i="11"/>
  <c r="F36" i="11"/>
  <c r="F38" i="11"/>
  <c r="F39" i="11"/>
  <c r="F43" i="11"/>
  <c r="F55" i="11"/>
  <c r="F62" i="11"/>
  <c r="F64" i="11"/>
  <c r="I36" i="31"/>
  <c r="I43" i="31"/>
  <c r="I31" i="31"/>
  <c r="I38" i="31"/>
  <c r="I45" i="31"/>
  <c r="I65" i="31"/>
  <c r="I59" i="1"/>
  <c r="I52" i="1"/>
  <c r="I54" i="1"/>
  <c r="I61" i="1"/>
  <c r="I24" i="1"/>
  <c r="I42" i="1"/>
  <c r="I32" i="1"/>
  <c r="I38" i="1"/>
  <c r="I44" i="1"/>
  <c r="I60" i="1"/>
  <c r="I63" i="1"/>
  <c r="I57" i="30"/>
  <c r="C9" i="16" a="1"/>
  <c r="C9" i="16"/>
  <c r="H15" i="11"/>
  <c r="H17" i="11"/>
  <c r="H14" i="11"/>
  <c r="H22" i="11"/>
  <c r="H25" i="11"/>
  <c r="H18" i="11"/>
  <c r="H26" i="11"/>
  <c r="H54" i="11"/>
  <c r="H59" i="11"/>
  <c r="H60" i="11"/>
  <c r="H61" i="11"/>
  <c r="H47" i="11"/>
  <c r="H49" i="11"/>
  <c r="H50" i="11"/>
  <c r="H51" i="11"/>
  <c r="H30" i="11"/>
  <c r="H32" i="11"/>
  <c r="H33" i="11"/>
  <c r="H34" i="11"/>
  <c r="H36" i="11"/>
  <c r="H38" i="11"/>
  <c r="H39" i="11"/>
  <c r="H43" i="11"/>
  <c r="H55" i="11"/>
  <c r="H62" i="11"/>
  <c r="H64" i="11"/>
  <c r="H66" i="11"/>
  <c r="I17" i="30"/>
  <c r="I59" i="30"/>
  <c r="I61" i="30"/>
  <c r="I63" i="30"/>
  <c r="I23" i="3"/>
  <c r="I25" i="3"/>
  <c r="I100" i="3"/>
  <c r="I104" i="3"/>
  <c r="I102" i="3"/>
  <c r="I106" i="3"/>
  <c r="I108" i="3"/>
  <c r="I111" i="3"/>
  <c r="I42" i="5"/>
  <c r="I46" i="5"/>
  <c r="I44" i="5"/>
  <c r="J44" i="5"/>
  <c r="L27" i="5"/>
  <c r="L40" i="5"/>
  <c r="M40" i="5"/>
  <c r="I27" i="5"/>
  <c r="I40" i="5"/>
  <c r="J40" i="5"/>
  <c r="L19" i="5"/>
  <c r="L25" i="5"/>
  <c r="M25" i="5"/>
  <c r="I19" i="5"/>
  <c r="I25" i="5"/>
  <c r="J25" i="5"/>
  <c r="L10" i="5"/>
  <c r="L17" i="5"/>
  <c r="M17" i="5"/>
  <c r="I10" i="5"/>
  <c r="I17" i="5"/>
  <c r="J17" i="5"/>
  <c r="K49" i="31"/>
  <c r="I49" i="31"/>
  <c r="L30" i="5"/>
  <c r="I30" i="5"/>
  <c r="K26" i="1"/>
  <c r="I26" i="1"/>
  <c r="G47" i="30"/>
  <c r="G49" i="30"/>
  <c r="G41" i="30"/>
  <c r="G39" i="30"/>
  <c r="G32" i="30"/>
  <c r="G34" i="30"/>
  <c r="G45" i="30"/>
  <c r="G37" i="30"/>
  <c r="G30" i="30"/>
  <c r="I81" i="3"/>
  <c r="L38" i="5"/>
  <c r="I38" i="5"/>
  <c r="L32" i="5"/>
  <c r="I32" i="5"/>
  <c r="L36" i="5"/>
  <c r="L34" i="5"/>
  <c r="I34" i="5"/>
  <c r="I36" i="5"/>
  <c r="L23" i="5"/>
  <c r="I23" i="5"/>
  <c r="I13" i="5"/>
  <c r="L21" i="5"/>
  <c r="L13" i="5"/>
  <c r="L15" i="5"/>
  <c r="I15" i="5"/>
  <c r="I21" i="5"/>
  <c r="I48" i="5"/>
  <c r="I5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<sst xmlns="http://schemas.openxmlformats.org/spreadsheetml/2006/main" count="10084" uniqueCount="1110">
  <si>
    <t>The HGB Calculator Tool was developed by CMS as a teaching tool to support hospitals and other stakeholders understand the methodology. The Calculator Tool should not be modified from its current form for any other purpose.</t>
  </si>
  <si>
    <t xml:space="preserve"> AHEAD Model 
 Medicare Hospital Global Budget Calculator (Acute Care Hospital)</t>
  </si>
  <si>
    <t>Instructions</t>
  </si>
  <si>
    <r>
      <t xml:space="preserve">The HGB Calculator splits the calculation into five unique steps. (1) Hospital Baseline, (2) Volume Based Adjustments, (3) Pricing &amp; Demographic Adjustments to Reflect FFS Revenue, (4) AHEAD Specific Adjustments, and (5) Global Budget Payments. Please complete each tab in that order. 
Within each tab are blue highlighted cells and yellow highlighted cells. The user is required to enter data into all cells highlighted in blue. In some cases, a drop down is provided, allowing the user to select a pre-populated amount. Directions on what data to include are provided on the left and notes/clarifications are shared to the right. In some cases, data entry is required specific to inpatient or outpatient services. Yellow cells do not require user data entry. These are automated calculations. 
</t>
    </r>
    <r>
      <rPr>
        <i/>
        <sz val="11"/>
        <color theme="1"/>
        <rFont val="Aptos Narrow"/>
        <family val="2"/>
        <scheme val="minor"/>
      </rPr>
      <t>While not all adjustments are applicable throughout all Performance Years (PYs), every adjustment is included in the calculator. In all cases, the Base Years (BYs) and Performance Years (PYs) included reflect calculating the adjustment in the first year it is applicable. The descriptions below note the years in which the adjustment is first applicable. Please see the Version 3.0 Financial Specifications for more detailed information on the specific years in which each adjustment is applicable and the input data incorporated for each year.</t>
    </r>
  </si>
  <si>
    <t>Tab</t>
  </si>
  <si>
    <t>Description</t>
  </si>
  <si>
    <t>Step 1. Hospital Baseline</t>
  </si>
  <si>
    <r>
      <t xml:space="preserve">The </t>
    </r>
    <r>
      <rPr>
        <b/>
        <sz val="11"/>
        <color theme="1"/>
        <rFont val="Aptos Narrow"/>
        <family val="2"/>
        <scheme val="minor"/>
      </rPr>
      <t xml:space="preserve">HGB Baseline Amount </t>
    </r>
    <r>
      <rPr>
        <sz val="11"/>
        <color theme="1"/>
        <rFont val="Aptos Narrow"/>
        <family val="2"/>
        <scheme val="minor"/>
      </rPr>
      <t xml:space="preserve">is the starting point for determining </t>
    </r>
    <r>
      <rPr>
        <sz val="11"/>
        <rFont val="Aptos Narrow"/>
        <family val="2"/>
        <scheme val="minor"/>
      </rPr>
      <t>PY1</t>
    </r>
    <r>
      <rPr>
        <sz val="11"/>
        <color theme="1"/>
        <rFont val="Aptos Narrow"/>
        <family val="2"/>
        <scheme val="minor"/>
      </rPr>
      <t xml:space="preserve"> payment for a Participant Hospital. To calculate the Baseline Amount, CMS will utilize historical Medicare FFS revenue data from three Base Years. If applicable, a </t>
    </r>
    <r>
      <rPr>
        <b/>
        <sz val="11"/>
        <color theme="1"/>
        <rFont val="Aptos Narrow"/>
        <family val="2"/>
        <scheme val="minor"/>
      </rPr>
      <t>Service Line Adjustment</t>
    </r>
    <r>
      <rPr>
        <sz val="11"/>
        <color theme="1"/>
        <rFont val="Aptos Narrow"/>
        <family val="2"/>
        <scheme val="minor"/>
      </rPr>
      <t xml:space="preserve"> is applied to account for anticipated revenue changes from pre-planned service line changes.</t>
    </r>
  </si>
  <si>
    <t>Step 2. Volume Based Adjustments</t>
  </si>
  <si>
    <r>
      <t xml:space="preserve">After the HGB Baseline Calculation, CMS applies the Volume-Based Adjustments.
1. </t>
    </r>
    <r>
      <rPr>
        <b/>
        <sz val="11"/>
        <color theme="1"/>
        <rFont val="Aptos Narrow"/>
        <family val="2"/>
        <scheme val="minor"/>
      </rPr>
      <t xml:space="preserve">Market Shift Adjustment </t>
    </r>
    <r>
      <rPr>
        <i/>
        <sz val="11"/>
        <color theme="1"/>
        <rFont val="Aptos Narrow"/>
        <family val="2"/>
        <scheme val="minor"/>
      </rPr>
      <t xml:space="preserve">(first applied in PY2): </t>
    </r>
    <r>
      <rPr>
        <sz val="11"/>
        <color theme="1"/>
        <rFont val="Aptos Narrow"/>
        <family val="2"/>
        <scheme val="minor"/>
      </rPr>
      <t xml:space="preserve">Adjusts the HGB for upward and downward changes in revenue when patient volume and complexity realigns or shifts between Eligible Hospitals. 
2. </t>
    </r>
    <r>
      <rPr>
        <b/>
        <sz val="11"/>
        <color theme="1"/>
        <rFont val="Aptos Narrow"/>
        <family val="2"/>
        <scheme val="minor"/>
      </rPr>
      <t>Outlier Adjustment</t>
    </r>
    <r>
      <rPr>
        <sz val="11"/>
        <color theme="1"/>
        <rFont val="Aptos Narrow"/>
        <family val="2"/>
        <scheme val="minor"/>
      </rPr>
      <t xml:space="preserve"> </t>
    </r>
    <r>
      <rPr>
        <i/>
        <sz val="11"/>
        <color theme="1"/>
        <rFont val="Aptos Narrow"/>
        <family val="2"/>
        <scheme val="minor"/>
      </rPr>
      <t>(first applied in PY3):</t>
    </r>
    <r>
      <rPr>
        <sz val="11"/>
        <color theme="1"/>
        <rFont val="Aptos Narrow"/>
        <family val="2"/>
        <scheme val="minor"/>
      </rPr>
      <t xml:space="preserve"> The HGB outlier adjustment protects Participant Hospitals against changes in the frequency or intensity of outlier cases between the baseline and/or PYs.</t>
    </r>
  </si>
  <si>
    <t>Step 3. Reflect FFS</t>
  </si>
  <si>
    <r>
      <t xml:space="preserve">After application of the Volume Based Adjustments, CMS applies the Pricing and Demographic Adjustments to reflect changes that would have taken place under the FFS payment system.
1. </t>
    </r>
    <r>
      <rPr>
        <b/>
        <sz val="11"/>
        <color theme="1"/>
        <rFont val="Aptos Narrow"/>
        <family val="2"/>
        <scheme val="minor"/>
      </rPr>
      <t>Annual Payment Adjustment</t>
    </r>
    <r>
      <rPr>
        <sz val="11"/>
        <color theme="1"/>
        <rFont val="Aptos Narrow"/>
        <family val="2"/>
        <scheme val="minor"/>
      </rPr>
      <t xml:space="preserve"> </t>
    </r>
    <r>
      <rPr>
        <i/>
        <sz val="11"/>
        <color theme="1"/>
        <rFont val="Aptos Narrow"/>
        <family val="2"/>
        <scheme val="minor"/>
      </rPr>
      <t>(applied in each PY):</t>
    </r>
    <r>
      <rPr>
        <sz val="11"/>
        <color theme="1"/>
        <rFont val="Aptos Narrow"/>
        <family val="2"/>
        <scheme val="minor"/>
      </rPr>
      <t xml:space="preserve"> Adjusts the baseline to account for changes in Medicare FFS prices between years.
2. </t>
    </r>
    <r>
      <rPr>
        <b/>
        <sz val="11"/>
        <color theme="1"/>
        <rFont val="Aptos Narrow"/>
        <family val="2"/>
        <scheme val="minor"/>
      </rPr>
      <t>Demographic Adjustment</t>
    </r>
    <r>
      <rPr>
        <sz val="11"/>
        <color theme="1"/>
        <rFont val="Aptos Narrow"/>
        <family val="2"/>
        <scheme val="minor"/>
      </rPr>
      <t xml:space="preserve"> </t>
    </r>
    <r>
      <rPr>
        <i/>
        <sz val="11"/>
        <color theme="1"/>
        <rFont val="Aptos Narrow"/>
        <family val="2"/>
        <scheme val="minor"/>
      </rPr>
      <t>(applied in each PY):</t>
    </r>
    <r>
      <rPr>
        <sz val="11"/>
        <color theme="1"/>
        <rFont val="Aptos Narrow"/>
        <family val="2"/>
        <scheme val="minor"/>
      </rPr>
      <t xml:space="preserve"> Adjusts the HGB to reflect changes in both the size and medical risk of the population served.</t>
    </r>
  </si>
  <si>
    <r>
      <rPr>
        <b/>
        <u/>
        <sz val="11"/>
        <rFont val="Aptos Narrow"/>
        <family val="2"/>
        <scheme val="minor"/>
      </rPr>
      <t>Step 4. AHEAD Specific Adjs</t>
    </r>
    <r>
      <rPr>
        <u/>
        <sz val="11"/>
        <color theme="10"/>
        <rFont val="Aptos Narrow"/>
        <family val="2"/>
        <scheme val="minor"/>
      </rPr>
      <t xml:space="preserve">
</t>
    </r>
    <r>
      <rPr>
        <i/>
        <sz val="11"/>
        <rFont val="Aptos Narrow"/>
        <family val="2"/>
        <scheme val="minor"/>
      </rPr>
      <t>Annual AHEAD Specific Adjs + Performance Based Adjs</t>
    </r>
  </si>
  <si>
    <r>
      <t xml:space="preserve">Adjustments specific to the AHEAD model offer the potential to increase payments with limited downside risk. 
1. </t>
    </r>
    <r>
      <rPr>
        <b/>
        <sz val="11"/>
        <rFont val="Aptos Narrow"/>
        <family val="2"/>
        <scheme val="minor"/>
      </rPr>
      <t xml:space="preserve">Social Risk Adjustment </t>
    </r>
    <r>
      <rPr>
        <sz val="11"/>
        <rFont val="Aptos Narrow"/>
        <family val="2"/>
        <scheme val="minor"/>
      </rPr>
      <t>(</t>
    </r>
    <r>
      <rPr>
        <i/>
        <sz val="11"/>
        <rFont val="Aptos Narrow"/>
        <family val="2"/>
        <scheme val="minor"/>
      </rPr>
      <t>applied in each PY):</t>
    </r>
    <r>
      <rPr>
        <sz val="11"/>
        <rFont val="Aptos Narrow"/>
        <family val="2"/>
        <scheme val="minor"/>
      </rPr>
      <t xml:space="preserve"> Upside only adjustment to account for hospital-to-hospital differences in social risk of the beneficiary population.
2. </t>
    </r>
    <r>
      <rPr>
        <b/>
        <sz val="11"/>
        <rFont val="Aptos Narrow"/>
        <family val="2"/>
        <scheme val="minor"/>
      </rPr>
      <t>Effectiveness Adjustment</t>
    </r>
    <r>
      <rPr>
        <sz val="11"/>
        <rFont val="Aptos Narrow"/>
        <family val="2"/>
        <scheme val="minor"/>
      </rPr>
      <t xml:space="preserve"> </t>
    </r>
    <r>
      <rPr>
        <i/>
        <sz val="11"/>
        <rFont val="Aptos Narrow"/>
        <family val="2"/>
        <scheme val="minor"/>
      </rPr>
      <t xml:space="preserve">(first applied in PY2): </t>
    </r>
    <r>
      <rPr>
        <sz val="11"/>
        <rFont val="Aptos Narrow"/>
        <family val="2"/>
        <scheme val="minor"/>
      </rPr>
      <t xml:space="preserve">Based on a Participant Hospital’s Medicare FFS Potentially Avoidable Utilization (PAU) performance relative to all other Eligible Hospitals in the state.  The Effectiveness Adjustment is designed to incentivize Participant Hospitals to implement interventions that reduce unnecessary or avoidable care. 
3. </t>
    </r>
    <r>
      <rPr>
        <b/>
        <sz val="11"/>
        <rFont val="Aptos Narrow"/>
        <family val="2"/>
        <scheme val="minor"/>
      </rPr>
      <t>Community Improvement Bonus</t>
    </r>
    <r>
      <rPr>
        <sz val="11"/>
        <rFont val="Aptos Narrow"/>
        <family val="2"/>
        <scheme val="minor"/>
      </rPr>
      <t xml:space="preserve"> </t>
    </r>
    <r>
      <rPr>
        <i/>
        <sz val="11"/>
        <rFont val="Aptos Narrow"/>
        <family val="2"/>
        <scheme val="minor"/>
      </rPr>
      <t xml:space="preserve">(first applied in PY4): </t>
    </r>
    <r>
      <rPr>
        <sz val="11"/>
        <rFont val="Aptos Narrow"/>
        <family val="2"/>
        <scheme val="minor"/>
      </rPr>
      <t>The CIB is an upside only bonus to reward performance improvement on two community health improvement focused quality measures: Hybrid Hospital Wide Readmission (Hybrid eHWR) and Prevention Quality Indicators (PQI)-90 composite admission rates.
4.</t>
    </r>
    <r>
      <rPr>
        <b/>
        <sz val="11"/>
        <rFont val="Aptos Narrow"/>
        <family val="2"/>
        <scheme val="minor"/>
      </rPr>
      <t xml:space="preserve"> Total Cost of Care Adjustment</t>
    </r>
    <r>
      <rPr>
        <sz val="11"/>
        <rFont val="Aptos Narrow"/>
        <family val="2"/>
        <scheme val="minor"/>
      </rPr>
      <t xml:space="preserve"> </t>
    </r>
    <r>
      <rPr>
        <i/>
        <sz val="11"/>
        <rFont val="Aptos Narrow"/>
        <family val="2"/>
        <scheme val="minor"/>
      </rPr>
      <t>(first applied in PY4):</t>
    </r>
    <r>
      <rPr>
        <sz val="11"/>
        <rFont val="Aptos Narrow"/>
        <family val="2"/>
        <scheme val="minor"/>
      </rPr>
      <t xml:space="preserve"> Participant Hospitals can earn additional incentives for managing TCOC incurred by Medicare FFS beneficiaries residing in their market area. 
5. </t>
    </r>
    <r>
      <rPr>
        <b/>
        <sz val="11"/>
        <rFont val="Aptos Narrow"/>
        <family val="2"/>
        <scheme val="minor"/>
      </rPr>
      <t>Transformation Incentive Adjustment</t>
    </r>
    <r>
      <rPr>
        <sz val="11"/>
        <rFont val="Aptos Narrow"/>
        <family val="2"/>
        <scheme val="minor"/>
      </rPr>
      <t xml:space="preserve"> </t>
    </r>
    <r>
      <rPr>
        <i/>
        <sz val="11"/>
        <rFont val="Aptos Narrow"/>
        <family val="2"/>
        <scheme val="minor"/>
      </rPr>
      <t>(applied in first two PYs):</t>
    </r>
    <r>
      <rPr>
        <sz val="11"/>
        <rFont val="Aptos Narrow"/>
        <family val="2"/>
        <scheme val="minor"/>
      </rPr>
      <t xml:space="preserve"> CMS will include an upward adjustment in the first two PYs of the applicable cohort.</t>
    </r>
  </si>
  <si>
    <t>Step 5. Final HGB</t>
  </si>
  <si>
    <t>Calculates the final HGB amount based on the data entered in steps 1, 2, 3, and 4. Applies a 2% sequestration reduction.</t>
  </si>
  <si>
    <t>Appendix - Case Adjusted Rates</t>
  </si>
  <si>
    <t>Details how the Case Adjusted Rates (CARs) are calculated. The CARs are used in both Step 1 and Step 3. In Step 1 'Hospital Baseline' the CARs are used to trend BY1 and BY2 forward to BY3. In Step 3 'Reflect FFS-Annual' the CARs are used in the Annual Payment Adjustment to trend forward BY3 to PY1.</t>
  </si>
  <si>
    <t>Appendix - Wage Adjusted APC Conversation Factor</t>
  </si>
  <si>
    <t>Details how the Wage Adjusted APC Conversion Factors (WAACF) are calculated. The WAACFs are used in both Step 1 and Step 3. In step 1 'Hospital Baseline' the WAACFs are used to trend BY1 and BY2 forward to BY3. In Step 3 'Reflect FFS Annual' the WAACFs are used in the Annual Payment Adjustment to trend forward BY3 to PY1.</t>
  </si>
  <si>
    <t>CMS Impact File</t>
  </si>
  <si>
    <t xml:space="preserve">The CMS Impact File is posted annually. The Impact Files are generally prepared in the summer preceding the Federal Fiscal year and are based on the best data available at the time. The files are used in estimating payment impacts of various policy changes to the IPPS proposed and finalized in the Federal Register. The appendix includes data pulled from the Impact File, specifically from Tables 1, 3, 15, 16B, for the specific purpose of the HGB calculator APA calculation. Five years of data are included. </t>
  </si>
  <si>
    <t>HACRP Adjustment</t>
  </si>
  <si>
    <t xml:space="preserve"> CMS publicly displays hospitals’ HAC Reduction Program data on the data catalog on Data.cms.gov. The appendix contains 3 years of data. CMS did not calculate measure scores or Total HAC Scores for any hospital for the FY 2023 program year. No hospital is ranked in the worst-performing quartile or subject to the 1-percent payment reduction.</t>
  </si>
  <si>
    <t>Appendix - SRA Look Up Table</t>
  </si>
  <si>
    <t>The Social Risk Adjustment (SRA) Look Up table is used to determine the hospital's Social Risk Adjustment based on the percentile of their calculated Social Risk Score (SRS) when compared with other hospitals in the state or substate region.</t>
  </si>
  <si>
    <t>Appendix - EA Look Up Table</t>
  </si>
  <si>
    <t>The Effectiveness Adjustment Look Up Table is used to determine the hospital's EA adjustment which is tiered so that hospitals with a higher PAU Percent receive a greater reduction.</t>
  </si>
  <si>
    <t>Appendix - CIB Look Up Table</t>
  </si>
  <si>
    <t xml:space="preserve">The Community Improvement Bonus (CIB) Look Up table is used to identify the hospitals' SRS multiplier. Participant Hospitals with the highest SRS percentile in their state receive the maximum SRS multiplier.  The greater the SRS multiplier, the greater the improvement rate for each quality measure and thus the greater the bonus.   </t>
  </si>
  <si>
    <t>Data Entry Required</t>
  </si>
  <si>
    <t>No Data Entry Required</t>
  </si>
  <si>
    <t>CCN Selection</t>
  </si>
  <si>
    <r>
      <t xml:space="preserve">The hospital CCN entered is used to automatically populate certain data points in the calculation. Look up your CCN here: </t>
    </r>
    <r>
      <rPr>
        <i/>
        <sz val="11"/>
        <rFont val="Aptos Narrow"/>
        <family val="2"/>
        <scheme val="minor"/>
      </rPr>
      <t>https://data.cms.gov/tools/medicare-inpatient-hospital-look-up-tool
Note: While the HGB methodology allows hospitals to participate at the Organizational National Provider Identifier (ONPI) level, the calculator tool is designed at the CCN level. Users may enter data in the blue cells at the ONPI level if they wish to visualize the impact of the methodology at that level. Note that not all adjustments are applicable at the ONPI level (e.g. APA) and are calculated at the CCN</t>
    </r>
    <r>
      <rPr>
        <sz val="11"/>
        <rFont val="Aptos Narrow"/>
        <family val="2"/>
        <scheme val="minor"/>
      </rPr>
      <t xml:space="preserve"> level. </t>
    </r>
  </si>
  <si>
    <t>(A) Enter your Hospital CCN</t>
  </si>
  <si>
    <t>Calculation</t>
  </si>
  <si>
    <t>Inpatient</t>
  </si>
  <si>
    <t>Outpatient</t>
  </si>
  <si>
    <t>Explanation / Notes</t>
  </si>
  <si>
    <t>(B) Enter the Estimated FFS Revenue for the Time Periods Below</t>
  </si>
  <si>
    <t>Enter the hospital's estimated FFS revenue for Base Year 1 (July 1 - June 30)</t>
  </si>
  <si>
    <t xml:space="preserve">To calculate the Inpatient and Outpatient Baseline Paid Amount, CMS utilizes historical Medicare FFS revenue data from three baseline years (BYs).  All factors used in Medicare FFS claim payments are incorporated. Excludes payments made outside the Medicare FFS claims payment mechanisms, payments made to specialty hospitals and distinct part units, inpatient services paid separately from Medicare Severity Diagnosis Related Groups (MS-DRG), antineoplastics or cancer drugs, or New Technology Add-On Payments. </t>
  </si>
  <si>
    <t>Enter the hospital's estimated FFS revenue for Base Year 2 (July 1 - June 30)</t>
  </si>
  <si>
    <t>Enter the hospital's estimated FFS revenue for Base Year 3 (July 1 - June 30)</t>
  </si>
  <si>
    <t>(C) Add Sequestration Back to Baseline Amounts - (No Data Entry Required)</t>
  </si>
  <si>
    <r>
      <rPr>
        <b/>
        <sz val="11"/>
        <color theme="1"/>
        <rFont val="Aptos Narrow"/>
        <family val="2"/>
        <scheme val="minor"/>
      </rPr>
      <t xml:space="preserve">BY1 Revenue </t>
    </r>
    <r>
      <rPr>
        <sz val="11"/>
        <color theme="1"/>
        <rFont val="Aptos Narrow"/>
        <family val="2"/>
        <scheme val="minor"/>
      </rPr>
      <t>= BY1 Revenue / 0.98</t>
    </r>
  </si>
  <si>
    <t>Payment reductions from sequestration during the BYs are added back to historical Medicare FFS revenue so that sequestration can be appropriately re-applied to PY HGB payments (Step 5). For the purpose of the calculator tool, sequestration is set at 2%.</t>
  </si>
  <si>
    <r>
      <rPr>
        <b/>
        <sz val="11"/>
        <color theme="1"/>
        <rFont val="Aptos Narrow"/>
        <family val="2"/>
        <scheme val="minor"/>
      </rPr>
      <t xml:space="preserve">BY2 Revenue </t>
    </r>
    <r>
      <rPr>
        <sz val="11"/>
        <color theme="1"/>
        <rFont val="Aptos Narrow"/>
        <family val="2"/>
        <scheme val="minor"/>
      </rPr>
      <t>= BY2 Revenue / 0.98</t>
    </r>
  </si>
  <si>
    <r>
      <rPr>
        <b/>
        <sz val="11"/>
        <color theme="1"/>
        <rFont val="Aptos Narrow"/>
        <family val="2"/>
        <scheme val="minor"/>
      </rPr>
      <t xml:space="preserve">BY3 Revenue </t>
    </r>
    <r>
      <rPr>
        <sz val="11"/>
        <color theme="1"/>
        <rFont val="Aptos Narrow"/>
        <family val="2"/>
        <scheme val="minor"/>
      </rPr>
      <t>= BY3 Revenue / 0.98</t>
    </r>
  </si>
  <si>
    <t>(D) Apply the APA to Adjust BY1 and BY2 to Reflect BY3 Prices - (No Data Entry Required)</t>
  </si>
  <si>
    <t>To account for changes in Medicare FFS prices between baseline years the BY1 and BY2 revenue is adjusted using the  Case Adjusted Rate (CAR) and Wage Adjusted APC Conversion Factor (WAACF). 
For the inpatient amount, the annual CAR is calculated for each Participant Hospital using publicly available data. Example calculations can be found on the 'CAR Details' tab. For the outpatient amount, the annual WAACF is calculated for each Participant Hospital using publicly available data. Example calculations can be found on the 'WAACF Details' tab.
Due to the unique methodology used to calculate Maryland hospital payments, the CAR and WAACF are not calculated for Maryland hospitals. For Maryland hospitals, the calculator assumes a 2% annual growth rate.</t>
  </si>
  <si>
    <r>
      <rPr>
        <b/>
        <sz val="11"/>
        <color theme="1"/>
        <rFont val="Aptos Narrow"/>
        <family val="2"/>
        <scheme val="minor"/>
      </rPr>
      <t xml:space="preserve">Adjusted IP BY1 Revenue </t>
    </r>
    <r>
      <rPr>
        <sz val="11"/>
        <color theme="1"/>
        <rFont val="Aptos Narrow"/>
        <family val="2"/>
        <scheme val="minor"/>
      </rPr>
      <t xml:space="preserve">= BY1 Revenue x (1 + (BY3 CAR - BY1 CAR) / BY1 CAR)
</t>
    </r>
    <r>
      <rPr>
        <b/>
        <sz val="11"/>
        <color theme="1"/>
        <rFont val="Aptos Narrow"/>
        <family val="2"/>
        <scheme val="minor"/>
      </rPr>
      <t>Adjusted OP BY1 Revenue</t>
    </r>
    <r>
      <rPr>
        <sz val="11"/>
        <color theme="1"/>
        <rFont val="Aptos Narrow"/>
        <family val="2"/>
        <scheme val="minor"/>
      </rPr>
      <t xml:space="preserve"> = BY1 Revenue x (1 + (BY3 WAACF - BY1 WAACF) / BY1 WAACF)</t>
    </r>
  </si>
  <si>
    <r>
      <rPr>
        <b/>
        <sz val="11"/>
        <color theme="1"/>
        <rFont val="Aptos Narrow"/>
        <family val="2"/>
        <scheme val="minor"/>
      </rPr>
      <t xml:space="preserve">Adjusted IP BY2 Revenue </t>
    </r>
    <r>
      <rPr>
        <sz val="11"/>
        <color theme="1"/>
        <rFont val="Aptos Narrow"/>
        <family val="2"/>
        <scheme val="minor"/>
      </rPr>
      <t xml:space="preserve">= BY2 Revenue x (1 + (BY3 CAR - BY2 CAR) / BY2 CAR)
</t>
    </r>
    <r>
      <rPr>
        <b/>
        <sz val="11"/>
        <color theme="1"/>
        <rFont val="Aptos Narrow"/>
        <family val="2"/>
        <scheme val="minor"/>
      </rPr>
      <t>Adjusted OP BY2 Revenue</t>
    </r>
    <r>
      <rPr>
        <sz val="11"/>
        <color theme="1"/>
        <rFont val="Aptos Narrow"/>
        <family val="2"/>
        <scheme val="minor"/>
      </rPr>
      <t xml:space="preserve"> = BY2 Revenue x (1 + (BY3 WAACF - BY2 WAACF) / BY2 WAACF)</t>
    </r>
  </si>
  <si>
    <r>
      <rPr>
        <b/>
        <sz val="11"/>
        <color theme="1"/>
        <rFont val="Aptos Narrow"/>
        <family val="2"/>
        <scheme val="minor"/>
      </rPr>
      <t xml:space="preserve">Adjusted IP BY3 Revenue </t>
    </r>
    <r>
      <rPr>
        <sz val="11"/>
        <color theme="1"/>
        <rFont val="Aptos Narrow"/>
        <family val="2"/>
        <scheme val="minor"/>
      </rPr>
      <t xml:space="preserve">= BY3 Revenue
</t>
    </r>
    <r>
      <rPr>
        <b/>
        <sz val="11"/>
        <color theme="1"/>
        <rFont val="Aptos Narrow"/>
        <family val="2"/>
        <scheme val="minor"/>
      </rPr>
      <t>Adjusted OP BY3 Revenue</t>
    </r>
    <r>
      <rPr>
        <sz val="11"/>
        <color theme="1"/>
        <rFont val="Aptos Narrow"/>
        <family val="2"/>
        <scheme val="minor"/>
      </rPr>
      <t xml:space="preserve"> = BY3 Revenue</t>
    </r>
  </si>
  <si>
    <t>(E) Apply Weighting- (No Data Entry Required)</t>
  </si>
  <si>
    <r>
      <rPr>
        <b/>
        <sz val="11"/>
        <color theme="1"/>
        <rFont val="Aptos Narrow"/>
        <family val="2"/>
        <scheme val="minor"/>
      </rPr>
      <t xml:space="preserve">BY 1 Baseline Contribution Amount </t>
    </r>
    <r>
      <rPr>
        <sz val="11"/>
        <color theme="1"/>
        <rFont val="Aptos Narrow"/>
        <family val="2"/>
        <scheme val="minor"/>
      </rPr>
      <t>= Adjusted BY1 Revenue x 10%</t>
    </r>
  </si>
  <si>
    <t>Base Year contributions are weighted, with recent years taking priority.</t>
  </si>
  <si>
    <r>
      <rPr>
        <b/>
        <sz val="11"/>
        <color theme="1"/>
        <rFont val="Aptos Narrow"/>
        <family val="2"/>
        <scheme val="minor"/>
      </rPr>
      <t>BY 2 Baseline Contribution Amount</t>
    </r>
    <r>
      <rPr>
        <sz val="11"/>
        <color theme="1"/>
        <rFont val="Aptos Narrow"/>
        <family val="2"/>
        <scheme val="minor"/>
      </rPr>
      <t xml:space="preserve"> = Adjusted BY2 Revenue x 30%</t>
    </r>
  </si>
  <si>
    <r>
      <rPr>
        <b/>
        <sz val="11"/>
        <color theme="1"/>
        <rFont val="Aptos Narrow"/>
        <family val="2"/>
        <scheme val="minor"/>
      </rPr>
      <t>BY 3 Baseline Contribution Amount</t>
    </r>
    <r>
      <rPr>
        <sz val="11"/>
        <color theme="1"/>
        <rFont val="Aptos Narrow"/>
        <family val="2"/>
        <scheme val="minor"/>
      </rPr>
      <t xml:space="preserve"> = Adjusted BY3 Revenue x 60%</t>
    </r>
  </si>
  <si>
    <t>(F) Sum the Total Baseline - (No Data Entry Required)</t>
  </si>
  <si>
    <r>
      <rPr>
        <b/>
        <sz val="11"/>
        <color theme="1"/>
        <rFont val="Aptos Narrow"/>
        <family val="2"/>
        <scheme val="minor"/>
      </rPr>
      <t>Baseline Optimization</t>
    </r>
    <r>
      <rPr>
        <sz val="11"/>
        <color theme="1"/>
        <rFont val="Aptos Narrow"/>
        <family val="2"/>
        <scheme val="minor"/>
      </rPr>
      <t>: For PY1 only, after the baseline calculation, CMS uses logistic regression to adjust the weighted baseline, and ensure it appropriately represents what Medicare FFS payments to the hospital would have been in the absence of HGB payments. This calculation is not displayed in the calculator tool.</t>
    </r>
  </si>
  <si>
    <r>
      <rPr>
        <b/>
        <sz val="11"/>
        <color theme="1"/>
        <rFont val="Aptos Narrow"/>
        <family val="2"/>
        <scheme val="minor"/>
      </rPr>
      <t xml:space="preserve">Total Baseline Amount </t>
    </r>
    <r>
      <rPr>
        <sz val="11"/>
        <color theme="1"/>
        <rFont val="Aptos Narrow"/>
        <family val="2"/>
        <scheme val="minor"/>
      </rPr>
      <t>= BY1 Baseline Contribution Amount + BY2 Baseline Contribution Amount + BY3 Baseline Contribution Amount</t>
    </r>
  </si>
  <si>
    <r>
      <rPr>
        <b/>
        <sz val="11"/>
        <color theme="1"/>
        <rFont val="Aptos Narrow"/>
        <family val="2"/>
        <scheme val="minor"/>
      </rPr>
      <t xml:space="preserve">Note: </t>
    </r>
    <r>
      <rPr>
        <sz val="11"/>
        <color theme="1"/>
        <rFont val="Aptos Narrow"/>
        <family val="2"/>
        <scheme val="minor"/>
      </rPr>
      <t>The Baseline Amount is only calculated once. After PY1, the Baseline is set as the prior year's HGB Baseline plus the prior year's volume based adjustments and adjustments to reflect FFS.</t>
    </r>
  </si>
  <si>
    <t xml:space="preserve">Service Line Adjustment (SLA) </t>
  </si>
  <si>
    <t>(A) Planned Service Line Additions - (No Data Entry Required)</t>
  </si>
  <si>
    <t xml:space="preserve">Service Line Adjustments (SLA) adjust prospective HGBs to account for anticipated revenue changes from pre-planned service line changes, including additions, eliminations, expansions, or contractions of service lines within a given market area. Participant Hospitals must inform their AHEAD State and CMS of any planned service line contractions or eliminations.  Participant Hospitals may request to retain a portion (up to 50 percent) of their HGB associated with the eliminated or reduced service line. Any retained funds are meant to provide a financial transition for the Participant Hospital and allow for approved reinvestments in population health and care coordination activities, consistent with its Population Health Accountability Plan or other approved purposes. </t>
  </si>
  <si>
    <t>For the purposes of this calculator tool, Service Line Additions cannot be included as they do not apply to all Eligible AHEAD Hospitals</t>
  </si>
  <si>
    <t>(B) Planned Service Line Contractions - (No Data Entry Required)</t>
  </si>
  <si>
    <t>For the purposes of this calculator tool, Service Line Contractions  cannot be included as they do not apply to all Eligible AHEAD Hospitals</t>
  </si>
  <si>
    <t>Calculated Hospital Baseline</t>
  </si>
  <si>
    <r>
      <rPr>
        <b/>
        <sz val="11"/>
        <color theme="1"/>
        <rFont val="Aptos Narrow"/>
        <family val="2"/>
        <scheme val="minor"/>
      </rPr>
      <t xml:space="preserve">Final Hospital Baseline </t>
    </r>
    <r>
      <rPr>
        <sz val="11"/>
        <color theme="1"/>
        <rFont val="Aptos Narrow"/>
        <family val="2"/>
        <scheme val="minor"/>
      </rPr>
      <t>= Total Baseline Amount  + Service Line Adjustment</t>
    </r>
  </si>
  <si>
    <t xml:space="preserve">Calculation </t>
  </si>
  <si>
    <t>(A) Enter Fee For Service (FFS) Payment Proportions</t>
  </si>
  <si>
    <t xml:space="preserve">To ensure the market area revenue is relevant to each hospital, the Hospital-Specific Market Area is calculated at the zip-code level, with several distance and revenue criteria. To be included in a Hospital-Specific Market Area, a zip code must be located within 120 miles of the Eligible Hospital.  In addition, the zip code must meet at least one of the following criteria:
1.	The zip code contributes at least 0.75 percent of the Eligible Hospital’s total FFS dollars 
2.	Within the zip code, the Eligible Hospital is the first or second hospital ranked by FFS dollars 
3.	When zip codes are sorted descending by total FFS dollars, the zip code contributes to the top 75 percent cumulative FFS dollars to the hospital.
The Market Shift Adjustment (MSA) measures shifts in services between hospitals within this Hospital-Specific Market Area between hospitals that have "overlapping zip-codes" meaning the other hospital's market area includes a zip-code in the primary hospital's market area. For these hospitals, only data from "overlapping zip-codes", defined as zip codes in both hospital's market areas, are included.  </t>
  </si>
  <si>
    <t>Estimate the FFS Payment Proportions for BY3 and the Gap Period</t>
  </si>
  <si>
    <r>
      <rPr>
        <b/>
        <sz val="11"/>
        <color theme="1"/>
        <rFont val="Aptos Narrow"/>
        <family val="2"/>
        <scheme val="minor"/>
      </rPr>
      <t xml:space="preserve">FFS Payment Proportion BY3 = </t>
    </r>
    <r>
      <rPr>
        <sz val="11"/>
        <color theme="1"/>
        <rFont val="Aptos Narrow"/>
        <family val="2"/>
        <scheme val="minor"/>
      </rPr>
      <t>Hospital FFS Payment in BY3 / Market Area FFS Payment in BY3. Applicable only for  beneficiaries residing in the hospital's market area zip-codes.</t>
    </r>
  </si>
  <si>
    <r>
      <rPr>
        <b/>
        <sz val="11"/>
        <color theme="1"/>
        <rFont val="Aptos Narrow"/>
        <family val="2"/>
        <scheme val="minor"/>
      </rPr>
      <t xml:space="preserve">FFS Payment Proportion Gap Period = </t>
    </r>
    <r>
      <rPr>
        <sz val="11"/>
        <color theme="1"/>
        <rFont val="Aptos Narrow"/>
        <family val="2"/>
        <scheme val="minor"/>
      </rPr>
      <t>Hospital FFS Payment in Gap Period / Market Area FFS Payment in Gap Period. Applicable only for beneficiaries residing in the hospital's market area zip-codes.</t>
    </r>
  </si>
  <si>
    <t>(B) Calculate the Hospital's Proportional Shifts  - (No Data Entry Required)</t>
  </si>
  <si>
    <t>The FFS Payment Proportional Shift is the change in the hospital’s FFS dollars, as a proportion of the total overlapping market area’s FFS dollars between the two time periods included in the MSA.</t>
  </si>
  <si>
    <r>
      <rPr>
        <b/>
        <sz val="11"/>
        <rFont val="Aptos Narrow"/>
        <family val="2"/>
        <scheme val="minor"/>
      </rPr>
      <t xml:space="preserve">FFS Payment Proportional Shift = </t>
    </r>
    <r>
      <rPr>
        <sz val="11"/>
        <rFont val="Aptos Narrow"/>
        <family val="2"/>
        <scheme val="minor"/>
      </rPr>
      <t>FFS Payment Proportion Gap Period - FFS Payment Proportion BY3</t>
    </r>
  </si>
  <si>
    <r>
      <rPr>
        <b/>
        <sz val="11"/>
        <rFont val="Aptos Narrow"/>
        <family val="2"/>
        <scheme val="minor"/>
      </rPr>
      <t xml:space="preserve">FFS Weights Proportional Shift = </t>
    </r>
    <r>
      <rPr>
        <sz val="11"/>
        <rFont val="Aptos Narrow"/>
        <family val="2"/>
        <scheme val="minor"/>
      </rPr>
      <t>FFS Weights Proportion Gap Period - FFS Weights Proportion BY3</t>
    </r>
    <r>
      <rPr>
        <i/>
        <sz val="11"/>
        <rFont val="Aptos Narrow"/>
        <family val="2"/>
        <scheme val="minor"/>
      </rPr>
      <t xml:space="preserve">
The calculator assumes the FFS Weights Proportional Shift is equal to the FFS Payment Proportional Shift</t>
    </r>
    <r>
      <rPr>
        <sz val="11"/>
        <rFont val="Aptos Narrow"/>
        <family val="2"/>
        <scheme val="minor"/>
      </rPr>
      <t>.</t>
    </r>
  </si>
  <si>
    <t xml:space="preserve">The FFS Weights Proportional Shift is the change in the hospital’s Ambulatory Payment Classification (APC) or MS-DRG weights, as a proportion of the total market area’s weights between the two time periods included in the MSA. </t>
  </si>
  <si>
    <t>(C) Calculate the Market Shift Allowance</t>
  </si>
  <si>
    <r>
      <t xml:space="preserve">Enter the hospital's Gap Period Total FFS revenue for beneficiaries located in market area zip-codes, </t>
    </r>
    <r>
      <rPr>
        <i/>
        <sz val="11"/>
        <rFont val="Aptos Narrow"/>
        <family val="2"/>
        <scheme val="minor"/>
      </rPr>
      <t>multiplied by 2 due to the 6 month gap period</t>
    </r>
  </si>
  <si>
    <r>
      <rPr>
        <b/>
        <sz val="11"/>
        <color rgb="FF000000"/>
        <rFont val="Aptos Narrow"/>
        <family val="2"/>
        <scheme val="minor"/>
      </rPr>
      <t>Total FFS revenue in Gap Period for all hospitals in the geographic market area</t>
    </r>
    <r>
      <rPr>
        <sz val="11"/>
        <color rgb="FF000000"/>
        <rFont val="Aptos Narrow"/>
        <family val="2"/>
        <scheme val="minor"/>
      </rPr>
      <t xml:space="preserve"> = Hospital BY3 Revenue / Hospital FFS Payment Proportion BY3
</t>
    </r>
    <r>
      <rPr>
        <i/>
        <sz val="11"/>
        <color rgb="FF000000"/>
        <rFont val="Aptos Narrow"/>
        <family val="2"/>
        <scheme val="minor"/>
      </rPr>
      <t>Estimated for the purpose of the calculator</t>
    </r>
  </si>
  <si>
    <t>The Funding Factor is a multiplier applied to the MSA Shift Allowance to recognize the costs for moving volume from one location to another. The factor is set to 80% to balance payment stability against the need to recognize changes in volume. CMS may revisit the value of the funding factor in the future.</t>
  </si>
  <si>
    <t>Funding Factor</t>
  </si>
  <si>
    <r>
      <t>State Growth Benchmark (</t>
    </r>
    <r>
      <rPr>
        <b/>
        <i/>
        <sz val="11"/>
        <rFont val="Aptos Narrow"/>
        <family val="2"/>
        <scheme val="minor"/>
      </rPr>
      <t>Estimated for purpose of the calculator tool)</t>
    </r>
  </si>
  <si>
    <t>The State Growth Benchmark recognizes growth from one year to the next. It is the AHEAD state or region wide trend factor applied to the MSA Shift Allowance.</t>
  </si>
  <si>
    <r>
      <rPr>
        <b/>
        <sz val="11"/>
        <rFont val="Aptos Narrow"/>
        <family val="2"/>
        <scheme val="minor"/>
      </rPr>
      <t>Market Shift Allowance</t>
    </r>
    <r>
      <rPr>
        <sz val="11"/>
        <rFont val="Aptos Narrow"/>
        <family val="2"/>
        <scheme val="minor"/>
      </rPr>
      <t xml:space="preserve"> = Gap Period Total FFS Revenue for Market Area x Funding Factor x State Growth Benchmark</t>
    </r>
  </si>
  <si>
    <t>The MSA Shift Allowance is the maximum amount of dollars that can shift between Eligible Hospitals in the Hospital-Specific Market Area.</t>
  </si>
  <si>
    <t>(D) Calculate the Market Shift Adjustment  - (No Data Entry Required)</t>
  </si>
  <si>
    <r>
      <t xml:space="preserve">Weighted Proportional Shift </t>
    </r>
    <r>
      <rPr>
        <sz val="11"/>
        <rFont val="Aptos Narrow"/>
        <family val="2"/>
        <scheme val="minor"/>
      </rPr>
      <t>= (FFS Payments Proportional Shift x 0.5) + (FFS Weights Proportional Shift x 0.5)</t>
    </r>
  </si>
  <si>
    <t>The Weighted Proportional Shift recognizes both shifts in Hospital revenue and in Hospital weights equally.</t>
  </si>
  <si>
    <r>
      <t>Market Shift Adjustment</t>
    </r>
    <r>
      <rPr>
        <sz val="11"/>
        <rFont val="Aptos Narrow"/>
        <family val="2"/>
        <scheme val="minor"/>
      </rPr>
      <t xml:space="preserve"> = Market Shift Allowance x Proportional Shift</t>
    </r>
  </si>
  <si>
    <t>Each Participant Hospital’s MSA amount is the weighted proportional shift of FFS payments and weights multiplied by the MSA Shift Allowance.  For small hospitals an MSA floor of 0% is set. Small hospitals are those whose Year 2 FFS payments represent 2% or less of the AHEAD state’s or sub-state region’s total Year 2 FFS payments</t>
  </si>
  <si>
    <t>Outlier Adjustment (First Applicable in PY3)</t>
  </si>
  <si>
    <t>(A) Enter 2021 and 2022 FFS IPPS and OPPS Outlier Payment Percentage</t>
  </si>
  <si>
    <r>
      <t xml:space="preserve">Enter the percentage of FFS outlier payments for BY3
</t>
    </r>
    <r>
      <rPr>
        <b/>
        <sz val="11"/>
        <rFont val="Aptos Narrow"/>
        <family val="2"/>
        <scheme val="minor"/>
      </rPr>
      <t xml:space="preserve">Percentage of BY3 FFS Outlier Payments = </t>
    </r>
    <r>
      <rPr>
        <sz val="11"/>
        <rFont val="Aptos Narrow"/>
        <family val="2"/>
        <scheme val="minor"/>
      </rPr>
      <t>(BY3 Outlier Payments / BY3 Total FFS Revenue)</t>
    </r>
  </si>
  <si>
    <t>AHEAD uses standard Medicare FFS processing rules to calculate IPPS or OPPS APC outlier payments.</t>
  </si>
  <si>
    <r>
      <t xml:space="preserve">Enter the percentage of FFS outlier payments for PY1
</t>
    </r>
    <r>
      <rPr>
        <b/>
        <sz val="11"/>
        <rFont val="Aptos Narrow"/>
        <family val="2"/>
        <scheme val="minor"/>
      </rPr>
      <t xml:space="preserve">Percentage of PY1 FFS Outlier Payments </t>
    </r>
    <r>
      <rPr>
        <sz val="11"/>
        <rFont val="Aptos Narrow"/>
        <family val="2"/>
        <scheme val="minor"/>
      </rPr>
      <t>= (PY1 Outlier Payments / PY1 Total FFS Revenue)</t>
    </r>
  </si>
  <si>
    <r>
      <rPr>
        <b/>
        <sz val="11"/>
        <rFont val="Aptos Narrow"/>
        <family val="2"/>
        <scheme val="minor"/>
      </rPr>
      <t xml:space="preserve">Change in the outlier payment ratio (IP and OP) for between BY3 and PY1 = </t>
    </r>
    <r>
      <rPr>
        <sz val="11"/>
        <rFont val="Aptos Narrow"/>
        <family val="2"/>
        <scheme val="minor"/>
      </rPr>
      <t>PY1 Outlier Ratio - BY3 Outlier Ratio</t>
    </r>
  </si>
  <si>
    <t xml:space="preserve">For each performance year, the outlier adjustment for HGBs is calculated as the change in the share of outlier payment from one year to the next.  </t>
  </si>
  <si>
    <r>
      <t xml:space="preserve">Outlier Adjustment Dollar Amount = </t>
    </r>
    <r>
      <rPr>
        <sz val="11"/>
        <rFont val="Aptos Narrow"/>
        <family val="2"/>
        <scheme val="minor"/>
      </rPr>
      <t>Outlier Adjustment x Hospital Baseline</t>
    </r>
    <r>
      <rPr>
        <b/>
        <sz val="11"/>
        <rFont val="Aptos Narrow"/>
        <family val="2"/>
        <scheme val="minor"/>
      </rPr>
      <t xml:space="preserve">
</t>
    </r>
    <r>
      <rPr>
        <i/>
        <sz val="11"/>
        <rFont val="Aptos Narrow"/>
        <family val="2"/>
        <scheme val="minor"/>
      </rPr>
      <t xml:space="preserve">For the purposes of the calculator, the Outlier Adjustment is multiplied by the Hospital Baseline (Taken from Step 1). Per the specifications, starting in PY3 the Outlier Adjustment will be multiplied by the prior year baseline, with the Annual Payment Adjustment (APA) and Demographic Adjustment (DA) incorporated </t>
    </r>
  </si>
  <si>
    <t>Calculated Hospital Global Budget Adjusted for Volume</t>
  </si>
  <si>
    <t>HGB Baseline</t>
  </si>
  <si>
    <t xml:space="preserve">From Step 1. </t>
  </si>
  <si>
    <t>Market Shift Adjustment</t>
  </si>
  <si>
    <t>Outlier Adjustment</t>
  </si>
  <si>
    <r>
      <t xml:space="preserve">HGB Adjusted for Volume </t>
    </r>
    <r>
      <rPr>
        <sz val="11"/>
        <color theme="1"/>
        <rFont val="Aptos Narrow"/>
        <family val="2"/>
        <scheme val="minor"/>
      </rPr>
      <t>= HGB Baseline + Market Shift Adjustment + Outlier Adjustment</t>
    </r>
  </si>
  <si>
    <t xml:space="preserve"> AHEAD Model 
 Medicare Hospital Global Budget Calculator (Acute Care Hospital)
</t>
  </si>
  <si>
    <t>Annual Payment Adjustment (First calculated in PY1)</t>
  </si>
  <si>
    <t>(A) Calculate the Annual Payment Adjustment Using the Case Adjusted Rate (Inpatient) or the WAACF (Outpatient)- (No Data Entry Required)</t>
  </si>
  <si>
    <t>The APA adjusts HGB payments to account for changes in Medicare FFS prices between years. These changes include updates to hospital payments per legislative or administrative policy changes. 
For Inpatient, the CAR is equivalent to total Medicare Payments divided by the Case Mix Index (average MS-DRG weight) divided by volume (See ‘CAR Details’). It reflects specific FFS payment factors (e.g., wage indexes). For Outpatient, the WAACF is based on the change in the hospital-specific Ambulatory Payment Classifications (APC) payment amounts (See ‘WAACF Details’). It also incorporates geographic area differences in hospital wages (e.g., Wage Index). 
Due to the unique methodology used to calculate Maryland hospital payments, the CAR and WAACF are not calculated for Maryland hospitals. For Maryland hospitals, the calculator assumes a 2% annual growth rate.</t>
  </si>
  <si>
    <r>
      <rPr>
        <b/>
        <sz val="11"/>
        <color theme="1"/>
        <rFont val="Aptos Narrow"/>
        <family val="2"/>
        <scheme val="minor"/>
      </rPr>
      <t xml:space="preserve">PY1 Inpatient APA </t>
    </r>
    <r>
      <rPr>
        <sz val="11"/>
        <color theme="1"/>
        <rFont val="Aptos Narrow"/>
        <family val="2"/>
        <scheme val="minor"/>
      </rPr>
      <t xml:space="preserve">= (PY1 Case Adjusted Rate - BY3 Case Adjusted Rate) / BY3 Case Adjusted Rate
</t>
    </r>
    <r>
      <rPr>
        <b/>
        <sz val="11"/>
        <color theme="1"/>
        <rFont val="Aptos Narrow"/>
        <family val="2"/>
        <scheme val="minor"/>
      </rPr>
      <t>PY1 Outpatient APA</t>
    </r>
    <r>
      <rPr>
        <sz val="11"/>
        <color theme="1"/>
        <rFont val="Aptos Narrow"/>
        <family val="2"/>
        <scheme val="minor"/>
      </rPr>
      <t xml:space="preserve"> = (PY1 WAACF - BY3 WAACF) / BY3 WAACF</t>
    </r>
  </si>
  <si>
    <t>Demographic Adjustment (First Calculated in PY1) Note: A single Demographic Adjustment Percentage is calculated across Inpatient and Outpatient</t>
  </si>
  <si>
    <t>(A) Collect Data on Top 3 Counties Served by Hospital</t>
  </si>
  <si>
    <r>
      <t xml:space="preserve">Enter the top 3 counties that the hospital served in BY3 - ranked by total (IP + OP) revenue
</t>
    </r>
    <r>
      <rPr>
        <i/>
        <sz val="11"/>
        <color theme="1"/>
        <rFont val="Aptos Narrow"/>
        <family val="2"/>
        <scheme val="minor"/>
      </rPr>
      <t>(The actual HGB calculation will consider all counties not just the top 3 served. For the purpose of the calculator please just share the top 3)</t>
    </r>
  </si>
  <si>
    <t>County #1</t>
  </si>
  <si>
    <r>
      <t>The Demographic Adjustment (DA) is measure</t>
    </r>
    <r>
      <rPr>
        <sz val="11"/>
        <rFont val="Aptos Narrow"/>
        <family val="2"/>
        <scheme val="minor"/>
      </rPr>
      <t>d at the county level. It adjusts HGBs by the weighted average percentage change in total HCC scores across all counties served by the Participant Hospital.</t>
    </r>
  </si>
  <si>
    <t>County #2</t>
  </si>
  <si>
    <t>County #3</t>
  </si>
  <si>
    <r>
      <t xml:space="preserve">Approximately what percentage of revenue in BY3 for the hospital comes from each of the 3 counties?
</t>
    </r>
    <r>
      <rPr>
        <i/>
        <sz val="11"/>
        <rFont val="Aptos Narrow"/>
        <family val="2"/>
        <scheme val="minor"/>
      </rPr>
      <t>(Note: The actual HGB calculation will consider revenue for all counties not just the top 3 served. For the purpose of the calculator, these do not need to add up to 100%)</t>
    </r>
  </si>
  <si>
    <t xml:space="preserve">The share of Medicare FFS claim payments for Eligible Inpatient and Outpatient Hospital Services generated from each county served by the Participant Hospital is used to weight the demographic change that occurs between years. </t>
  </si>
  <si>
    <t>Beneficiary Hierarchical Condition Category (HCC) scores are used to account for both populations shifts and changes in beneficiary clinical and demographic risk. HCC scores are calculated by summing the HCC score for every Medicare beneficiary that resides in the county to represent the entire distribution of acuity. HCC scores incorporate data on beneficiary health condition(s) using the ICD-10 codes and demographic factors.</t>
  </si>
  <si>
    <r>
      <rPr>
        <b/>
        <sz val="11"/>
        <color theme="1"/>
        <rFont val="Aptos Narrow"/>
        <family val="2"/>
        <scheme val="minor"/>
      </rPr>
      <t>Example:</t>
    </r>
    <r>
      <rPr>
        <sz val="11"/>
        <color theme="1"/>
        <rFont val="Aptos Narrow"/>
        <family val="2"/>
        <scheme val="minor"/>
      </rPr>
      <t xml:space="preserve">
County A total HCC in BY2 = 73.7
Count A total HCC in BY3= 76.4
Percentage Change = (76.4 - 73.7) / 73.7 = 3.7%</t>
    </r>
  </si>
  <si>
    <r>
      <t xml:space="preserve">For each county, estimate the percentage change in total HCC scores between BY2 and BY3. Total HCC accounts for both population shifts and clinical and demographic risk changes.
</t>
    </r>
    <r>
      <rPr>
        <i/>
        <sz val="11"/>
        <color theme="3" tint="0.249977111117893"/>
        <rFont val="Aptos Narrow"/>
        <family val="2"/>
        <scheme val="minor"/>
      </rPr>
      <t xml:space="preserve">The dropdown presents general options for you to choose from. If you would like to enter your own data, you can ignore the dropdown and enter a percent into the blue cell. </t>
    </r>
  </si>
  <si>
    <r>
      <t xml:space="preserve">County A Weighted Adjustment = </t>
    </r>
    <r>
      <rPr>
        <sz val="11"/>
        <color theme="1"/>
        <rFont val="Aptos Narrow"/>
        <family val="2"/>
        <scheme val="minor"/>
      </rPr>
      <t>(County A Inpatient Revenue Percentage x County A HCC Percentage Change)</t>
    </r>
  </si>
  <si>
    <t>The DA is the average percentage change in total HCC scores across all counties served by each Participant Hospital weighted by the percentage of revenue its residents accounted for at the Participant Hospital.
The DA reflects changes in both the size (including shifts in enrollment between Fee-For-Service (FFS) and Medicare Advantage (MA)) and medical risk of the population served by each Participant Hospital.</t>
  </si>
  <si>
    <r>
      <t xml:space="preserve">County B Weighted Adjustment = </t>
    </r>
    <r>
      <rPr>
        <sz val="11"/>
        <color theme="1"/>
        <rFont val="Aptos Narrow"/>
        <family val="2"/>
        <scheme val="minor"/>
      </rPr>
      <t>(County B Inpatient Revenue Percentage x County B HCC Percentage Change)</t>
    </r>
  </si>
  <si>
    <r>
      <t xml:space="preserve">County C Weighted Adjustment = </t>
    </r>
    <r>
      <rPr>
        <sz val="11"/>
        <color theme="1"/>
        <rFont val="Aptos Narrow"/>
        <family val="2"/>
        <scheme val="minor"/>
      </rPr>
      <t>(County C Inpatient Revenue Percentage x County C HCC Percentage Change)</t>
    </r>
  </si>
  <si>
    <r>
      <t xml:space="preserve">Demographic Adjustment = </t>
    </r>
    <r>
      <rPr>
        <sz val="11"/>
        <color theme="1"/>
        <rFont val="Aptos Narrow"/>
        <family val="2"/>
        <scheme val="minor"/>
      </rPr>
      <t>County A Weighted Adjustment + County B Weighted Adjustment + County C Weighted Adjustment)</t>
    </r>
  </si>
  <si>
    <t>Calculate Reflected FFS Revenue</t>
  </si>
  <si>
    <t>HGB Adjusted for Volume</t>
  </si>
  <si>
    <t xml:space="preserve">From Step 2. </t>
  </si>
  <si>
    <t>Annual Payment Adjustment</t>
  </si>
  <si>
    <t>Demographic Adjustment</t>
  </si>
  <si>
    <r>
      <t>Reflect FFS  Revenue =</t>
    </r>
    <r>
      <rPr>
        <sz val="11"/>
        <color theme="1"/>
        <rFont val="Aptos Narrow"/>
        <family val="2"/>
        <scheme val="minor"/>
      </rPr>
      <t xml:space="preserve"> HGB Adj for Volume x (1 + Annual Payment Adjustment) x (1 + Demographic Adjustment)</t>
    </r>
  </si>
  <si>
    <t>Social Risk Adjustment  (First calculated in PY1. Calculation Years Reflect PY1)</t>
  </si>
  <si>
    <t>(A) Approximate the hospital's beneficiary population social risk compared to other hospitals in the state</t>
  </si>
  <si>
    <t>Social risk is determined based on the Community Deprivation Index (CDI) and a combination of dual-eligibility and Part D Low Income Subsidy (LIS) referred to as the Low-Income Marker. To calculate a hospital's Social Risk Score (SRS):
1) First, beneficiary addresses are geocoded to a census block group. 
2) Next, the percentage of FFS revenue for each hospital’s claims for beneficiaries living in each census block group is calculated to weigh the SRS by the geographic distribution of the hospital’s Medicare FFS revenue.  
3) A weighted SRS is then calculated for a hospital based on the average beneficiary social risk score for the census block group and the percent of revenue that the census block group contributes to total hospital revenue. 
The CDI value for a hospital will not be lower than that determined in the SRA applied to PY1 to account for the possibility that a hospital may positively influence the community deprivation of local areas, and to not penalize them for doing so.</t>
  </si>
  <si>
    <r>
      <rPr>
        <sz val="11"/>
        <color theme="1"/>
        <rFont val="Aptos Narrow"/>
        <family val="2"/>
        <scheme val="minor"/>
      </rPr>
      <t xml:space="preserve">Based on the social risk of the beneficiary population in the geographic areas the hospital serves, within what percentile group do you believe the hospital would rank compared to other hospitals in the state in BY3? </t>
    </r>
    <r>
      <rPr>
        <b/>
        <sz val="11"/>
        <color theme="1"/>
        <rFont val="Aptos Narrow"/>
        <family val="2"/>
        <scheme val="minor"/>
      </rPr>
      <t xml:space="preserve">
</t>
    </r>
    <r>
      <rPr>
        <i/>
        <sz val="11"/>
        <color theme="3" tint="0.249977111117893"/>
        <rFont val="Aptos Narrow"/>
        <family val="2"/>
        <scheme val="minor"/>
      </rPr>
      <t>For example, selecting 80-89% means that the geographic areas the hospital serves have a higher social risk than at least 80% of other hospitals in the state.</t>
    </r>
  </si>
  <si>
    <t>Determine the Hospital Social Risk Adjustment Percentage Using Lookup Table - See 'SRA Look Up Table' tab.</t>
  </si>
  <si>
    <t>HGB after Social Risk Adjustment</t>
  </si>
  <si>
    <t>HGB Amount after Step 3</t>
  </si>
  <si>
    <t xml:space="preserve">From Step 3. </t>
  </si>
  <si>
    <r>
      <t>HGB After AHEAD Social Risk Adjustment=</t>
    </r>
    <r>
      <rPr>
        <sz val="11"/>
        <color theme="1"/>
        <rFont val="Aptos Narrow"/>
        <family val="2"/>
        <scheme val="minor"/>
      </rPr>
      <t xml:space="preserve"> HGB Amount after Step 3  + (SRA Percentage x HGB Amount after Step 3)</t>
    </r>
  </si>
  <si>
    <t>Effectiveness Adjustment (First Applied in PY2)</t>
  </si>
  <si>
    <t>(A) Approximate the hospital's potentially avoidable utilization payments</t>
  </si>
  <si>
    <t>Potentially Avoidable Utilization (PAU) is defined as a claim satisfying the criteria for at least one of the following measures:
    1.	 Readmissions (calculated by the CMS’ Hospital-Wide All-Cause Unplanned Readmission (HWR) measure)
    2.	 Avoidable Admissions (calculated by the AHRQ PQI-90 indicator) 
    3.	 Emergency Department Utilization (calculated by the NCQA Emergency Department Utilization (EDU) measure)</t>
  </si>
  <si>
    <r>
      <rPr>
        <b/>
        <sz val="11"/>
        <color rgb="FF242424"/>
        <rFont val="Aptos Narrow"/>
        <family val="2"/>
        <scheme val="minor"/>
      </rPr>
      <t>Enter the Hospital's Potentially Avoidable Utilization (PAU) Percent for the Gap Period</t>
    </r>
    <r>
      <rPr>
        <sz val="11"/>
        <color rgb="FF242424"/>
        <rFont val="Aptos Narrow"/>
        <family val="2"/>
        <scheme val="minor"/>
      </rPr>
      <t xml:space="preserve">
</t>
    </r>
    <r>
      <rPr>
        <b/>
        <i/>
        <sz val="11"/>
        <color rgb="FF242424"/>
        <rFont val="Aptos Narrow"/>
        <family val="2"/>
        <scheme val="minor"/>
      </rPr>
      <t>PAU Percent</t>
    </r>
    <r>
      <rPr>
        <i/>
        <sz val="11"/>
        <color rgb="FF242424"/>
        <rFont val="Aptos Narrow"/>
        <family val="2"/>
        <scheme val="minor"/>
      </rPr>
      <t xml:space="preserve"> = Potentially Avoidable Utilization Payments / Total Hospital Revenue
</t>
    </r>
    <r>
      <rPr>
        <i/>
        <sz val="11"/>
        <color theme="3" tint="0.249977111117893"/>
        <rFont val="Aptos Narrow"/>
        <family val="2"/>
        <scheme val="minor"/>
      </rPr>
      <t xml:space="preserve">The dropdown presents general options for you to choose from. If you would like to enter your own data, you can ignore the dropdown and enter a percent into the blue cell. </t>
    </r>
  </si>
  <si>
    <r>
      <t>Hospital Social Risk Score (</t>
    </r>
    <r>
      <rPr>
        <b/>
        <i/>
        <sz val="11"/>
        <color rgb="FF242424"/>
        <rFont val="Aptos Narrow"/>
        <family val="2"/>
        <scheme val="minor"/>
      </rPr>
      <t>Estimated based on percentile included in Social Risk Adjustment</t>
    </r>
    <r>
      <rPr>
        <b/>
        <sz val="11"/>
        <color rgb="FF242424"/>
        <rFont val="Aptos Narrow"/>
        <family val="2"/>
        <scheme val="minor"/>
      </rPr>
      <t>)</t>
    </r>
  </si>
  <si>
    <r>
      <rPr>
        <b/>
        <sz val="11"/>
        <color rgb="FF242424"/>
        <rFont val="Aptos Narrow"/>
        <family val="2"/>
        <scheme val="minor"/>
      </rPr>
      <t xml:space="preserve">Adjusted Hospital PAU Percent </t>
    </r>
    <r>
      <rPr>
        <sz val="11"/>
        <color rgb="FF242424"/>
        <rFont val="Aptos Narrow"/>
        <family val="2"/>
        <scheme val="minor"/>
      </rPr>
      <t>= Overall Hospital PAU Percent / Hospital Social Risk Score (SRS)</t>
    </r>
  </si>
  <si>
    <t>To account for the impact of differences in case mix, the PAU percent is divided by the hospital's SRS. This results in higher expected PAU values for Participant Hospitals with greater SRSs.</t>
  </si>
  <si>
    <t>(B) Determine Hospital Potentially Avoidable Utilization Percentile</t>
  </si>
  <si>
    <r>
      <t>PAU percentile compared to all hospitals in the state (</t>
    </r>
    <r>
      <rPr>
        <b/>
        <i/>
        <sz val="11"/>
        <color rgb="FF242424"/>
        <rFont val="Aptos Narrow"/>
        <family val="2"/>
        <scheme val="minor"/>
      </rPr>
      <t>Estimated based on the Adjusted Hospital PAU Percent).</t>
    </r>
  </si>
  <si>
    <t>The State PAU Percentile is calculated across all hospitals in the state, sorted in ascending order based on their PAU Percent.</t>
  </si>
  <si>
    <t>(C) Calculate the Effectiveness Adjustment (No Data Entry required)</t>
  </si>
  <si>
    <t>For hospitals below the 20th percentile of the State PAU Percentile, the EA is zero.  For all other hospitals an EA Adjustment is applied based on ranges or tiers of the EA Percentile. See Appendix EA Look up Table</t>
  </si>
  <si>
    <t>Hospital Effectiveness Adjustment - See 'EA Look Up Table</t>
  </si>
  <si>
    <t>Community Improvement Bonus (First Applied in PY4)</t>
  </si>
  <si>
    <t>(A) Calculate CMS Hybrid Hospital-Wide Readmission (Hybrid eHWR) Performance</t>
  </si>
  <si>
    <r>
      <rPr>
        <b/>
        <sz val="11"/>
        <color theme="6"/>
        <rFont val="Aptos Narrow"/>
        <family val="2"/>
        <scheme val="minor"/>
      </rPr>
      <t>Example:</t>
    </r>
    <r>
      <rPr>
        <sz val="11"/>
        <color theme="6"/>
        <rFont val="Aptos Narrow"/>
        <family val="2"/>
        <scheme val="minor"/>
      </rPr>
      <t xml:space="preserve">
Hybrid eHWR in BY3 = 15.67
Hybrid eHWR in PY2= 15.48
Percentage Change = ((15.48 - 15.67) / 15.67%) x -1 = 1.2</t>
    </r>
  </si>
  <si>
    <r>
      <rPr>
        <b/>
        <sz val="11"/>
        <rFont val="Aptos Narrow"/>
        <family val="2"/>
        <scheme val="minor"/>
      </rPr>
      <t>Enter the percentage change in performance on the Hybrid eHWR Measure between BY3 and PY2 (Please include the negative sign for decreases).</t>
    </r>
    <r>
      <rPr>
        <sz val="11"/>
        <rFont val="Aptos Narrow"/>
        <family val="2"/>
        <scheme val="minor"/>
      </rPr>
      <t xml:space="preserve"> </t>
    </r>
    <r>
      <rPr>
        <i/>
        <sz val="11"/>
        <color theme="3" tint="0.249977111117893"/>
        <rFont val="Aptos Narrow"/>
        <family val="2"/>
        <scheme val="minor"/>
      </rPr>
      <t xml:space="preserve">The dropdown presents general options for you to choose from. If you would like to enter your own data, you can ignore the dropdown and enter a percent into the blue cell. </t>
    </r>
  </si>
  <si>
    <t xml:space="preserve">The eHWR is the predicted rate of readmission divided by the expected rate of readmissions for each Participant Hospital. </t>
  </si>
  <si>
    <r>
      <rPr>
        <b/>
        <sz val="11"/>
        <rFont val="Aptos Narrow"/>
        <family val="2"/>
        <scheme val="minor"/>
      </rPr>
      <t>Determine the Hospital SRS multiplier - See 'CIB Look up Table' tab.</t>
    </r>
    <r>
      <rPr>
        <sz val="11"/>
        <rFont val="Aptos Narrow"/>
        <family val="2"/>
        <scheme val="minor"/>
      </rPr>
      <t xml:space="preserve">
</t>
    </r>
    <r>
      <rPr>
        <i/>
        <sz val="11"/>
        <rFont val="Aptos Narrow"/>
        <family val="2"/>
        <scheme val="minor"/>
      </rPr>
      <t>The SRS percentile used is pulled from your entry in the SRA section above</t>
    </r>
    <r>
      <rPr>
        <sz val="11"/>
        <rFont val="Aptos Narrow"/>
        <family val="2"/>
        <scheme val="minor"/>
      </rPr>
      <t>.</t>
    </r>
  </si>
  <si>
    <t xml:space="preserve">To account for social risk, a social risk adjustment multiplier is added to both measures. A SRS percentile is estimated based on the data provided in the Social Risk Adjustment section. The greater the SRS multiplier, the greater the improvement rate for each quality measure and thus the greater the bonus.   </t>
  </si>
  <si>
    <r>
      <rPr>
        <b/>
        <sz val="11"/>
        <color rgb="FF242424"/>
        <rFont val="Aptos Narrow"/>
        <family val="2"/>
        <scheme val="minor"/>
      </rPr>
      <t>Overall Improvement Rate</t>
    </r>
    <r>
      <rPr>
        <sz val="11"/>
        <color rgb="FF242424"/>
        <rFont val="Aptos Narrow"/>
        <family val="2"/>
        <scheme val="minor"/>
      </rPr>
      <t xml:space="preserve"> = (Overall HWR Rate Improvement Percentage x SRS Multiplier) x -1</t>
    </r>
  </si>
  <si>
    <t>Determine the Hybrid eHWR CIB Scaling Percentage - See 'CIB Look up Table' tab.</t>
  </si>
  <si>
    <t xml:space="preserve">The bonus earned by Participant Hospitals is on a sliding scale of improvement. </t>
  </si>
  <si>
    <t>(B) Calculate PQI-90 Performance</t>
  </si>
  <si>
    <t xml:space="preserve">The PQI-90 is the portion of inpatient hospitalizations and observation stays that satisfy numerator criteria for the PQI-90 Prevention Quality Composite. </t>
  </si>
  <si>
    <r>
      <rPr>
        <b/>
        <sz val="11"/>
        <color theme="6"/>
        <rFont val="Aptos Narrow"/>
        <family val="2"/>
        <scheme val="minor"/>
      </rPr>
      <t>Example:</t>
    </r>
    <r>
      <rPr>
        <sz val="11"/>
        <color theme="6"/>
        <rFont val="Aptos Narrow"/>
        <family val="2"/>
        <scheme val="minor"/>
      </rPr>
      <t xml:space="preserve">
PQI-90 in BY3 = 12.70%
PQI-90 in PY2 = 11.89%
Percentage Change = ((11.89% - 12.70%) / 12.70%) x -1 = 6.4%</t>
    </r>
  </si>
  <si>
    <r>
      <rPr>
        <b/>
        <sz val="11"/>
        <color theme="1"/>
        <rFont val="Aptos Narrow"/>
        <family val="2"/>
        <scheme val="minor"/>
      </rPr>
      <t xml:space="preserve">Estimate the percentage change in performance on the PQI-90 Measure between BY3 and PY2. </t>
    </r>
    <r>
      <rPr>
        <i/>
        <sz val="11"/>
        <color rgb="FF0070C0"/>
        <rFont val="Aptos Narrow"/>
        <family val="2"/>
        <scheme val="minor"/>
      </rPr>
      <t xml:space="preserve">The dropdown presents general options for you to choose from. If you would like to enter your own data, you can ignore the dropdown and enter a percent into the blue cell. </t>
    </r>
  </si>
  <si>
    <r>
      <t xml:space="preserve">Determine the Hospital SRS multiplier by Using Lookup Table - See 'CIB Look up Table' tab.
</t>
    </r>
    <r>
      <rPr>
        <i/>
        <sz val="11"/>
        <color theme="1"/>
        <rFont val="Aptos Narrow"/>
        <family val="2"/>
        <scheme val="minor"/>
      </rPr>
      <t>The SRS percentile used is pulled from your entry in the SRA section above.</t>
    </r>
  </si>
  <si>
    <r>
      <rPr>
        <b/>
        <sz val="11"/>
        <color rgb="FF242424"/>
        <rFont val="Aptos Narrow"/>
        <family val="2"/>
        <scheme val="minor"/>
      </rPr>
      <t xml:space="preserve">Overall Improvement Rate = </t>
    </r>
    <r>
      <rPr>
        <sz val="11"/>
        <color rgb="FF242424"/>
        <rFont val="Aptos Narrow"/>
        <family val="2"/>
        <scheme val="minor"/>
      </rPr>
      <t>Overall PQI-90 Rate Improvement Percentage x SRS Multiplier</t>
    </r>
  </si>
  <si>
    <t>Determine the PQI-90 CIB Scaling Percentage - See 'CIB Look up Table' tab.</t>
  </si>
  <si>
    <t>(C) Calculate the Total CIB Earned (No Data Entry Required)</t>
  </si>
  <si>
    <r>
      <rPr>
        <b/>
        <sz val="11"/>
        <color rgb="FF242424"/>
        <rFont val="Aptos Narrow"/>
        <family val="2"/>
        <scheme val="minor"/>
      </rPr>
      <t>Community Improvement Bonus</t>
    </r>
    <r>
      <rPr>
        <sz val="11"/>
        <color rgb="FF242424"/>
        <rFont val="Aptos Narrow"/>
        <family val="2"/>
        <scheme val="minor"/>
      </rPr>
      <t xml:space="preserve"> = Hybrid eHWR Scaling Percentage + PQI-90 Scaling Percentage</t>
    </r>
  </si>
  <si>
    <t>The total CIB is the sum of the Hybrid eHWR scaling percentage and the CIB scaling percentage</t>
  </si>
  <si>
    <t>Total Cost of Care Adjustment (First Applied in PY4)</t>
  </si>
  <si>
    <t>(A) Calculate the Risk Adjusted Attributed PBPM TCOC for PY1</t>
  </si>
  <si>
    <t xml:space="preserve">For each Participant Hospital, a Risk Adjusted Attributed PBPM TCOC is calculated based on the same zip codes as the Market Shift Adjustment. TCOC is weighted across the zip codes based on the share of inpatient and outpatient services the Participant Hospital provides to each zip code. It is then risk adjusted using the average HCC scores for beneficiaries in the Participant Hospital's market. </t>
  </si>
  <si>
    <r>
      <rPr>
        <b/>
        <sz val="11"/>
        <rFont val="Aptos Narrow"/>
        <family val="2"/>
        <scheme val="minor"/>
      </rPr>
      <t>Enter the Risk Attributed Per Beneficiary per Month TCOC for PY1</t>
    </r>
    <r>
      <rPr>
        <sz val="11"/>
        <rFont val="Aptos Narrow"/>
        <family val="2"/>
        <scheme val="minor"/>
      </rPr>
      <t xml:space="preserve">
</t>
    </r>
    <r>
      <rPr>
        <b/>
        <sz val="11"/>
        <rFont val="Aptos Narrow"/>
        <family val="2"/>
        <scheme val="minor"/>
      </rPr>
      <t xml:space="preserve">Risk Adjusted Attributed PBPM TCOC for PY1 </t>
    </r>
    <r>
      <rPr>
        <sz val="11"/>
        <rFont val="Aptos Narrow"/>
        <family val="2"/>
        <scheme val="minor"/>
      </rPr>
      <t>= Attributed PBPM TCOC / Weighted Average Geographic Area Risk Score</t>
    </r>
  </si>
  <si>
    <t>(B) Calculate the Hospital's Target PBPM TCOC for PY2</t>
  </si>
  <si>
    <t>To calculate the State Growth Benchmark, the Annual Growth Factor is first calculated and is the weighted average of the FFS non-ESRD Part A and B United States Per Capita Cost (USPCC) growth rate and AHEAD Accountable Care Prospective Trend (ACPT). The State Growth Benchmark is the Annual Growth Factor re-weighted with two-thirds weight placed on the Annual Growth Factor directly and one-third placed on a state PBPY normalized Annual Growth Factor.</t>
  </si>
  <si>
    <r>
      <rPr>
        <b/>
        <sz val="11"/>
        <color theme="1"/>
        <rFont val="Aptos Narrow"/>
        <family val="2"/>
        <scheme val="minor"/>
      </rPr>
      <t xml:space="preserve">State Growth Benchmark </t>
    </r>
    <r>
      <rPr>
        <sz val="11"/>
        <color theme="1"/>
        <rFont val="Aptos Narrow"/>
        <family val="2"/>
        <scheme val="minor"/>
      </rPr>
      <t>(</t>
    </r>
    <r>
      <rPr>
        <i/>
        <sz val="11"/>
        <color theme="1"/>
        <rFont val="Aptos Narrow"/>
        <family val="2"/>
        <scheme val="minor"/>
      </rPr>
      <t>Estimated for purpose of calculator)</t>
    </r>
  </si>
  <si>
    <r>
      <t xml:space="preserve">Target PBPM TCOC </t>
    </r>
    <r>
      <rPr>
        <sz val="11"/>
        <color rgb="FF242424"/>
        <rFont val="Aptos Narrow"/>
        <family val="2"/>
        <scheme val="minor"/>
      </rPr>
      <t>= Risk Adj Attributed PBPM TCOC for PY1 x State Growth Benchmark</t>
    </r>
  </si>
  <si>
    <t>(C) Enter the hospitals Percent Difference in PY2 PBPM TCOC &amp; Target PBPM TCOC</t>
  </si>
  <si>
    <t>For each Participant Hospital, a Risk Adjusted Attributed PBPM TCOC is calculated for PY2. This value is compared against the Target PBPM TCOC, to evaluate whether the Participant Hospital over or underperformed relative to their target.</t>
  </si>
  <si>
    <r>
      <rPr>
        <b/>
        <sz val="11"/>
        <rFont val="Aptos Narrow"/>
        <family val="2"/>
        <scheme val="minor"/>
      </rPr>
      <t>Enter the hospital's performance relative to the target TCOC
% Difference in PY2 PBPM TCOC &amp; Target PBPM TCOC =</t>
    </r>
    <r>
      <rPr>
        <sz val="11"/>
        <rFont val="Aptos Narrow"/>
        <family val="2"/>
        <scheme val="minor"/>
      </rPr>
      <t xml:space="preserve"> ((Risk Adj Attributed PBPM TCOC - Target PBPM) / Target PBPM) x -1 </t>
    </r>
  </si>
  <si>
    <t>(D) Calculate the TCOC Adjustment</t>
  </si>
  <si>
    <t>Scaling Factor </t>
  </si>
  <si>
    <t>Participant Hospitals with a difference of greater than two percent (plus or minus) receive an adjustment equal to 20 percent of the percentage difference.  This approach recognizes true differences in performance (e.g., those outside of normal variation) and limits risk to Participant Hospitals. For ACHs, TCOC Adjustment is upside only in PY4, then becomes bi-directional in PY5.</t>
  </si>
  <si>
    <r>
      <rPr>
        <b/>
        <sz val="11"/>
        <rFont val="Aptos Narrow"/>
        <family val="2"/>
        <scheme val="minor"/>
      </rPr>
      <t>TCOC Adjustment Percentage</t>
    </r>
    <r>
      <rPr>
        <sz val="11"/>
        <rFont val="Aptos Narrow"/>
        <family val="2"/>
        <scheme val="minor"/>
      </rPr>
      <t xml:space="preserve"> = -1 x Percent Difference in Target and Actual TCOC x Scaling Factor</t>
    </r>
    <r>
      <rPr>
        <i/>
        <sz val="11"/>
        <rFont val="Aptos Narrow"/>
        <family val="2"/>
        <scheme val="minor"/>
      </rPr>
      <t xml:space="preserve">
Hospitals only receive a TCOC Adjustment if the Percent Difference in Target and Actual TCOC is greater or less than 2%</t>
    </r>
  </si>
  <si>
    <t>Transformation Initiative Adjustment (First Applied in PY1)</t>
  </si>
  <si>
    <t>Transformation Incentive Adjustment (TIA)</t>
  </si>
  <si>
    <r>
      <t>CMS will include a one percent upward TIA in the first two PYs.  The TIA serves as both an incentive for early participation and provides additional revenue that hospitals may invest in care management and transformation activities.</t>
    </r>
    <r>
      <rPr>
        <sz val="11"/>
        <color rgb="FFFF0000"/>
        <rFont val="Aptos Narrow"/>
        <family val="2"/>
        <scheme val="minor"/>
      </rPr>
      <t xml:space="preserve"> </t>
    </r>
  </si>
  <si>
    <t>HGB with AHEAD Annual and Performance Adjustments</t>
  </si>
  <si>
    <t>HGB after Annual Updates</t>
  </si>
  <si>
    <t>Effectiveness Adjustment</t>
  </si>
  <si>
    <t>Community Improvement Bonus</t>
  </si>
  <si>
    <t>Total Cost of Care Adjustment</t>
  </si>
  <si>
    <t>Transformation Incentive Adjustment</t>
  </si>
  <si>
    <t>HGB with Annual and Performance Adjustments</t>
  </si>
  <si>
    <t>Step 1: Total Baseline Amount</t>
  </si>
  <si>
    <t>Step 2: Volume Based Adjustments</t>
  </si>
  <si>
    <t>Change from Step 1</t>
  </si>
  <si>
    <t>Updated Total</t>
  </si>
  <si>
    <t>Step 3: Reflect FFS Revenue</t>
  </si>
  <si>
    <t>Change from Step 2</t>
  </si>
  <si>
    <t>Step 4. AHEAD Specific Adjustments</t>
  </si>
  <si>
    <t>Social Risk Adjustment</t>
  </si>
  <si>
    <t>Change from Step 3</t>
  </si>
  <si>
    <r>
      <t xml:space="preserve">Step 4: Final Inpatient and Outpatient Amounts
</t>
    </r>
    <r>
      <rPr>
        <sz val="11"/>
        <color theme="1"/>
        <rFont val="Aptos Narrow"/>
        <family val="2"/>
        <scheme val="minor"/>
      </rPr>
      <t>Total After Step 4 x 2% Sequestration Reduction</t>
    </r>
  </si>
  <si>
    <t>Change from Step 4</t>
  </si>
  <si>
    <t>Sequestration is the automatic reduction (i.e., cancellation) of certain federal spending, generally by a uniform percentage.</t>
  </si>
  <si>
    <t>Total  Hospital Global Budget = Final Inpatient  HGB + Final Outpatient  HGB</t>
  </si>
  <si>
    <t>Bi-Weekly Payment Amount</t>
  </si>
  <si>
    <t>CCN</t>
  </si>
  <si>
    <t>Floor Adjs</t>
  </si>
  <si>
    <t>FY20</t>
  </si>
  <si>
    <t>FY21</t>
  </si>
  <si>
    <t>FY22</t>
  </si>
  <si>
    <t>FY23</t>
  </si>
  <si>
    <t>FY24</t>
  </si>
  <si>
    <t>DSH Opp</t>
  </si>
  <si>
    <t>UCC</t>
  </si>
  <si>
    <t>DSH Cap</t>
  </si>
  <si>
    <t>Your Hospital CCN</t>
  </si>
  <si>
    <t>Line #</t>
  </si>
  <si>
    <t>CMS Impact File Inputs</t>
  </si>
  <si>
    <t>Notes</t>
  </si>
  <si>
    <t>Medicare Discharges</t>
  </si>
  <si>
    <t xml:space="preserve">Hospital Case Mix </t>
  </si>
  <si>
    <t>Medicare Wage Index</t>
  </si>
  <si>
    <t>National Operating Base Rate</t>
  </si>
  <si>
    <t>Wage Adjusted Base Rate</t>
  </si>
  <si>
    <t>=Line 3 x Line 4</t>
  </si>
  <si>
    <t>Operating National Non-Labor Base Rate</t>
  </si>
  <si>
    <t xml:space="preserve">Operating Cost of Living Adjustment (COLA) </t>
  </si>
  <si>
    <t>COLA Adjusted Base Rate</t>
  </si>
  <si>
    <t>=Line 6 x Line 7</t>
  </si>
  <si>
    <t>National Capital Base Rate</t>
  </si>
  <si>
    <t>Geographic Adjustment Factor for Capital</t>
  </si>
  <si>
    <t>Capital COLA</t>
  </si>
  <si>
    <t>Hospital Specific Rate</t>
  </si>
  <si>
    <t xml:space="preserve">The Hospital Specific Rate is used to determine the Location Adjusted Amount for Sole Community Hospitals and Medicare Dependent Hospitals, if higher than the National Operating Base-Rate. </t>
  </si>
  <si>
    <t>--</t>
  </si>
  <si>
    <t>Location Adjusted Operating Amount Based on National Rate</t>
  </si>
  <si>
    <t>=(Line 5 + Line 8) x Line 1 x Line 2</t>
  </si>
  <si>
    <t>Location Adjusted Operating Amount for Medicare Dependent Hospitals</t>
  </si>
  <si>
    <t>=(((Line 12 - Line 4) x 0.75) + Line 4) x Line 1 x Line 2</t>
  </si>
  <si>
    <t>Location Adjusted Operating Amount for Sole Community Hospitals</t>
  </si>
  <si>
    <t>=Line 12 x Line 1 x Line 2</t>
  </si>
  <si>
    <t>Location Adjusted Operating Amount</t>
  </si>
  <si>
    <t>See notes</t>
  </si>
  <si>
    <t>Location Adjusted Capital Amount</t>
  </si>
  <si>
    <t>=(Line 9 x Line 10 x Line 11) x Line 1 x Line 2</t>
  </si>
  <si>
    <t xml:space="preserve">Operating Policy &amp; Quality Adjustments </t>
  </si>
  <si>
    <t>Readmissions Adjustment Factor</t>
  </si>
  <si>
    <t>Readmissions Adjustment to Operating Payment</t>
  </si>
  <si>
    <t>=Line 13 x (Line 15 - 1)</t>
  </si>
  <si>
    <t>Hospital VBP Adjustment Factor</t>
  </si>
  <si>
    <t>VBP Amount Redistributed (with 2%)</t>
  </si>
  <si>
    <t>=((Line 17 - 1) + 0.02) x Line 13</t>
  </si>
  <si>
    <t>VBP 2% Withhold</t>
  </si>
  <si>
    <t>=Line 13 x -0.02</t>
  </si>
  <si>
    <t>Value Based Payment Net Amount</t>
  </si>
  <si>
    <t>=Line 19 + Line 20</t>
  </si>
  <si>
    <t>IME Operating Adjustment Factor</t>
  </si>
  <si>
    <t>IME Operating Adjustment Amount</t>
  </si>
  <si>
    <t>=Line 13 x Line 21</t>
  </si>
  <si>
    <t>DSH Operating Adjustment Factor</t>
  </si>
  <si>
    <t xml:space="preserve">Two years of IPPS Impact File data are reviewed (the PY and one year prior), and the higher values for the DSH Operating Adjustment Factor and UCC Per Claim Amount are used.  </t>
  </si>
  <si>
    <t>23a</t>
  </si>
  <si>
    <t>DSH Operating Adjustment Factor (Floor Applied)</t>
  </si>
  <si>
    <t>DSH Operating Adjustment Amount</t>
  </si>
  <si>
    <t>=Line 13 x Line 23a</t>
  </si>
  <si>
    <t>UCC Per Claim Amount</t>
  </si>
  <si>
    <t>25a</t>
  </si>
  <si>
    <t>UCC Per Claim Amount (Floor Applied)</t>
  </si>
  <si>
    <t>UCC Total Adjustment Amount</t>
  </si>
  <si>
    <t>=Line 1 x Line 25a</t>
  </si>
  <si>
    <t>Operating Policy &amp; Quality Adjustment Amount (Excluding UCC)</t>
  </si>
  <si>
    <t>=Line 16 + Line 20 + Line 22 + Line 24</t>
  </si>
  <si>
    <t>Operating Policy and Quality Adjustments are not included for SCHs, if the Hospital Specific Rate is used</t>
  </si>
  <si>
    <t>Capital Policy &amp; Quality Adjustment</t>
  </si>
  <si>
    <t>IME Capital Adjustment Factor</t>
  </si>
  <si>
    <t>IME Capital Adjustment Amount</t>
  </si>
  <si>
    <t>=Line 14 x Line 28</t>
  </si>
  <si>
    <t>DSH Capital Adjustment Factor</t>
  </si>
  <si>
    <t xml:space="preserve">Two years of IPPS Impact File data are reviewed (the PY and one year prior), and the higher values for the DSH Capital Adjustment Factor is used.  </t>
  </si>
  <si>
    <t>30a</t>
  </si>
  <si>
    <t>DSH Capital Adjustment Factor (Floor Applied)</t>
  </si>
  <si>
    <t>DSH Capital Adjustment Amount</t>
  </si>
  <si>
    <t>=Line 14 x Line 30a</t>
  </si>
  <si>
    <t>Capital Policy &amp; Quality Adjustment Amount</t>
  </si>
  <si>
    <t>=Line 29 + Line 31</t>
  </si>
  <si>
    <t>Case Adjusted Rate (CAR)</t>
  </si>
  <si>
    <t>Total Operating and Capital Amount</t>
  </si>
  <si>
    <t>=Line 13 + Line 14</t>
  </si>
  <si>
    <t>Policy &amp; Quality Amount Total</t>
  </si>
  <si>
    <t>=Line 27 + Line 32</t>
  </si>
  <si>
    <t>Low Volume Adjustment Factor</t>
  </si>
  <si>
    <t>HACRP Adjustment Factor</t>
  </si>
  <si>
    <t>Sequestration Percentage</t>
  </si>
  <si>
    <t>Medicare Annual Inpatient Deductible Amount</t>
  </si>
  <si>
    <t>Estimated Total Deductibles</t>
  </si>
  <si>
    <t>=Line 1 x Line 38</t>
  </si>
  <si>
    <t>Estimated Medicare Payments (with Sequestration &amp; Deductibles Removed)</t>
  </si>
  <si>
    <t>=(Line 33 x Line 35 x (1 + Line 36) - Line 39) x (1 - Line 37)</t>
  </si>
  <si>
    <t>Estimated Policy &amp; Quality Adjustments (With Sequestration Removed)</t>
  </si>
  <si>
    <t>=(Line 34 x Line 35 x (1 + Line 36) x (1 - Line 37)</t>
  </si>
  <si>
    <t>UCC Adjustment Amount Total (With Sequestration Removed)</t>
  </si>
  <si>
    <t xml:space="preserve">=Line 26 x Line 35 x (1+ Line 36) x (1 - Line 37) </t>
  </si>
  <si>
    <t>Case Adjusted Rate Amount</t>
  </si>
  <si>
    <t>=(Line 40 / Line 2 / Line 1) + (Line 41 / Line 2 / Line 1) + (Line 42 / Line 1)</t>
  </si>
  <si>
    <t>Performance Year Inpatient APA Percent:</t>
  </si>
  <si>
    <t>=(FY24 CAR - FY23 CAR)/FY 23 CAR</t>
  </si>
  <si>
    <t>Data</t>
  </si>
  <si>
    <t>Wage Adjusted APC Conversion Factor</t>
  </si>
  <si>
    <t>CY21</t>
  </si>
  <si>
    <t>CY22</t>
  </si>
  <si>
    <t>CY23</t>
  </si>
  <si>
    <t>CY24</t>
  </si>
  <si>
    <t>OPPS APC Conversion Factor</t>
  </si>
  <si>
    <t>Hospital Specific Wage Index</t>
  </si>
  <si>
    <t xml:space="preserve">WAACF </t>
  </si>
  <si>
    <t>=((Line 1 * 0.6 * Line 2) + (Line 1 * 0.4)</t>
  </si>
  <si>
    <t>Performance Year Outpatient APA Percent:</t>
  </si>
  <si>
    <t>=(CY24 WAACF - CY23 WAACF)/ CY23 WAACF</t>
  </si>
  <si>
    <t>Provider Info</t>
  </si>
  <si>
    <t>Impact File Table 1</t>
  </si>
  <si>
    <t>Impact File Table 3</t>
  </si>
  <si>
    <t>Impact File Table 15</t>
  </si>
  <si>
    <t>Impact File Table 16B</t>
  </si>
  <si>
    <t>FY</t>
  </si>
  <si>
    <t>Provider Number</t>
  </si>
  <si>
    <t>Name</t>
  </si>
  <si>
    <t>Wage Index</t>
  </si>
  <si>
    <t>Cost of Living Adjustment</t>
  </si>
  <si>
    <t>TCHOP</t>
  </si>
  <si>
    <t>TCHCP</t>
  </si>
  <si>
    <t>DSHPCT</t>
  </si>
  <si>
    <t>DSHOPP</t>
  </si>
  <si>
    <t>DSHCPP</t>
  </si>
  <si>
    <t>UCP Per Claim Amount</t>
  </si>
  <si>
    <t>Provider Type</t>
  </si>
  <si>
    <t>HSP Rate</t>
  </si>
  <si>
    <t>Bills</t>
  </si>
  <si>
    <t>GAF</t>
  </si>
  <si>
    <t>Capital Cost of Living Adjustment</t>
  </si>
  <si>
    <t>Low Volume Hospital Adjustment</t>
  </si>
  <si>
    <t>Proxy Quality Reduction</t>
  </si>
  <si>
    <t>Proxy EHR Reduction</t>
  </si>
  <si>
    <t>CMI</t>
  </si>
  <si>
    <t>HRRP PAF</t>
  </si>
  <si>
    <t>HVBP PAF</t>
  </si>
  <si>
    <t>070002</t>
  </si>
  <si>
    <t>Saint Francis Hospital &amp; Medical Center</t>
  </si>
  <si>
    <t>0</t>
  </si>
  <si>
    <t>070003</t>
  </si>
  <si>
    <t>Day Kimball Hospital</t>
  </si>
  <si>
    <t>070005</t>
  </si>
  <si>
    <t>Waterbury Hospital</t>
  </si>
  <si>
    <t>070006</t>
  </si>
  <si>
    <t>Stamford Hospital</t>
  </si>
  <si>
    <t>070007</t>
  </si>
  <si>
    <t>Lawrence &amp; Memorial Hospital</t>
  </si>
  <si>
    <t>070008</t>
  </si>
  <si>
    <t>Johnson Memorial Hospital</t>
  </si>
  <si>
    <t>070010</t>
  </si>
  <si>
    <t>Bridgeport Hospital</t>
  </si>
  <si>
    <t>070011</t>
  </si>
  <si>
    <t>Charlotte Hungerford Hospital</t>
  </si>
  <si>
    <t>070012</t>
  </si>
  <si>
    <t>Rockville General Hospital</t>
  </si>
  <si>
    <t>070016</t>
  </si>
  <si>
    <t>Saint Mary's Hospital</t>
  </si>
  <si>
    <t>070017</t>
  </si>
  <si>
    <t>Midstate Medical Center</t>
  </si>
  <si>
    <t>070018</t>
  </si>
  <si>
    <t>Greenwich Hospital Association -</t>
  </si>
  <si>
    <t>070020</t>
  </si>
  <si>
    <t>Middlesex Hospital</t>
  </si>
  <si>
    <t>070024</t>
  </si>
  <si>
    <t>William W Backus Hospital</t>
  </si>
  <si>
    <t>070025</t>
  </si>
  <si>
    <t>Hartford Hospital</t>
  </si>
  <si>
    <t>070027</t>
  </si>
  <si>
    <t>Manchester Memorial Hospital</t>
  </si>
  <si>
    <t>070028</t>
  </si>
  <si>
    <t>St Vincent's Medical Center</t>
  </si>
  <si>
    <t>070029</t>
  </si>
  <si>
    <t>Bristol Hospital</t>
  </si>
  <si>
    <t>070031</t>
  </si>
  <si>
    <t>Griffin Hospital</t>
  </si>
  <si>
    <t>070033</t>
  </si>
  <si>
    <t>Danbury Hospital</t>
  </si>
  <si>
    <t>070034</t>
  </si>
  <si>
    <t>Norwalk Hospital</t>
  </si>
  <si>
    <t>070035</t>
  </si>
  <si>
    <t>Hospital Of Central Connecticut, The</t>
  </si>
  <si>
    <t>070036</t>
  </si>
  <si>
    <t>John Dempsey Hospital</t>
  </si>
  <si>
    <t>070038</t>
  </si>
  <si>
    <t>Connecticut Hospice Inc,the</t>
  </si>
  <si>
    <t>1</t>
  </si>
  <si>
    <t>330005</t>
  </si>
  <si>
    <t>Kaleida Health</t>
  </si>
  <si>
    <t>330006</t>
  </si>
  <si>
    <t>St Joseph's Medical Center</t>
  </si>
  <si>
    <t>330009</t>
  </si>
  <si>
    <t>Bronxcare Hospital Center</t>
  </si>
  <si>
    <t>330011</t>
  </si>
  <si>
    <t>Our Lady Of Lourdes Memorial Hospital, Inc</t>
  </si>
  <si>
    <t>330013</t>
  </si>
  <si>
    <t>Albany Medical Center Hospital</t>
  </si>
  <si>
    <t>330014</t>
  </si>
  <si>
    <t>Jamaica Hospital Medical Center</t>
  </si>
  <si>
    <t>330019</t>
  </si>
  <si>
    <t>New York Community Hospital Of Brooklyn, Inc.</t>
  </si>
  <si>
    <t>330023</t>
  </si>
  <si>
    <t>Vassar Brothers Medical Center</t>
  </si>
  <si>
    <t>330024</t>
  </si>
  <si>
    <t>Mount Sinai Hospital</t>
  </si>
  <si>
    <t>330027</t>
  </si>
  <si>
    <t>Nassau University Medical Center</t>
  </si>
  <si>
    <t>330028</t>
  </si>
  <si>
    <t>Richmond University Medical Center</t>
  </si>
  <si>
    <t>330043</t>
  </si>
  <si>
    <t>South Shore University  Hospital</t>
  </si>
  <si>
    <t>330044</t>
  </si>
  <si>
    <t>Faxton-St Luke's Healthcare</t>
  </si>
  <si>
    <t>330045</t>
  </si>
  <si>
    <t>Huntington Hospital</t>
  </si>
  <si>
    <t>330046</t>
  </si>
  <si>
    <t>Mount Sinai West</t>
  </si>
  <si>
    <t>330049</t>
  </si>
  <si>
    <t>Northern Dutchess Hospital</t>
  </si>
  <si>
    <t>330055</t>
  </si>
  <si>
    <t>New York-Presbyterian/Queens</t>
  </si>
  <si>
    <t>330056</t>
  </si>
  <si>
    <t>Brooklyn Hospital Center - Downtown Campus</t>
  </si>
  <si>
    <t>330057</t>
  </si>
  <si>
    <t>St Peter's Hospital</t>
  </si>
  <si>
    <t>330058</t>
  </si>
  <si>
    <t>Geneva General Hospital</t>
  </si>
  <si>
    <t>330059</t>
  </si>
  <si>
    <t>Montefiore Medical Center</t>
  </si>
  <si>
    <t>330065</t>
  </si>
  <si>
    <t>Niagara Falls Memorial Medical Center</t>
  </si>
  <si>
    <t>330073</t>
  </si>
  <si>
    <t>United Memorial Medical Center</t>
  </si>
  <si>
    <t>330074</t>
  </si>
  <si>
    <t>F F Thompson Hospital</t>
  </si>
  <si>
    <t>330078</t>
  </si>
  <si>
    <t>Sisters Of Charity Hospital</t>
  </si>
  <si>
    <t>330080</t>
  </si>
  <si>
    <t>Lincoln Medical &amp; Mental Health Center</t>
  </si>
  <si>
    <t>330086</t>
  </si>
  <si>
    <t>Montefiore Mount Vernon Hospital</t>
  </si>
  <si>
    <t>330090</t>
  </si>
  <si>
    <t>Arnot Ogden Medical Center</t>
  </si>
  <si>
    <t>330094</t>
  </si>
  <si>
    <t>Columbia Memorial Hospital</t>
  </si>
  <si>
    <t>330100</t>
  </si>
  <si>
    <t>N Y Eye And Ear Infirmary</t>
  </si>
  <si>
    <t>330101</t>
  </si>
  <si>
    <t>New York-Presbyterian Hospital</t>
  </si>
  <si>
    <t>330102</t>
  </si>
  <si>
    <t>Kenmore Mercy Hospital</t>
  </si>
  <si>
    <t>330104</t>
  </si>
  <si>
    <t>Nyack Hospital</t>
  </si>
  <si>
    <t>330106</t>
  </si>
  <si>
    <t>North Shore University Hospital</t>
  </si>
  <si>
    <t>330107</t>
  </si>
  <si>
    <t>Peconic Bay Medical Center</t>
  </si>
  <si>
    <t>330111</t>
  </si>
  <si>
    <t>Bertrand Chaffee Hospital</t>
  </si>
  <si>
    <t>330115</t>
  </si>
  <si>
    <t>Oneida Health</t>
  </si>
  <si>
    <t>330119</t>
  </si>
  <si>
    <t>Lenox Hill Hospital</t>
  </si>
  <si>
    <t>330125</t>
  </si>
  <si>
    <t>Rochester General Hospital</t>
  </si>
  <si>
    <t>330126</t>
  </si>
  <si>
    <t>Garnet Health Medical Center</t>
  </si>
  <si>
    <t>330127</t>
  </si>
  <si>
    <t>Jacobi Medical Center</t>
  </si>
  <si>
    <t>330128</t>
  </si>
  <si>
    <t>Elmhurst Hospital Center</t>
  </si>
  <si>
    <t>330135</t>
  </si>
  <si>
    <t>Bon Secours Community Hospital</t>
  </si>
  <si>
    <t>330140</t>
  </si>
  <si>
    <t>St Joseph's Hospital Health Center</t>
  </si>
  <si>
    <t>330141</t>
  </si>
  <si>
    <t>Long Island Community Hospital</t>
  </si>
  <si>
    <t>330153</t>
  </si>
  <si>
    <t>Ellis Hospital</t>
  </si>
  <si>
    <t>330158</t>
  </si>
  <si>
    <t>Good Samaritan Hospital Of Suffern</t>
  </si>
  <si>
    <t>330160</t>
  </si>
  <si>
    <t>Staten Island University Hospital</t>
  </si>
  <si>
    <t>330162</t>
  </si>
  <si>
    <t>Northern Westchester Hospital</t>
  </si>
  <si>
    <t>330163</t>
  </si>
  <si>
    <t>Eastern Niagara Hospital - Lockport Division</t>
  </si>
  <si>
    <t>330164</t>
  </si>
  <si>
    <t>Highland Hospital</t>
  </si>
  <si>
    <t>330166</t>
  </si>
  <si>
    <t>Westfield Memorial Hospital, Inc</t>
  </si>
  <si>
    <t>330169</t>
  </si>
  <si>
    <t>Mount Sinai Beth Israel</t>
  </si>
  <si>
    <t>330180</t>
  </si>
  <si>
    <t>Samaritan Hospital</t>
  </si>
  <si>
    <t>330181</t>
  </si>
  <si>
    <t>Glen Cove Hospital</t>
  </si>
  <si>
    <t>330182</t>
  </si>
  <si>
    <t>St Francis Hospital, Roslyn</t>
  </si>
  <si>
    <t>330184</t>
  </si>
  <si>
    <t>Montefiore New Rochelle Hospital</t>
  </si>
  <si>
    <t>330185</t>
  </si>
  <si>
    <t>John T Mather Memorial Hospital  Of Port Jefferson</t>
  </si>
  <si>
    <t>330188</t>
  </si>
  <si>
    <t>Mount St Mary's Hospital And Health Center</t>
  </si>
  <si>
    <t>330191</t>
  </si>
  <si>
    <t>Glens Falls Hospital</t>
  </si>
  <si>
    <t>330193</t>
  </si>
  <si>
    <t>Flushing Hospital Medical Center</t>
  </si>
  <si>
    <t>330194</t>
  </si>
  <si>
    <t>Maimonides Medical Center</t>
  </si>
  <si>
    <t>330195</t>
  </si>
  <si>
    <t>Long Island Jewish Medical Center</t>
  </si>
  <si>
    <t>330196</t>
  </si>
  <si>
    <t>South Brooklyn Health</t>
  </si>
  <si>
    <t>330198</t>
  </si>
  <si>
    <t>Mount Sinai South Nassau</t>
  </si>
  <si>
    <t>330199</t>
  </si>
  <si>
    <t>Metropolitan Hospital Center</t>
  </si>
  <si>
    <t>330202</t>
  </si>
  <si>
    <t>Kings County Hospital Center</t>
  </si>
  <si>
    <t>330203</t>
  </si>
  <si>
    <t>Crouse Hospital</t>
  </si>
  <si>
    <t>330204</t>
  </si>
  <si>
    <t>Bellevue Hospital Center</t>
  </si>
  <si>
    <t>330205</t>
  </si>
  <si>
    <t>St Anthony Community Hospital</t>
  </si>
  <si>
    <t>330208</t>
  </si>
  <si>
    <t>St John's Riverside Hospital</t>
  </si>
  <si>
    <t>330214</t>
  </si>
  <si>
    <t>Nyu Langone Hospitals</t>
  </si>
  <si>
    <t>330215</t>
  </si>
  <si>
    <t>Rome Memorial Hospital, Inc</t>
  </si>
  <si>
    <t>330219</t>
  </si>
  <si>
    <t>Erie County Medical Center</t>
  </si>
  <si>
    <t>330221</t>
  </si>
  <si>
    <t>Wyckoff Heights Medical Center</t>
  </si>
  <si>
    <t>330222</t>
  </si>
  <si>
    <t>Saratoga Hospital</t>
  </si>
  <si>
    <t>330224</t>
  </si>
  <si>
    <t>Healthalliance Hospital Marys Avenue Campus</t>
  </si>
  <si>
    <t>330226</t>
  </si>
  <si>
    <t>Unity Hospital Of Rochester</t>
  </si>
  <si>
    <t>330231</t>
  </si>
  <si>
    <t>Queens Hospital Center</t>
  </si>
  <si>
    <t>330233</t>
  </si>
  <si>
    <t>Brookdale Hospital Medical Center</t>
  </si>
  <si>
    <t>330234</t>
  </si>
  <si>
    <t>Westchester Medical Center</t>
  </si>
  <si>
    <t>330236</t>
  </si>
  <si>
    <t>New York-Presbyterian Brooklyn Methodist Hospital</t>
  </si>
  <si>
    <t>330238</t>
  </si>
  <si>
    <t>Nicholas H Noyes Memorial Hospital</t>
  </si>
  <si>
    <t>330239</t>
  </si>
  <si>
    <t>Upmc Chautauqua At Wca</t>
  </si>
  <si>
    <t>330240</t>
  </si>
  <si>
    <t>Harlem Hospital Center</t>
  </si>
  <si>
    <t>330241</t>
  </si>
  <si>
    <t>University Hospital S U N Y Health Science Center</t>
  </si>
  <si>
    <t>330245</t>
  </si>
  <si>
    <t>St Elizabeth Medical Center</t>
  </si>
  <si>
    <t>330246</t>
  </si>
  <si>
    <t>St Charles Hospital</t>
  </si>
  <si>
    <t>330259</t>
  </si>
  <si>
    <t>Mercy Medical Center</t>
  </si>
  <si>
    <t>330261</t>
  </si>
  <si>
    <t>Phelps Hospital</t>
  </si>
  <si>
    <t>330264</t>
  </si>
  <si>
    <t>St Luke's Cornwall Hospital</t>
  </si>
  <si>
    <t>330265</t>
  </si>
  <si>
    <t>Clifton Springs Hospital And Clinic</t>
  </si>
  <si>
    <t>330267</t>
  </si>
  <si>
    <t>Hudson Valley Hospital Center</t>
  </si>
  <si>
    <t>330270</t>
  </si>
  <si>
    <t>Hospital For Special Surgery</t>
  </si>
  <si>
    <t>330273</t>
  </si>
  <si>
    <t>Putnam Hospital Center</t>
  </si>
  <si>
    <t>330277</t>
  </si>
  <si>
    <t>Corning Hospital</t>
  </si>
  <si>
    <t>330279</t>
  </si>
  <si>
    <t>Mercy Hospital Of Buffalo</t>
  </si>
  <si>
    <t>330285</t>
  </si>
  <si>
    <t>Strong Memorial Hospital</t>
  </si>
  <si>
    <t>330286</t>
  </si>
  <si>
    <t>Good Samaritan Hospital Medical Center</t>
  </si>
  <si>
    <t>330304</t>
  </si>
  <si>
    <t>White Plains Hospital Center</t>
  </si>
  <si>
    <t>330331</t>
  </si>
  <si>
    <t>Plainview Hospital</t>
  </si>
  <si>
    <t>330332</t>
  </si>
  <si>
    <t>St Joseph Hospital</t>
  </si>
  <si>
    <t>330350</t>
  </si>
  <si>
    <t>Suny Health Science Center At Brooklyn University</t>
  </si>
  <si>
    <t>330393</t>
  </si>
  <si>
    <t>Stony Brook University Hospital</t>
  </si>
  <si>
    <t>330394</t>
  </si>
  <si>
    <t>United Health Services Hospitals, Inc</t>
  </si>
  <si>
    <t>330395</t>
  </si>
  <si>
    <t>St John's Episcopal Hospital At South Shore</t>
  </si>
  <si>
    <t>330396</t>
  </si>
  <si>
    <t>Woodhull Medical &amp; Mental Health Center</t>
  </si>
  <si>
    <t>330399</t>
  </si>
  <si>
    <t>St Barnabas Hospital</t>
  </si>
  <si>
    <t>330401</t>
  </si>
  <si>
    <t>St Catherine Of Siena Hospital Medical Center</t>
  </si>
  <si>
    <t>330406</t>
  </si>
  <si>
    <t>Sunnyview Hospital And Rehabilitation Center</t>
  </si>
  <si>
    <t>330411</t>
  </si>
  <si>
    <t>Unity Specialty Hospital</t>
  </si>
  <si>
    <t>410004</t>
  </si>
  <si>
    <t>Roger Williams Medical Center</t>
  </si>
  <si>
    <t>410005</t>
  </si>
  <si>
    <t>Our Lady Of Fatima Hospital</t>
  </si>
  <si>
    <t>410006</t>
  </si>
  <si>
    <t>Newport Hospital</t>
  </si>
  <si>
    <t>410007</t>
  </si>
  <si>
    <t>Rhode Island Hospital</t>
  </si>
  <si>
    <t>410008</t>
  </si>
  <si>
    <t>South County Hospital Inc</t>
  </si>
  <si>
    <t>410009</t>
  </si>
  <si>
    <t>Kent County Memorial Hospital</t>
  </si>
  <si>
    <t>410010</t>
  </si>
  <si>
    <t>Women &amp; Infants Hospital Of Rhode Island</t>
  </si>
  <si>
    <t>410011</t>
  </si>
  <si>
    <t>Landmark Medical Center</t>
  </si>
  <si>
    <t>410012</t>
  </si>
  <si>
    <t>The Miriam Hospital</t>
  </si>
  <si>
    <t>410013</t>
  </si>
  <si>
    <t>Westerly Hospital</t>
  </si>
  <si>
    <t>070022</t>
  </si>
  <si>
    <t>Yale-New Haven Hospital</t>
  </si>
  <si>
    <t>120001</t>
  </si>
  <si>
    <t>The Queens Medical Center</t>
  </si>
  <si>
    <t>120004</t>
  </si>
  <si>
    <t>Wahiawa General Hospital</t>
  </si>
  <si>
    <t>120006</t>
  </si>
  <si>
    <t>Adventist Health Castle</t>
  </si>
  <si>
    <t>120007</t>
  </si>
  <si>
    <t>Kuakini Medical Center</t>
  </si>
  <si>
    <t>120011</t>
  </si>
  <si>
    <t>Kaiser Foundation Hospital</t>
  </si>
  <si>
    <t>120022</t>
  </si>
  <si>
    <t>Straub Clinic And Hospital</t>
  </si>
  <si>
    <t>120026</t>
  </si>
  <si>
    <t>Pali Momi Medical Center</t>
  </si>
  <si>
    <t>470003</t>
  </si>
  <si>
    <t>University Of Vermont Medical Center</t>
  </si>
  <si>
    <t>St Francis Hospital &amp; Medical Center</t>
  </si>
  <si>
    <t>070019</t>
  </si>
  <si>
    <t>Milford Hospital, Inc</t>
  </si>
  <si>
    <t>070039</t>
  </si>
  <si>
    <t>Masonicare Health Center</t>
  </si>
  <si>
    <t>070040</t>
  </si>
  <si>
    <t>Hebrew Home And Hospital Inc</t>
  </si>
  <si>
    <t>330003</t>
  </si>
  <si>
    <t>Albany Memorial Hospital</t>
  </si>
  <si>
    <t>330004</t>
  </si>
  <si>
    <t>Healthalliance Hospital Broadway Campus</t>
  </si>
  <si>
    <t>Bronx-Lebanon Hospital Center</t>
  </si>
  <si>
    <t>Southside Hospital</t>
  </si>
  <si>
    <t>330088</t>
  </si>
  <si>
    <t>Stony Brook Eastern Long Island Hospital</t>
  </si>
  <si>
    <t>330108</t>
  </si>
  <si>
    <t>St Joseph's Hospital</t>
  </si>
  <si>
    <t>Oneida Health Hospital</t>
  </si>
  <si>
    <t>Orange Regional Medical Center</t>
  </si>
  <si>
    <t>Eastern Niagara Hospital</t>
  </si>
  <si>
    <t>330167</t>
  </si>
  <si>
    <t>Nyu Winthrop Hospital</t>
  </si>
  <si>
    <t>Mount St Mary's Hospital And  Health Center</t>
  </si>
  <si>
    <t>Coney Island Hospital Center</t>
  </si>
  <si>
    <t>330201</t>
  </si>
  <si>
    <t>Kingsbrook Jewish Medical Center</t>
  </si>
  <si>
    <t>Healthalliance Hospital Mary's Avenue Campus</t>
  </si>
  <si>
    <t>330232</t>
  </si>
  <si>
    <t>Samaritan Hospital-St Mary's Campus</t>
  </si>
  <si>
    <t>Phelps Memorial Hospital Assn</t>
  </si>
  <si>
    <t>University Hospital Of Brooklyn ( Downstate )</t>
  </si>
  <si>
    <t>330385</t>
  </si>
  <si>
    <t>North Central Bronx Hospital</t>
  </si>
  <si>
    <t>330397</t>
  </si>
  <si>
    <t>Interfaith Medical Center</t>
  </si>
  <si>
    <t>St Catherine Of Siena Hospital</t>
  </si>
  <si>
    <t>330409</t>
  </si>
  <si>
    <t>The Burdett Care Center</t>
  </si>
  <si>
    <t>070021</t>
  </si>
  <si>
    <t>Windham Comm Mem Hosp &amp; Hatch Hosp</t>
  </si>
  <si>
    <t>330030</t>
  </si>
  <si>
    <t>Newark-Wayne Community Hospital</t>
  </si>
  <si>
    <t>330047</t>
  </si>
  <si>
    <t>St Mary's Healthcare</t>
  </si>
  <si>
    <t>330144</t>
  </si>
  <si>
    <t>Ira Davenport Memorial Hospital</t>
  </si>
  <si>
    <t>330276</t>
  </si>
  <si>
    <t>Nathan Littauer Hospital</t>
  </si>
  <si>
    <t>470011</t>
  </si>
  <si>
    <t>Brattleboro Memorial Hospital</t>
  </si>
  <si>
    <t>330061</t>
  </si>
  <si>
    <t>Eastern Long Island Hospital</t>
  </si>
  <si>
    <t>New York-Presbyterian Hospital-New York Weill Corn</t>
  </si>
  <si>
    <t>330132</t>
  </si>
  <si>
    <t>Tlc Network</t>
  </si>
  <si>
    <t>Coney Island Hospital</t>
  </si>
  <si>
    <t>South Nassau Communities Hospital</t>
  </si>
  <si>
    <t>New York-Presbyterian/Hudson Valley Hospital</t>
  </si>
  <si>
    <t>University Hospital At Stony Brook</t>
  </si>
  <si>
    <t>410001</t>
  </si>
  <si>
    <t>Memorial Hospital Of Rhode Island</t>
  </si>
  <si>
    <t>FY25</t>
  </si>
  <si>
    <t>210001</t>
  </si>
  <si>
    <t>Meritus Medical Center</t>
  </si>
  <si>
    <t>210002</t>
  </si>
  <si>
    <t>University Of Maryland Medical Center</t>
  </si>
  <si>
    <t>210003</t>
  </si>
  <si>
    <t>University Of Md Capital Region Medical Center</t>
  </si>
  <si>
    <t>210004</t>
  </si>
  <si>
    <t>Holy Cross Hospital</t>
  </si>
  <si>
    <t>210005</t>
  </si>
  <si>
    <t>Frederick Health Hospital</t>
  </si>
  <si>
    <t>210006</t>
  </si>
  <si>
    <t>University Of Md Harford Memorial Hospital</t>
  </si>
  <si>
    <t>210008</t>
  </si>
  <si>
    <t>Mercy Medical Center Inc</t>
  </si>
  <si>
    <t>210009</t>
  </si>
  <si>
    <t>Johns Hopkins Hospital, The</t>
  </si>
  <si>
    <t>210011</t>
  </si>
  <si>
    <t>Saint Agnes Hospital</t>
  </si>
  <si>
    <t>210012</t>
  </si>
  <si>
    <t>Sinai Hospital Of Baltimore</t>
  </si>
  <si>
    <t>210015</t>
  </si>
  <si>
    <t>Medstar Franklin Square Medical Center</t>
  </si>
  <si>
    <t>210016</t>
  </si>
  <si>
    <t>Adventist Healthcare White Oak Medical Center</t>
  </si>
  <si>
    <t>210017</t>
  </si>
  <si>
    <t>Garrett Regional Medical Center</t>
  </si>
  <si>
    <t>210018</t>
  </si>
  <si>
    <t>Medstar Montgomery Medical Center</t>
  </si>
  <si>
    <t>210019</t>
  </si>
  <si>
    <t>Tidalhealth Peninsula Regional, Inc</t>
  </si>
  <si>
    <t>210022</t>
  </si>
  <si>
    <t>Suburban Hospital</t>
  </si>
  <si>
    <t>210023</t>
  </si>
  <si>
    <t>Luminis Health Anne Arundel Medical Center, Inc</t>
  </si>
  <si>
    <t>210024</t>
  </si>
  <si>
    <t>Medstar Union Memorial Hospital</t>
  </si>
  <si>
    <t>210028</t>
  </si>
  <si>
    <t>Medstar Saint Mary's Hospital</t>
  </si>
  <si>
    <t>210029</t>
  </si>
  <si>
    <t>Johns Hopkins Bayview Medical Center</t>
  </si>
  <si>
    <t>210030</t>
  </si>
  <si>
    <t>Umd Shore Medical Ctr At Chestertown</t>
  </si>
  <si>
    <t>210032</t>
  </si>
  <si>
    <t>Union Hospital Of Cecil County</t>
  </si>
  <si>
    <t>210033</t>
  </si>
  <si>
    <t>Carroll Hospital Center</t>
  </si>
  <si>
    <t>210034</t>
  </si>
  <si>
    <t>Medstar Harbor Hospital</t>
  </si>
  <si>
    <t>210035</t>
  </si>
  <si>
    <t>University Of Md Charles Regional  Medical Center</t>
  </si>
  <si>
    <t>210037</t>
  </si>
  <si>
    <t>University Of Md Shore Medical Center At Easton</t>
  </si>
  <si>
    <t>210038</t>
  </si>
  <si>
    <t>University Of Md Medical Center Midtown Campus</t>
  </si>
  <si>
    <t>210039</t>
  </si>
  <si>
    <t>Calverthealth Medical Center</t>
  </si>
  <si>
    <t>210040</t>
  </si>
  <si>
    <t>Northwest Hospital Center</t>
  </si>
  <si>
    <t>210043</t>
  </si>
  <si>
    <t>Umd Baltimore Washington  Medical Center</t>
  </si>
  <si>
    <t>210044</t>
  </si>
  <si>
    <t>Greater Baltimore Medical Center</t>
  </si>
  <si>
    <t>210048</t>
  </si>
  <si>
    <t>Johns Hopkins Howard County Medical Center</t>
  </si>
  <si>
    <t>210049</t>
  </si>
  <si>
    <t>University Of Md Upper Chesapeake Medical Center</t>
  </si>
  <si>
    <t>210051</t>
  </si>
  <si>
    <t>Luminis Health Doctors Community Medical Ctr, Inc</t>
  </si>
  <si>
    <t>210056</t>
  </si>
  <si>
    <t>Medstar Good Samaritan Hospital</t>
  </si>
  <si>
    <t>210057</t>
  </si>
  <si>
    <t>Adventist Healthcare Shady Grove Medical Center</t>
  </si>
  <si>
    <t>210058</t>
  </si>
  <si>
    <t>Umd Rehabilitation &amp;  Orthopaedic Institute</t>
  </si>
  <si>
    <t>210060</t>
  </si>
  <si>
    <t>Adventist Healthcare Fort Washington Medical Ctr</t>
  </si>
  <si>
    <t>210061</t>
  </si>
  <si>
    <t>Atlantic General Hospital</t>
  </si>
  <si>
    <t>210062</t>
  </si>
  <si>
    <t>Medstar Southern Maryland Hospital Center</t>
  </si>
  <si>
    <t>210063</t>
  </si>
  <si>
    <t>University Of Md St Joseph Medical Center</t>
  </si>
  <si>
    <t>210064</t>
  </si>
  <si>
    <t>Levindale Hebrew Geriatric Center And Hospital</t>
  </si>
  <si>
    <t>210065</t>
  </si>
  <si>
    <t>Holy Cross Germantown Hospital</t>
  </si>
  <si>
    <t>Wynn Hospital</t>
  </si>
  <si>
    <t>210027</t>
  </si>
  <si>
    <t>U P M C Western Maryland</t>
  </si>
  <si>
    <t>330096</t>
  </si>
  <si>
    <t>Jones Memorial Hospital</t>
  </si>
  <si>
    <t>330103</t>
  </si>
  <si>
    <t>Olean General Hospital</t>
  </si>
  <si>
    <t>Ira Davenport Memorial Hospital, Inc</t>
  </si>
  <si>
    <t>330229</t>
  </si>
  <si>
    <t>Brooks Memorial Hospital</t>
  </si>
  <si>
    <t>330085</t>
  </si>
  <si>
    <t>Aurelia Osborn Fox Memorial Hospital</t>
  </si>
  <si>
    <t>Brooks-Tlc Hospital System, Inc</t>
  </si>
  <si>
    <t>330211</t>
  </si>
  <si>
    <t>Claxton-Hepburn Medical Center</t>
  </si>
  <si>
    <t>St Mary's Hospital At Amsterdam</t>
  </si>
  <si>
    <t>330175</t>
  </si>
  <si>
    <t>Cortland Regional Medical Center, Inc</t>
  </si>
  <si>
    <t>330151</t>
  </si>
  <si>
    <t>St James Mercy Hospital</t>
  </si>
  <si>
    <t>330033</t>
  </si>
  <si>
    <t>Chenango Memorial Hospital</t>
  </si>
  <si>
    <t>330084</t>
  </si>
  <si>
    <t>Alice Hyde Medical Center</t>
  </si>
  <si>
    <t>330008</t>
  </si>
  <si>
    <t>Wyoming County Community Hospital</t>
  </si>
  <si>
    <t>330079</t>
  </si>
  <si>
    <t>Adirondack Medical Center - Physician</t>
  </si>
  <si>
    <t>Guthrie Cortland Regional Medical Center</t>
  </si>
  <si>
    <t>Adirondack Medical Center - Saranac Lake</t>
  </si>
  <si>
    <t>330307</t>
  </si>
  <si>
    <t>Cayuga Medical Center At Ithaca</t>
  </si>
  <si>
    <t>St James Hospital</t>
  </si>
  <si>
    <t>330218</t>
  </si>
  <si>
    <t>Oswego Hospital</t>
  </si>
  <si>
    <t>330223</t>
  </si>
  <si>
    <t>Massena Memorial Hospital</t>
  </si>
  <si>
    <t>330197</t>
  </si>
  <si>
    <t>Canton-Potsdam Hospital</t>
  </si>
  <si>
    <t>Massena Hospital Inc</t>
  </si>
  <si>
    <t>470012</t>
  </si>
  <si>
    <t>Southwestern Vermont Medical Center</t>
  </si>
  <si>
    <t>330235</t>
  </si>
  <si>
    <t>Auburn  Community  Hospital</t>
  </si>
  <si>
    <t>330386</t>
  </si>
  <si>
    <t>Catskill Regional Medical Center</t>
  </si>
  <si>
    <t>Massena Hospital</t>
  </si>
  <si>
    <t>Garnet Health  Medical Center Catskills</t>
  </si>
  <si>
    <t>Garnet Health  Medical Center Catskills - (Csk)</t>
  </si>
  <si>
    <t>470005</t>
  </si>
  <si>
    <t>Rutland Regional Medical Center</t>
  </si>
  <si>
    <t>470024</t>
  </si>
  <si>
    <t>Northwestern Medical Center Inc</t>
  </si>
  <si>
    <t>330250</t>
  </si>
  <si>
    <t>Champlain Valley Physicians Hospital Medical Ctr</t>
  </si>
  <si>
    <t>120028</t>
  </si>
  <si>
    <t>North Hawaii Community Hospital</t>
  </si>
  <si>
    <t>070004</t>
  </si>
  <si>
    <t>Sharon Hospital</t>
  </si>
  <si>
    <t>330136</t>
  </si>
  <si>
    <t>Mary Imogene Bassett Hospital</t>
  </si>
  <si>
    <t>470001</t>
  </si>
  <si>
    <t>Central Vermont Medical Center</t>
  </si>
  <si>
    <t>The University Of Vermont Health Network  - Champl</t>
  </si>
  <si>
    <t>North Hawaii Community Hospital, Inc</t>
  </si>
  <si>
    <t>330157</t>
  </si>
  <si>
    <t>Samaritan Medical Center</t>
  </si>
  <si>
    <t>120014</t>
  </si>
  <si>
    <t>Wilcox Memorial Hospital</t>
  </si>
  <si>
    <t>120005</t>
  </si>
  <si>
    <t>Hilo Medical Center</t>
  </si>
  <si>
    <t>120019</t>
  </si>
  <si>
    <t>Kona Community Hospital</t>
  </si>
  <si>
    <t>120002</t>
  </si>
  <si>
    <t>Maui Memorial Medical Center</t>
  </si>
  <si>
    <t>Umd Prince George's Hospital Ctr</t>
  </si>
  <si>
    <t>210013</t>
  </si>
  <si>
    <t>Grace Medical Center, Inc</t>
  </si>
  <si>
    <t>Garrett County Memorial Hospital</t>
  </si>
  <si>
    <t>Peninsula Regional Medical Center</t>
  </si>
  <si>
    <t>Anne Arundel Medical Center</t>
  </si>
  <si>
    <t>Western Maryland Regional Medical Center</t>
  </si>
  <si>
    <t>Umd Charles Regional  Medical Center</t>
  </si>
  <si>
    <t>Umd Shore Medical Center At Easton</t>
  </si>
  <si>
    <t>210045</t>
  </si>
  <si>
    <t>Edward Mccready Memorial Hospital</t>
  </si>
  <si>
    <t>Howard County General Hospital</t>
  </si>
  <si>
    <t>Umd Upper Chesapeake Medical Center</t>
  </si>
  <si>
    <t>Doctors'  Community Hospital</t>
  </si>
  <si>
    <t>210055</t>
  </si>
  <si>
    <t>University Of Md Laurel Regional Hospital</t>
  </si>
  <si>
    <t>Y</t>
  </si>
  <si>
    <t>210068</t>
  </si>
  <si>
    <t>Baltimore Convention Center Alternate Care Site</t>
  </si>
  <si>
    <t>Umd Medical Center</t>
  </si>
  <si>
    <t>Frederick Memorial Hospital</t>
  </si>
  <si>
    <t>Umd Harford Memorial Hospital</t>
  </si>
  <si>
    <t>Bon Secours Hospital</t>
  </si>
  <si>
    <t>Adventist Healthcare Washington Adventist Hospital</t>
  </si>
  <si>
    <t>16</t>
  </si>
  <si>
    <t>Umd Medical Center Midtown Campus</t>
  </si>
  <si>
    <t>Fort Washington Hospital</t>
  </si>
  <si>
    <t>Umd St Joseph Medical Center</t>
  </si>
  <si>
    <t>Provider Nummer</t>
  </si>
  <si>
    <t>Total HAC Score</t>
  </si>
  <si>
    <t>Payment Reduction</t>
  </si>
  <si>
    <t>No</t>
  </si>
  <si>
    <t>Yes</t>
  </si>
  <si>
    <t>N/A</t>
  </si>
  <si>
    <t>330405</t>
  </si>
  <si>
    <t>330403</t>
  </si>
  <si>
    <t>330410</t>
  </si>
  <si>
    <t>Percentile of SRS</t>
  </si>
  <si>
    <t>SRA %</t>
  </si>
  <si>
    <t>0-9%</t>
  </si>
  <si>
    <t>10-19%</t>
  </si>
  <si>
    <t>20-29%</t>
  </si>
  <si>
    <t>30-39%</t>
  </si>
  <si>
    <t>40-49%</t>
  </si>
  <si>
    <t>50-59%</t>
  </si>
  <si>
    <t>60-69%</t>
  </si>
  <si>
    <t>70-79%</t>
  </si>
  <si>
    <t>80-89%</t>
  </si>
  <si>
    <t>90-100%</t>
  </si>
  <si>
    <t>ACH EA Percentile</t>
  </si>
  <si>
    <t>0-19%</t>
  </si>
  <si>
    <t>20-49%</t>
  </si>
  <si>
    <t>50-79%</t>
  </si>
  <si>
    <t>80-100%</t>
  </si>
  <si>
    <t>PY2</t>
  </si>
  <si>
    <t>Year ending 6 mo. prior to PY1</t>
  </si>
  <si>
    <t>PY3</t>
  </si>
  <si>
    <t>PY1</t>
  </si>
  <si>
    <t>PY4</t>
  </si>
  <si>
    <t>PY5</t>
  </si>
  <si>
    <t>PY6</t>
  </si>
  <si>
    <t>PY7</t>
  </si>
  <si>
    <t>PY8</t>
  </si>
  <si>
    <t>PY9 (or Transition Period Year)</t>
  </si>
  <si>
    <t>Social Risk Score (SRS) Multiplier by SRS Percentile Categories</t>
  </si>
  <si>
    <t>Hybrid eHWR Improvement Target</t>
  </si>
  <si>
    <t>PY4 Improvement Rate</t>
  </si>
  <si>
    <t>CIB Earned (% of HGB Payments)</t>
  </si>
  <si>
    <t>PQI-90 Improvement Target</t>
  </si>
  <si>
    <t>PAU Dropdowns</t>
  </si>
  <si>
    <t>PAU %</t>
  </si>
  <si>
    <t>Old</t>
  </si>
  <si>
    <t>Low (6%)</t>
  </si>
  <si>
    <t>Hospital state</t>
  </si>
  <si>
    <t>Somewhat Low (8%)</t>
  </si>
  <si>
    <t>Average (10%)</t>
  </si>
  <si>
    <t>Somewhat High (12%)</t>
  </si>
  <si>
    <t>https://uslewincollabsvcs.sharepoint.com/:x:/r/sites/AHEAD/Shared%20Documents/Task%201.%20Hospital%20Global%20Budgets/Analysis/Effectiveness%20Adjustment/Effectiveness%20Adjustment%20Sample%20Calc%20Rescaling.xlsx?d=wd42ac62428d84182a512ab3def21cb68&amp;csf=1&amp;web=1&amp;e=jDdsXL</t>
  </si>
  <si>
    <t>High (14%)</t>
  </si>
  <si>
    <t>PAU Percentile Look Up</t>
  </si>
  <si>
    <t>SRS Percentile</t>
  </si>
  <si>
    <t xml:space="preserve">Approx MD </t>
  </si>
  <si>
    <t>Approx RI</t>
  </si>
  <si>
    <t>Approx VT</t>
  </si>
  <si>
    <t>Approx CT</t>
  </si>
  <si>
    <t>Approx NY</t>
  </si>
  <si>
    <t>Approx HI</t>
  </si>
  <si>
    <t>Hybrid eHWR Dropdowns</t>
  </si>
  <si>
    <t>Hybrid eHWR Percent Change</t>
  </si>
  <si>
    <t>old</t>
  </si>
  <si>
    <t>Increase (0.06%)</t>
  </si>
  <si>
    <t>Minor Increase (0.03%)</t>
  </si>
  <si>
    <t>No change (0%)</t>
  </si>
  <si>
    <t>change to .1, .05</t>
  </si>
  <si>
    <t>Minor Decline (-0.03%)</t>
  </si>
  <si>
    <t>???</t>
  </si>
  <si>
    <t xml:space="preserve">Decline (-0.06%) </t>
  </si>
  <si>
    <t>PQI-90 Dropdowns</t>
  </si>
  <si>
    <t>PQI-90 Percent Change</t>
  </si>
  <si>
    <t>Increase (0.20%)</t>
  </si>
  <si>
    <t>Slight Increase (0.10%)</t>
  </si>
  <si>
    <t>Slight Decline (-0.10%)</t>
  </si>
  <si>
    <t xml:space="preserve">Decline (-0.20%) </t>
  </si>
  <si>
    <t>TCOC Y1 PBPM Dropdowns</t>
  </si>
  <si>
    <t>PBPM TCOC</t>
  </si>
  <si>
    <t>Low Risk Adjusted PBPM ($800)</t>
  </si>
  <si>
    <t>Somewhat Low Risk Adjusted PBPM ($900)</t>
  </si>
  <si>
    <t>Typical Risk Adjusted PBPM ($1,000)</t>
  </si>
  <si>
    <t>Somewhat High Risk Adjusted PBPM ($1,150)</t>
  </si>
  <si>
    <t>High Risk Adjusted PBPM ($1,200)</t>
  </si>
  <si>
    <t>TCOC Y1 PBPM Change Dropdowns</t>
  </si>
  <si>
    <t>PBPM TCOC Change</t>
  </si>
  <si>
    <t>Above Target (5%)</t>
  </si>
  <si>
    <t>Slightly Above Target (2.5%)</t>
  </si>
  <si>
    <t>At Target (0%)</t>
  </si>
  <si>
    <t>Slightly Under Target (-2.5%)</t>
  </si>
  <si>
    <t xml:space="preserve">Under Target (-5%) </t>
  </si>
  <si>
    <t>HCC Dropdowns</t>
  </si>
  <si>
    <t>HCC Percent Change</t>
  </si>
  <si>
    <t>Increase (2.5%)</t>
  </si>
  <si>
    <t>Slight Increase (1%)</t>
  </si>
  <si>
    <t>Slight Decrease (-1%)</t>
  </si>
  <si>
    <t xml:space="preserve">Decrease (-2.5%) </t>
  </si>
  <si>
    <t>Table 1a and Table 1b Look Up</t>
  </si>
  <si>
    <t>Meaningful EHR User</t>
  </si>
  <si>
    <t>Submitted Quality Data</t>
  </si>
  <si>
    <t>Operating Non-National Labor Base Rate</t>
  </si>
  <si>
    <t>FY 2024 FINAL Tables 1A-1E</t>
  </si>
  <si>
    <t>TABLE 1A.  NATIONAL ADJUSTED OPERATING STANDARDIZED AMOUNTS; LABOR/NONLABOR (67.6 PERCENT LABOR SHARE/32.4 PERCENT NONLABOR SHARE IF WAGE INDEX GREATER THAN 1)</t>
  </si>
  <si>
    <t>Hospital Submitted Quality Data and is a Meaningful EHR User (Update = 3.1 Percent)</t>
  </si>
  <si>
    <t>Hospital Submitted Quality Data and is NOT a Meaningful EHR User (Update = 0.625 Percent)</t>
  </si>
  <si>
    <t>Hospital Did NOT Submit Quality Data and is a Meaningful EHR User (Update = 2.275 Percent)</t>
  </si>
  <si>
    <t>Hospital Did NOT Submit Quality Data and is NOT a Meaningful EHR User (Update = -0.2 Percent)</t>
  </si>
  <si>
    <t>Labor-related</t>
  </si>
  <si>
    <t>Nonlabor-related</t>
  </si>
  <si>
    <t>TABLE 1B.  NATIONAL ADJUSTED OPERATING STANDARDIZED AMOUNTS, LABOR/NONLABOR (62 PERCENT LABOR SHARE/38 PERCENT NONLABOR SHARE IF WAGE INDEX LESS THAN OR EQUAL TO 1)</t>
  </si>
  <si>
    <t>TABLE 1C.  ADJUSTED OPERATING STANDARDIZED AMOUNTS FOR HOSPITALS IN PUERTO RICO, LABOR/NONLABOR (NATIONAL:  62 PERCENT LABOR SHARE/38 PERCENT NONLABOR SHARE BECAUSE WAGE INDEX IS LESS THAN OR EQUAL TO 1)</t>
  </si>
  <si>
    <t>Rates if Wage Index Greater Than 1</t>
  </si>
  <si>
    <t>Hospital is a Meaningful EHR User and Wage Index Less Than or Equal to 1 (Update = 3.1)</t>
  </si>
  <si>
    <t>Hospital is NOT a Meaningful EHR User and Wage Index Less Than or Equal to 1 (Update = 0.625)</t>
  </si>
  <si>
    <t>Labor</t>
  </si>
  <si>
    <t>Nonlabor</t>
  </si>
  <si>
    <r>
      <t>National</t>
    </r>
    <r>
      <rPr>
        <vertAlign val="superscript"/>
        <sz val="10"/>
        <rFont val="Arial"/>
        <family val="2"/>
      </rPr>
      <t>1</t>
    </r>
  </si>
  <si>
    <t>Not Applicable</t>
  </si>
  <si>
    <r>
      <rPr>
        <vertAlign val="superscript"/>
        <sz val="10"/>
        <rFont val="Arial"/>
        <family val="2"/>
      </rPr>
      <t>1</t>
    </r>
    <r>
      <rPr>
        <sz val="10"/>
        <rFont val="Arial"/>
        <family val="2"/>
      </rPr>
      <t>For FY 2024, there are no CBSAs in Puerto Rico with a national wage index greater than 1.</t>
    </r>
  </si>
  <si>
    <t>TABLE 1D. - CAPITAL STANDARD FEDERAL PAYMENT RATE</t>
  </si>
  <si>
    <t>Rate</t>
  </si>
  <si>
    <t>National</t>
  </si>
  <si>
    <t xml:space="preserve">TABLE 1E- LTCH PPS STANDARD FEDERAL PAYMENT RATE
</t>
  </si>
  <si>
    <t>Full Update (3.3 Percent)</t>
  </si>
  <si>
    <t>Reduced Update* (1.3 Percent)</t>
  </si>
  <si>
    <r>
      <t>Standard Federal Rate</t>
    </r>
    <r>
      <rPr>
        <vertAlign val="superscript"/>
        <sz val="10"/>
        <rFont val="Arial"/>
        <family val="2"/>
      </rPr>
      <t>*</t>
    </r>
  </si>
  <si>
    <t>* For LTCHs that fail to submit quality reporting data for FY 2024 in accordance with the LTCH Quality Reporting Program (LTCH QRP), the annual update is reduced by 2.0 percentage points as required by section 1886(m)(5) of the Act.</t>
  </si>
  <si>
    <t>FY 2023 Correcting Amendment Tables 1A-1E</t>
  </si>
  <si>
    <t>TABLE 1A.  FINAL RULE NATIONAL ADJUSTED OPERATING STANDARDIZED AMOUNTS; LABOR/NONLABOR (67.6 PERCENT LABOR SHARE/32.4 PERCENT NONLABOR SHARE IF WAGE INDEX GREATER THAN 1)</t>
  </si>
  <si>
    <t>Hospital Submitted Quality Data and is a Meaningful EHR User (Update = 3.8 Percent)</t>
  </si>
  <si>
    <t>Hospital Submitted Quality Data and is NOT a Meaningful EHR User (Update = 0.725 Percent)</t>
  </si>
  <si>
    <t>Hospital Did NOT Submit Quality Data and is a Meaningful EHR User (Update = 2.775 Percent)</t>
  </si>
  <si>
    <t>Hospital Did NOT Submit Quality Data and is NOT a Meaningful EHR User (Update = -0.3 Percent)</t>
  </si>
  <si>
    <t>TABLE 1B.  FINAL RULE NATIONAL ADJUSTED OPERATING STANDARDIZED AMOUNTS, LABOR/NONLABOR (62 PERCENT LABOR SHARE/38 PERCENT NONLABOR SHARE IF WAGE INDEX LESS THAN OR EQUAL TO 1)</t>
  </si>
  <si>
    <t>TABLE 1C.  FINAL RULE ADJUSTED OPERATING STANDARDIZED AMOUNTS FOR HOSPITALS IN PUERTO RICO, LABOR/NONLABOR (NATIONAL:  62 PERCENT LABOR SHARE/38 PERCENT NONLABOR SHARE BECAUSE WAGE INDEX IS LESS THAN OR EQUAL TO 1)</t>
  </si>
  <si>
    <t>Hospital is a Meaningful EHR User and Wage Index Less Than or Equal to 1 (Update = 3.8)</t>
  </si>
  <si>
    <t>Hospital is NOT a Meaningful EHR User and Wage Index Less Than or Equal to 1 (Update = 1.75)</t>
  </si>
  <si>
    <r>
      <t>National</t>
    </r>
    <r>
      <rPr>
        <vertAlign val="superscript"/>
        <sz val="11"/>
        <rFont val="Aptos Narrow"/>
        <family val="2"/>
        <scheme val="minor"/>
      </rPr>
      <t>1</t>
    </r>
  </si>
  <si>
    <r>
      <rPr>
        <vertAlign val="superscript"/>
        <sz val="11"/>
        <rFont val="Aptos Narrow"/>
        <family val="2"/>
        <scheme val="minor"/>
      </rPr>
      <t>1</t>
    </r>
    <r>
      <rPr>
        <sz val="11"/>
        <rFont val="Aptos Narrow"/>
        <family val="2"/>
        <scheme val="minor"/>
      </rPr>
      <t>For FY 2023, there are no CBSAs in Puerto Rico with a national wage index greater than 1.</t>
    </r>
  </si>
  <si>
    <t>Full Update (3.8 Percent)</t>
  </si>
  <si>
    <t>Reduced Update* (1.8 Percent)</t>
  </si>
  <si>
    <r>
      <t>Standard Federal Rate</t>
    </r>
    <r>
      <rPr>
        <vertAlign val="superscript"/>
        <sz val="11"/>
        <rFont val="Aptos Narrow"/>
        <family val="2"/>
        <scheme val="minor"/>
      </rPr>
      <t>*</t>
    </r>
  </si>
  <si>
    <t>* For LTCHs that fail to submit quality reporting data for FY 2023 in accordance with the LTCH Quality Reporting Program (LTCH QRP), the annual update is reduced by 2.0 percentage points as required by section 1886(m)(5) of the Act.</t>
  </si>
  <si>
    <t>FY 2022 Correcting Amendment Tables 1A-1E</t>
  </si>
  <si>
    <t>Hospital Submitted Quality Data and is a Meaningful EHR User (Update = 2.00 Percent)</t>
  </si>
  <si>
    <t>Hospital Submitted Quality Data and is NOT a Meaningful EHR User (Update = -0.025 Percent)</t>
  </si>
  <si>
    <t>Hospital Did NOT Submit Quality Data and is a Meaningful EHR User (Update = 1.325 Percent)</t>
  </si>
  <si>
    <t>Hospital Did NOT Submit Quality Data and is NOT a Meaningful EHR User
 (Update = -0.7 Percent)</t>
  </si>
  <si>
    <t>Hospital is a Meaningful EHR User and Wage Index Less Than or Equal to 1 (Update = 2.00)</t>
  </si>
  <si>
    <t xml:space="preserve">Hospital is NOT a Meaningful EHR User and Wage Index Less Than or Equal to 1 
(Update = 1.325)
</t>
  </si>
  <si>
    <r>
      <rPr>
        <vertAlign val="superscript"/>
        <sz val="10"/>
        <rFont val="Arial"/>
        <family val="2"/>
      </rPr>
      <t>1</t>
    </r>
    <r>
      <rPr>
        <sz val="10"/>
        <rFont val="Arial"/>
        <family val="2"/>
      </rPr>
      <t>For FY 2022, there are no CBSAs in Puerto Rico with a national wage index greater than 1.</t>
    </r>
  </si>
  <si>
    <t>Full Update (1.9 Percent)</t>
  </si>
  <si>
    <t>Reduced Update* (-0.1 Percent)</t>
  </si>
  <si>
    <t>* For LTCHs that fail to submit quality reporting data for FY 2022 in accordance with the LTCH Quality Reporting Program (LTCH QRP), the annual update is reduced by 2.0 percentage points as required by section 1886(m)(5) of the Act.</t>
  </si>
  <si>
    <t>FY 2021 CN Tables 1A-1E</t>
  </si>
  <si>
    <t>TABLE 1A.  NATIONAL ADJUSTED OPERATING STANDARDIZED AMOUNTS; LABOR/NONLABOR (68.3 PERCENT LABOR SHARE/31.7 PERCENT NONLABOR SHARE IF WAGE INDEX GREATER THAN 1)</t>
  </si>
  <si>
    <t>Hospital Submitted Quality Data and is a Meaningful EHR User (Update = 2.4 Percent)</t>
  </si>
  <si>
    <t>Hospital Submitted Quality Data and is NOT a Meaningful EHR User (Update = 0.6 Percent)</t>
  </si>
  <si>
    <t>Hospital Did NOT Submit Quality Data and is a Meaningful EHR User (Update = 1.8 Percent)</t>
  </si>
  <si>
    <t>Hospital Did NOT Submit Quality Data and is NOT a Meaningful EHR User (Update = 0 Percent)</t>
  </si>
  <si>
    <t>TABLE 1B.  NATIONAL ADJUSTED OPERATING STANDARDIZED AMOUNTS, LABOR/NONLABOR (62 PERCENT LABOR SHARE/38 PERCENT NONLABOR SHARE IF WAGE INDEX LESS THAN OR EQUAL TO 1)</t>
  </si>
  <si>
    <t>TABLE 1C.  NATIONAL ADJUSTED OPERATING STANDARDIZED AMOUNTS FOR HOSPITALS IN PUERTO RICO, LABOR/NONLABOR (NATIONAL:  62 PERCENT LABOR SHARE/38 PERCENT NONLABOR SHARE BECAUSE WAGE INDEX IS LESS THAN OR EQUAL TO 1)</t>
  </si>
  <si>
    <t>Rates if Wage Index Less Than or Equal to 1</t>
  </si>
  <si>
    <r>
      <rPr>
        <vertAlign val="superscript"/>
        <sz val="10"/>
        <rFont val="Arial"/>
        <family val="2"/>
      </rPr>
      <t>1</t>
    </r>
    <r>
      <rPr>
        <sz val="10"/>
        <rFont val="Arial"/>
        <family val="2"/>
      </rPr>
      <t>For FY 2021, there are no CBSAs in Puerto Rico with a national wage index greater than 1.</t>
    </r>
  </si>
  <si>
    <t>Full Update (2.3 Percent)</t>
  </si>
  <si>
    <t>Reduced Update* (0.3 Percent)</t>
  </si>
  <si>
    <t>* For LTCHs that fail to submit quality reporting data for FY 2021 in accordance with the LTCH Quality Reporting Program (LTCH QRP), the annual update is reduced by 2.0 percentage points as required by section 1886(m)(5) of the Act.</t>
  </si>
  <si>
    <t>AHEAD Model CMS-Designed Medicare FFS Acute Care Hospital Global Budget Calculator Tool</t>
  </si>
  <si>
    <r>
      <rPr>
        <b/>
        <sz val="12"/>
        <color rgb="FF000000"/>
        <rFont val="Aptos Narrow"/>
        <family val="2"/>
        <scheme val="minor"/>
      </rPr>
      <t xml:space="preserve">Overview: </t>
    </r>
    <r>
      <rPr>
        <sz val="12"/>
        <color rgb="FF000000"/>
        <rFont val="Aptos Narrow"/>
        <family val="2"/>
        <scheme val="minor"/>
      </rPr>
      <t xml:space="preserve">The Hospital Global Budget (HGB) Calculator is a plug and play teaching tool that demonstrates how the CMS-Designed Medicare Fee-for-Service (FFS) Hospital Global Budget (HGB) payments are calculated for Acute Care Hospitals (ACHs) in accordance with the AHEAD Medicare FFS HGB Methodology, Version 3.0. 
The calculator tool illustrates the key elements of each component of the methodology. Users are asked to enter data for a hospital and then follow the automated calculations. Notes and explanations are provided throughout the tool to support understanding. </t>
    </r>
    <r>
      <rPr>
        <i/>
        <sz val="12"/>
        <color rgb="FF000000"/>
        <rFont val="Aptos Narrow"/>
        <family val="2"/>
        <scheme val="minor"/>
      </rPr>
      <t>While the tool presents a final HGB estimate based on the data entered, this is an estimate only and is not a precise calculation.</t>
    </r>
    <r>
      <rPr>
        <u/>
        <sz val="12"/>
        <color rgb="FF000000"/>
        <rFont val="Aptos Narrow"/>
        <family val="2"/>
        <scheme val="minor"/>
      </rPr>
      <t xml:space="preserve">
</t>
    </r>
    <r>
      <rPr>
        <sz val="12"/>
        <color rgb="FF000000"/>
        <rFont val="Aptos Narrow"/>
        <family val="2"/>
        <scheme val="minor"/>
      </rPr>
      <t xml:space="preserve">
</t>
    </r>
    <r>
      <rPr>
        <b/>
        <i/>
        <sz val="12"/>
        <color rgb="FF000000"/>
        <rFont val="Aptos Narrow"/>
        <family val="2"/>
        <scheme val="minor"/>
      </rPr>
      <t xml:space="preserve">The calculator tool is designed to support a general understanding of how the methodology functions. </t>
    </r>
    <r>
      <rPr>
        <b/>
        <i/>
        <u/>
        <sz val="12"/>
        <color rgb="FF000000"/>
        <rFont val="Aptos Narrow"/>
        <family val="2"/>
        <scheme val="minor"/>
      </rPr>
      <t>It should not be used to calculate a precise estimate.</t>
    </r>
    <r>
      <rPr>
        <b/>
        <i/>
        <sz val="12"/>
        <color rgb="FF000000"/>
        <rFont val="Aptos Narrow"/>
        <family val="2"/>
        <scheme val="minor"/>
      </rPr>
      <t xml:space="preserve"> In early 2026, CMS will release estimated HGBs for a historical year. Moving forward, CMS will release estimated HGBs in advance of Performance Year (PY) 1 to support hospital decision making.
</t>
    </r>
    <r>
      <rPr>
        <sz val="12"/>
        <color rgb="FF000000"/>
        <rFont val="Aptos Narrow"/>
        <family val="2"/>
        <scheme val="minor"/>
      </rPr>
      <t xml:space="preserve">
</t>
    </r>
    <r>
      <rPr>
        <b/>
        <i/>
        <sz val="12"/>
        <color rgb="FF000000"/>
        <rFont val="Aptos Narrow"/>
        <family val="2"/>
        <scheme val="minor"/>
      </rPr>
      <t>Additional Resources</t>
    </r>
    <r>
      <rPr>
        <i/>
        <sz val="12"/>
        <color rgb="FF000000"/>
        <rFont val="Aptos Narrow"/>
        <family val="2"/>
        <scheme val="minor"/>
      </rPr>
      <t>:</t>
    </r>
    <r>
      <rPr>
        <u/>
        <sz val="12"/>
        <color rgb="FF000000"/>
        <rFont val="Aptos Narrow"/>
        <family val="2"/>
        <scheme val="minor"/>
      </rPr>
      <t xml:space="preserve">
</t>
    </r>
    <r>
      <rPr>
        <sz val="12"/>
        <color rgb="FF000000"/>
        <rFont val="Aptos Narrow"/>
        <family val="2"/>
        <scheme val="minor"/>
      </rPr>
      <t xml:space="preserve">
</t>
    </r>
    <r>
      <rPr>
        <b/>
        <sz val="12"/>
        <color rgb="FF000000"/>
        <rFont val="Aptos Narrow"/>
        <family val="2"/>
        <scheme val="minor"/>
      </rPr>
      <t xml:space="preserve">Critical Access Hospital Calculator Tool: </t>
    </r>
    <r>
      <rPr>
        <sz val="12"/>
        <color rgb="FF000000"/>
        <rFont val="Aptos Narrow"/>
        <family val="2"/>
        <scheme val="minor"/>
      </rPr>
      <t xml:space="preserve">A calculator tool focused on Critical Access Hospitals (CAHs) is available to support understanding of the unique elements of the methodology specific to CAHs.
</t>
    </r>
    <r>
      <rPr>
        <b/>
        <sz val="12"/>
        <color rgb="FF000000"/>
        <rFont val="Aptos Narrow"/>
        <family val="2"/>
        <scheme val="minor"/>
      </rPr>
      <t xml:space="preserve">Financial Specifications: </t>
    </r>
    <r>
      <rPr>
        <sz val="12"/>
        <color rgb="FF000000"/>
        <rFont val="Aptos Narrow"/>
        <family val="2"/>
        <scheme val="minor"/>
      </rPr>
      <t xml:space="preserve">The CMS AHEAD HGB Specifications Version 3.0 can be found on the CMS AHEAD model webpage.
</t>
    </r>
    <r>
      <rPr>
        <b/>
        <sz val="12"/>
        <color rgb="FF000000"/>
        <rFont val="Aptos Narrow"/>
        <family val="2"/>
        <scheme val="minor"/>
      </rPr>
      <t xml:space="preserve">Financial Specifications At-A-Glance Document: </t>
    </r>
    <r>
      <rPr>
        <sz val="12"/>
        <color rgb="FF000000"/>
        <rFont val="Aptos Narrow"/>
        <family val="2"/>
        <scheme val="minor"/>
      </rPr>
      <t>The CMS AHEAD HGB At-A-Glance document provides an overview of the benefits of HGBs and the HGB Version 3.0 methodology. It can be found on the CMS AHEAD model webpage.</t>
    </r>
  </si>
  <si>
    <r>
      <t xml:space="preserve">Overview: </t>
    </r>
    <r>
      <rPr>
        <sz val="11"/>
        <rFont val="Aptos Narrow"/>
        <family val="2"/>
        <scheme val="minor"/>
      </rPr>
      <t xml:space="preserve">The HGB Baseline Amount is the starting point for determining PY1 HGB payments for a Participant Hospital. To calculate the  Baseline Paid Amount, CMS utilizes historical Medicare FFS revenue data from three baseline years (BY). The Base Years are trended forward to BY3 dollars and then weighted, with a heavier weight placed on the more recent years. See </t>
    </r>
    <r>
      <rPr>
        <i/>
        <sz val="11"/>
        <rFont val="Aptos Narrow"/>
        <family val="2"/>
        <scheme val="minor"/>
      </rPr>
      <t>CMS AHEAD Medicare HGB Financial Specifications Section 2.1
The Service Line Adjustment adjusts funding to account for service line modifications, including additions, expansions, reductions, or elimination of specific service lines.  Of note, Participant Hospitals can retain a portion of the revenue associated with the volume of a removed service line to invest in population health activities. (Not included in calculator tool due to not being applicable for all hospitals) - See CMS AHEAD Medicare HGB Financial Specifications Section 2.2.2.2</t>
    </r>
    <r>
      <rPr>
        <sz val="11"/>
        <rFont val="Aptos Narrow"/>
        <family val="2"/>
        <scheme val="minor"/>
      </rPr>
      <t xml:space="preserve">
</t>
    </r>
    <r>
      <rPr>
        <b/>
        <sz val="11"/>
        <rFont val="Aptos Narrow"/>
        <family val="2"/>
        <scheme val="minor"/>
      </rPr>
      <t>Note</t>
    </r>
    <r>
      <rPr>
        <sz val="11"/>
        <rFont val="Aptos Narrow"/>
        <family val="2"/>
        <scheme val="minor"/>
      </rPr>
      <t xml:space="preserve">: The Baseline Amount is only calculated once. After PY1, the Baseline is set as the prior year's HGB Baseline plus the prior year's volume based adjustments and adjustments to reflect FFS. </t>
    </r>
  </si>
  <si>
    <t>Step 1: Calculate The Performance Year (PY) 1 Baseline Amount</t>
  </si>
  <si>
    <t>Baseline Amount (First Applicable in PY1)</t>
  </si>
  <si>
    <r>
      <t>Overview</t>
    </r>
    <r>
      <rPr>
        <sz val="11"/>
        <rFont val="Aptos Narrow"/>
        <family val="2"/>
        <scheme val="minor"/>
      </rPr>
      <t xml:space="preserve">: After calculating the  Baseline Amount, CMS applies the Volume-Based Adjustments.
</t>
    </r>
    <r>
      <rPr>
        <b/>
        <sz val="11"/>
        <rFont val="Aptos Narrow"/>
        <family val="2"/>
        <scheme val="minor"/>
      </rPr>
      <t>1. Market Shift Adjustment:</t>
    </r>
    <r>
      <rPr>
        <sz val="11"/>
        <rFont val="Aptos Narrow"/>
        <family val="2"/>
        <scheme val="minor"/>
      </rPr>
      <t xml:space="preserve"> Adjusts for upward and downward changes in revenue when patient volume and complexity realigns or shifts between Eligible Hospitals within a Hospital-Specific Market Area.</t>
    </r>
    <r>
      <rPr>
        <i/>
        <sz val="11"/>
        <rFont val="Aptos Narrow"/>
        <family val="2"/>
        <scheme val="minor"/>
      </rPr>
      <t xml:space="preserve"> </t>
    </r>
    <r>
      <rPr>
        <sz val="11"/>
        <rFont val="Aptos Narrow"/>
        <family val="2"/>
        <scheme val="minor"/>
      </rPr>
      <t>To support small hospitals and provide additional protection from year-to-year volume variations, an MSA small provider floor will be implemented. The floor will be set at 0%, ensuring no eligible hospital receives a downward adjustment from the MSA. Eligible small providers are any hospitals whose Year 2 FFS payments represent 2% or less of the AHEAD state’s or sub-state region’s total Year 2 FFS payments.</t>
    </r>
    <r>
      <rPr>
        <i/>
        <sz val="11"/>
        <rFont val="Aptos Narrow"/>
        <family val="2"/>
        <scheme val="minor"/>
      </rPr>
      <t xml:space="preserve"> Aspects of this adjustment have been simplified for the calculator. See CMS AHEAD Medicare HGB Financial Specifications Section 2.2.2.1 for the comprehensive methodology.
</t>
    </r>
    <r>
      <rPr>
        <b/>
        <sz val="11"/>
        <rFont val="Aptos Narrow"/>
        <family val="2"/>
        <scheme val="minor"/>
      </rPr>
      <t xml:space="preserve">2. Outlier Adjustment: </t>
    </r>
    <r>
      <rPr>
        <sz val="11"/>
        <rFont val="Aptos Narrow"/>
        <family val="2"/>
        <scheme val="minor"/>
      </rPr>
      <t xml:space="preserve">Alters HGBs for changes in the portion of outlier payments between the baseline and PY. </t>
    </r>
    <r>
      <rPr>
        <i/>
        <sz val="11"/>
        <rFont val="Aptos Narrow"/>
        <family val="2"/>
        <scheme val="minor"/>
      </rPr>
      <t>Aspects of this adjustment have been simplified for the calculator. See CMS AHEAD Medicare HGB Financial Specifications Section 2.2.2.4 for the comprehensive methodology.</t>
    </r>
  </si>
  <si>
    <t>Market Shift Adjustment (First Applicable in PY2)</t>
  </si>
  <si>
    <r>
      <t xml:space="preserve">Overview: </t>
    </r>
    <r>
      <rPr>
        <sz val="11"/>
        <rFont val="Aptos Narrow"/>
        <family val="2"/>
        <scheme val="minor"/>
      </rPr>
      <t xml:space="preserve">Adjust the HGB to reflect changes incorporated in the FFS system.
</t>
    </r>
    <r>
      <rPr>
        <b/>
        <sz val="11"/>
        <rFont val="Aptos Narrow"/>
        <family val="2"/>
        <scheme val="minor"/>
      </rPr>
      <t xml:space="preserve">1. Annual Payment Adjustment: </t>
    </r>
    <r>
      <rPr>
        <sz val="11"/>
        <rFont val="Aptos Narrow"/>
        <family val="2"/>
        <scheme val="minor"/>
      </rPr>
      <t xml:space="preserve">The Annual Payment Adjustment (APA) adjusts the HGB Baseline to account for changes in Medicare FFS prices. </t>
    </r>
    <r>
      <rPr>
        <i/>
        <sz val="11"/>
        <rFont val="Aptos Narrow"/>
        <family val="2"/>
        <scheme val="minor"/>
      </rPr>
      <t>See CMS AHEAD Medicare HGB Financial Specifications Section 2.2.1</t>
    </r>
    <r>
      <rPr>
        <b/>
        <sz val="11"/>
        <rFont val="Aptos Narrow"/>
        <family val="2"/>
        <scheme val="minor"/>
      </rPr>
      <t xml:space="preserve">
2. Demographic Adjustment: </t>
    </r>
    <r>
      <rPr>
        <sz val="11"/>
        <rFont val="Aptos Narrow"/>
        <family val="2"/>
        <scheme val="minor"/>
      </rPr>
      <t xml:space="preserve">The Demographic Adjustment (DA) is designed to adjust HGBs to reflect changes in both the size and medical risk of the population served by the Participant Hospital. </t>
    </r>
    <r>
      <rPr>
        <i/>
        <sz val="11"/>
        <rFont val="Aptos Narrow"/>
        <family val="2"/>
        <scheme val="minor"/>
      </rPr>
      <t>Aspects of this adjustment have been simplified for the calculator. See CMS AHEAD Medicare HGB Financial Specifications Section 2.2.2.3 for the comprehensive methodology.</t>
    </r>
    <r>
      <rPr>
        <b/>
        <sz val="11"/>
        <rFont val="Aptos Narrow"/>
        <family val="2"/>
        <scheme val="minor"/>
      </rPr>
      <t xml:space="preserve">
Note: </t>
    </r>
    <r>
      <rPr>
        <sz val="11"/>
        <rFont val="Aptos Narrow"/>
        <family val="2"/>
        <scheme val="minor"/>
      </rPr>
      <t xml:space="preserve">Due to the unique methodology used to calculate Maryland hospital payments, the APA for Maryland is set at 2% in the Calculator Tool. Additional information will be provided as it becomes available. </t>
    </r>
  </si>
  <si>
    <t>Step 3: Reflect Medicare FFS Revenue</t>
  </si>
  <si>
    <r>
      <t>(B) Calculate the Demographic Adjustment - (</t>
    </r>
    <r>
      <rPr>
        <b/>
        <sz val="11"/>
        <color theme="1"/>
        <rFont val="Aptos Narrow"/>
        <family val="2"/>
        <scheme val="minor"/>
      </rPr>
      <t>No Data Entry required)</t>
    </r>
  </si>
  <si>
    <r>
      <t xml:space="preserve">Overview. </t>
    </r>
    <r>
      <rPr>
        <sz val="11"/>
        <rFont val="Aptos Narrow"/>
        <family val="2"/>
        <scheme val="minor"/>
      </rPr>
      <t xml:space="preserve">Adjusts the annual AHEAD HGB to account for social risk of the population served and to promote investment in care management and transformation activities that will generate savings under the Model. In addition, CMS  applies performance-based adjustments to HGBs based on financial and quality performance standards.  Performance-based adjustments to HGBs includes adjustments for performance on CMS national quality programs, community improvement, effectiveness on PAU targets, and performance on TCOC targets.
</t>
    </r>
    <r>
      <rPr>
        <b/>
        <u/>
        <sz val="11"/>
        <rFont val="Aptos Narrow"/>
        <family val="2"/>
        <scheme val="minor"/>
      </rPr>
      <t xml:space="preserve">
</t>
    </r>
    <r>
      <rPr>
        <b/>
        <sz val="11"/>
        <rFont val="Aptos Narrow"/>
        <family val="2"/>
        <scheme val="minor"/>
      </rPr>
      <t xml:space="preserve">1. Social Risk Adjustment (SRA): </t>
    </r>
    <r>
      <rPr>
        <sz val="11"/>
        <rFont val="Aptos Narrow"/>
        <family val="2"/>
        <scheme val="minor"/>
      </rPr>
      <t xml:space="preserve">AHEAD applies an upside-only Social Risk Adjustment (SRA) to HGBs to account for hospital-to-hospital differences in the social risk of their beneficiary populations. </t>
    </r>
    <r>
      <rPr>
        <i/>
        <sz val="11"/>
        <rFont val="Aptos Narrow"/>
        <family val="2"/>
        <scheme val="minor"/>
      </rPr>
      <t>Aspects of this adjustment have been simplified for the calculator. See CMS AHEAD Medicare HGB Financial Specifications Section 2.2.3.1 for the comprehensive methodology.</t>
    </r>
    <r>
      <rPr>
        <b/>
        <sz val="11"/>
        <rFont val="Aptos Narrow"/>
        <family val="2"/>
        <scheme val="minor"/>
      </rPr>
      <t xml:space="preserve">
2. Effectiveness Adjustment (EA): </t>
    </r>
    <r>
      <rPr>
        <sz val="11"/>
        <rFont val="Aptos Narrow"/>
        <family val="2"/>
        <scheme val="minor"/>
      </rPr>
      <t>Applies a downward adjustment based on a Participant Hospital’s Medicare FFS Potentially Avoidable Utilization (PAU) performance relative to all other Eligible Hospitals in the state. The EA is designed to incentivize Participant Hospitals to implement interventions that reduce unnecessary or avoidable care. Aspects of this adjustment have been simplified for the calculator. See CMS AHEAD Medicare HGB Financial Specifications Section 2.3.3 for the comprehensive methodology.</t>
    </r>
    <r>
      <rPr>
        <b/>
        <sz val="11"/>
        <rFont val="Aptos Narrow"/>
        <family val="2"/>
        <scheme val="minor"/>
      </rPr>
      <t xml:space="preserve">
3. Community Improvement Bonus (CIB): </t>
    </r>
    <r>
      <rPr>
        <sz val="11"/>
        <rFont val="Aptos Narrow"/>
        <family val="2"/>
        <scheme val="minor"/>
      </rPr>
      <t xml:space="preserve">A bonus earned by Participant Hospitals to reward performance improvement on two community health improvement focused quality measures: Hybrid Hospital Wide Readmission (Hybrid eHWR) and Prevention Quality Indicators (PQI)-90 composite admission rates. Aspects of this adjustment have been simplified for the calculator. See CMS AHEAD Medicare HGB Financial Specifications Section 2.3.2 for the comprehensive methodology.
</t>
    </r>
    <r>
      <rPr>
        <b/>
        <sz val="11"/>
        <rFont val="Aptos Narrow"/>
        <family val="2"/>
        <scheme val="minor"/>
      </rPr>
      <t xml:space="preserve">4. Total Cost of Care Adjustment (TCOC): </t>
    </r>
    <r>
      <rPr>
        <sz val="11"/>
        <rFont val="Aptos Narrow"/>
        <family val="2"/>
        <scheme val="minor"/>
      </rPr>
      <t xml:space="preserve">Participant Hospitals can earn additional incentives for managing TCOC incurred by Medicare FFS beneficiaries residing in the Hospital Specific Market Area they serve. If the change in TCOC incurred by attributed beneficiaries is below/above the established growth target, and outside the bounds of a performance corridor, the Participant Hospital is rewarded/penalized with up to a two percent adjustment to its HGB in the next PY. Aspects of this adjustment have been simplified for the calculator. See CMS AHEAD Medicare HGB Financial Specifications Section 2.3.4 for the comprehensive methodology.
</t>
    </r>
    <r>
      <rPr>
        <b/>
        <sz val="11"/>
        <rFont val="Aptos Narrow"/>
        <family val="2"/>
        <scheme val="minor"/>
      </rPr>
      <t xml:space="preserve">5. Transformation Incentive Adjustment (TIA): </t>
    </r>
    <r>
      <rPr>
        <sz val="11"/>
        <rFont val="Aptos Narrow"/>
        <family val="2"/>
        <scheme val="minor"/>
      </rPr>
      <t>An upward adjustment applied to each Participant Hospital’s HGB in the first two PYs of the Applicable Cohort to facilitate investment by hospitals in care management and transformation activities. See CMS AHEAD Medicare HGB Financial Specifications Section 2.2.3.2</t>
    </r>
  </si>
  <si>
    <t>Step 4: Apply AHEAD Annual Adjustments</t>
  </si>
  <si>
    <t>Step 5: Calculate the Final HGB</t>
  </si>
  <si>
    <r>
      <t>CMS Impact File</t>
    </r>
    <r>
      <rPr>
        <sz val="11"/>
        <rFont val="Aptos Narrow"/>
        <family val="2"/>
        <scheme val="minor"/>
      </rPr>
      <t xml:space="preserve"> is posted annually. The Impact Files are generally prepared in the summer preceding the Federal Fiscal year and are based on the best data available at the time. The files are used in estimating payment impacts of various policy changes to the IPPS proposed and finalized in the Federal Register. The appendix includes data pulled from the Impact File, specifically from Tables 1, 3, 15, 16B, for the specific purpose of the HGB calculator APA calculation. Five years of data are included. 
</t>
    </r>
    <r>
      <rPr>
        <b/>
        <sz val="11"/>
        <rFont val="Aptos Narrow"/>
        <family val="2"/>
        <scheme val="minor"/>
      </rPr>
      <t xml:space="preserve">
Impact File Links
</t>
    </r>
    <r>
      <rPr>
        <sz val="11"/>
        <rFont val="Aptos Narrow"/>
        <family val="2"/>
        <scheme val="minor"/>
      </rPr>
      <t>- FY 2025 IPPS Final Rule Home Page | CMS -- https://www.cms.gov/medicare/payment/prospective-payment-systems/acute-inpatient-pps/fy-2025-ipps-final-rule-home-page
- FY 2024 IPPS Final Rule Home Page | CMS -- https://www.cms.gov/medicare/payment/prospective-payment-systems/acute-inpatient-pps/fy-2024-ipps-final-rule-home-page
- FY 2023 IPPS Final Rule Home Page | CMS -- https://www.cms.gov/medicare/payment/prospective-payment-systems/acute-inpatient-pps/fy-2023-ipps-final-rule-home-page
- FY 2022 IPPS Final Rule Home Page | CMS -- https://www.cms.gov/medicare/payment/prospective-payment-systems/acute-inpatient-pps/fy-2022-ipps-final-rule-home-page
- FY 2021 IPPS Final Rule Home Page | CMS -- https://www.cms.gov/medicare/payment/prospective-payment-systems/acute-inpatient-pps/fy-2021-ipps-final-rule-home-page
- FY 2020 IPPS Final Rule Home Page | CMS -- https://www.cms.gov/medicaremedicare-fee-service-paymentacuteinpatientppsacute-inpatient-files-download/files-fy-2020-final-rule-and-correction-notice</t>
    </r>
  </si>
  <si>
    <t>Appendix (Continued)</t>
  </si>
  <si>
    <t>SRS Multiplier and Community Investment Bonus (CIB) Earned for Meeting Hybrid eHWR and PQI-90 Improvement Targets</t>
  </si>
  <si>
    <t>Payment Adjustments
PY</t>
  </si>
  <si>
    <t>Data for PUA Percent and
PUA Percentile</t>
  </si>
  <si>
    <t xml:space="preserve">Effectiveness Adjustment (EA) by Performance Year and Hospital Type. The maximum EA reduction amount and the reduction for hospitals falling between the 20th and 100th percentile increases over time. The gradual increase provides hospitals time to gain additional experience with implementing processes to control PAU and form partnerships with primary care providers, post-acute care providers, and community-based organizations that can address social drivers of health. </t>
  </si>
  <si>
    <t>Social Risk Adjustment Look Up Table: The percentile range of the hospitals Social Risk Score (SRS) is used to determine the hospital's Social Risk Adjustment.</t>
  </si>
  <si>
    <r>
      <t xml:space="preserve">Hospital-Acquired Condition (HAC) Reduction Program Data: </t>
    </r>
    <r>
      <rPr>
        <sz val="11"/>
        <rFont val="Aptos Narrow"/>
        <family val="2"/>
        <scheme val="minor"/>
      </rPr>
      <t xml:space="preserve">Each year, CMS sends hospitals confidential Hospital-Specific Reports (HSRs) that contain detailed program information and calculations for them to review. CMS gives hospitals 30 days to review their HAC Reduction Program data, submit questions about the calculation of their results, and request corrections to their scoring. After the Scoring Calculations Review and Correction period, CMS publicly displays hospitals’ HAC Reduction Program data on the data catalog on Data.cms.gov. The appendix contains 3 years of data. CMS did not calculate measure scores or Total HAC Scores for any hospital for the FY 2023 program year. No hospital is ranked in the worst-performing quartile or subject to the 1-percent payment reduction.
</t>
    </r>
    <r>
      <rPr>
        <b/>
        <sz val="11"/>
        <rFont val="Aptos Narrow"/>
        <family val="2"/>
        <scheme val="minor"/>
      </rPr>
      <t xml:space="preserve">
HACRP Links: 
</t>
    </r>
    <r>
      <rPr>
        <sz val="11"/>
        <rFont val="Aptos Narrow"/>
        <family val="2"/>
        <scheme val="minor"/>
      </rPr>
      <t>- FY 2024 -- https://data.cms.gov/provider-data/dataset/yq43-i98g
- FY 2023 -- N/A
- FY 2022 and FY 2021 -- https://data.cms.gov/provider-data/archived-data/hospitals</t>
    </r>
  </si>
  <si>
    <r>
      <t xml:space="preserve">Outpatient Wage Adjusted APC Conversion Factor (WAACF): </t>
    </r>
    <r>
      <rPr>
        <sz val="11"/>
        <rFont val="Aptos Narrow"/>
        <family val="2"/>
        <scheme val="minor"/>
      </rPr>
      <t>The WAACF is calculated using the CMS Impact File data and OPPS Addendum B tables. Using your hospital CCN, this appendix calculates a PY1 Outpatient WAACF.</t>
    </r>
    <r>
      <rPr>
        <b/>
        <sz val="11"/>
        <rFont val="Aptos Narrow"/>
        <family val="2"/>
        <scheme val="minor"/>
      </rPr>
      <t xml:space="preserve">  </t>
    </r>
    <r>
      <rPr>
        <sz val="11"/>
        <rFont val="Aptos Narrow"/>
        <family val="2"/>
        <scheme val="minor"/>
      </rPr>
      <t>The data on this tab relies on publicly available sources.</t>
    </r>
    <r>
      <rPr>
        <i/>
        <sz val="11"/>
        <rFont val="Aptos Narrow"/>
        <family val="2"/>
        <scheme val="minor"/>
      </rPr>
      <t xml:space="preserve"> See the CMS-Designed Medicare FFS HGB Methodology Appendix B for more information on data sources.
</t>
    </r>
    <r>
      <rPr>
        <b/>
        <sz val="11"/>
        <rFont val="Aptos Narrow"/>
        <family val="2"/>
        <scheme val="minor"/>
      </rPr>
      <t xml:space="preserve">
Note: </t>
    </r>
    <r>
      <rPr>
        <sz val="11"/>
        <rFont val="Aptos Narrow"/>
        <family val="2"/>
        <scheme val="minor"/>
      </rPr>
      <t>Due to the unique methodology used to calculate Maryland hospital payments, the CAR is not displayed for Maryland hospitals in the calculator tool. Additional information will be provided as it becomes available. The APA for Maryland is set at 2% in the Calculator Tool.</t>
    </r>
  </si>
  <si>
    <r>
      <t xml:space="preserve">Inpatient Case Adjusted Rate (CAR) Calculation: </t>
    </r>
    <r>
      <rPr>
        <sz val="11"/>
        <rFont val="Aptos Narrow"/>
        <family val="2"/>
        <scheme val="minor"/>
      </rPr>
      <t xml:space="preserve">The Inpatient CAR is calculated using data from the CMS Impact Files. Data from the Impact Files used in this calculation are displayed in tab 'CMS Impact File". Please see the CMS-Designed Medicare FFS HGB Methodology Appendix B for more information on data sources. While the data utilized are aggregate for a year for the hospital, the overall approach is aligned with that of determining payment through the IPPS system. The Impact Files are generally prepared in the summer preceding the Federal Fiscal year and are based on the best data available at the time.
</t>
    </r>
    <r>
      <rPr>
        <b/>
        <sz val="11"/>
        <rFont val="Aptos Narrow"/>
        <family val="2"/>
        <scheme val="minor"/>
      </rPr>
      <t>Note</t>
    </r>
    <r>
      <rPr>
        <sz val="11"/>
        <rFont val="Aptos Narrow"/>
        <family val="2"/>
        <scheme val="minor"/>
      </rPr>
      <t>: Due to the unique methodology used to calculate Maryland hospital payments, the CAR is not displayed for Maryland hospitals in the calculator tool. Additional information will be provided as it becomes available. The APA for Maryland is set at 2% in the Calculator Tool.
Using your hospital CCN, this appendix estimates Case Adjusted Rates for FY21 to FY 24, where FY21 corresponds with Base Year 1 and FY24 corresponds with Performance Year 1.</t>
    </r>
  </si>
  <si>
    <t>Appendix A</t>
  </si>
  <si>
    <r>
      <rPr>
        <sz val="11"/>
        <rFont val="Aptos Narrow"/>
        <family val="2"/>
        <scheme val="minor"/>
      </rPr>
      <t xml:space="preserve">Calculates the final Hospital Global Budget amount based on the data entered in Steps 1, 2, 3, and 4. Applies a 2% sequestration reduction.
</t>
    </r>
    <r>
      <rPr>
        <b/>
        <sz val="11"/>
        <rFont val="Aptos Narrow"/>
        <family val="2"/>
        <scheme val="minor"/>
      </rPr>
      <t>Note:</t>
    </r>
    <r>
      <rPr>
        <sz val="11"/>
        <rFont val="Aptos Narrow"/>
        <family val="2"/>
        <scheme val="minor"/>
      </rPr>
      <t xml:space="preserve"> </t>
    </r>
    <r>
      <rPr>
        <i/>
        <sz val="11"/>
        <rFont val="Aptos Narrow"/>
        <family val="2"/>
        <scheme val="minor"/>
      </rPr>
      <t>The calculator tool is designed to support a general understanding of how the methodology functions. It should not be used to calculate a precise estimate.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</si>
</sst>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_);[Red]\(&quot;$&quot;#,##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0.0%"/>
    <numFmt numFmtId="166" formatCode="[$-409]mm/dd/yyyy"/>
    <numFmt numFmtId="167" formatCode="_(* #,##0_);_(* \(#,##0\);_(* &quot;-&quot;??_);_(@_)"/>
    <numFmt numFmtId="168" formatCode="#,##0.0000"/>
    <numFmt numFmtId="169" formatCode="0.0000"/>
    <numFmt numFmtId="170" formatCode="&quot;$&quot;#,##0.00"/>
    <numFmt numFmtId="171" formatCode="_(&quot;$&quot;* #,##0.0_);_(&quot;$&quot;* \(#,##0.0\);_(&quot;$&quot;* &quot;-&quot;?_);_(@_)"/>
    <numFmt numFmtId="172" formatCode="0.000%"/>
  </numFmts>
  <fonts count="59"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16"/>
      <color theme="0"/>
      <name val="Times New Roman"/>
      <family val="1"/>
    </font>
    <font>
      <b/>
      <sz val="14"/>
      <name val="Times New Roman"/>
      <family val="1"/>
    </font>
    <font>
      <sz val="11"/>
      <name val="Aptos Narrow"/>
      <family val="2"/>
      <scheme val="minor"/>
    </font>
    <font>
      <b/>
      <i/>
      <sz val="11"/>
      <color theme="1"/>
      <name val="Aptos Narrow"/>
      <family val="2"/>
      <scheme val="minor"/>
    </font>
    <font>
      <b/>
      <i/>
      <u/>
      <sz val="11"/>
      <name val="Aptos Narrow"/>
      <family val="2"/>
      <scheme val="minor"/>
    </font>
    <font>
      <b/>
      <i/>
      <u/>
      <sz val="11"/>
      <color theme="1"/>
      <name val="Aptos Narrow"/>
      <family val="2"/>
      <scheme val="minor"/>
    </font>
    <font>
      <sz val="11"/>
      <color rgb="FFFF0000"/>
      <name val="Aptos Narrow"/>
      <family val="2"/>
      <scheme val="minor"/>
    </font>
    <font>
      <b/>
      <sz val="11"/>
      <name val="Aptos Narrow"/>
      <family val="2"/>
      <scheme val="minor"/>
    </font>
    <font>
      <b/>
      <u/>
      <sz val="11"/>
      <name val="Aptos Narrow"/>
      <family val="2"/>
      <scheme val="minor"/>
    </font>
    <font>
      <b/>
      <sz val="11"/>
      <color rgb="FFFF0000"/>
      <name val="Aptos Narrow"/>
      <family val="2"/>
      <scheme val="minor"/>
    </font>
    <font>
      <sz val="12"/>
      <color theme="1"/>
      <name val="Aptos Narrow"/>
      <family val="2"/>
      <scheme val="minor"/>
    </font>
    <font>
      <i/>
      <sz val="11"/>
      <color theme="1"/>
      <name val="Aptos Narrow"/>
      <family val="2"/>
      <scheme val="minor"/>
    </font>
    <font>
      <sz val="10"/>
      <name val="Arial"/>
      <family val="2"/>
    </font>
    <font>
      <b/>
      <sz val="10"/>
      <name val="Arial"/>
      <family val="2"/>
    </font>
    <font>
      <sz val="10"/>
      <color rgb="FF000000"/>
      <name val="Arial"/>
      <family val="2"/>
    </font>
    <font>
      <vertAlign val="superscript"/>
      <sz val="10"/>
      <name val="Arial"/>
      <family val="2"/>
    </font>
    <font>
      <sz val="11"/>
      <color rgb="FF000000"/>
      <name val="Aptos Narrow"/>
      <family val="2"/>
      <scheme val="minor"/>
    </font>
    <font>
      <vertAlign val="superscript"/>
      <sz val="11"/>
      <name val="Aptos Narrow"/>
      <family val="2"/>
      <scheme val="minor"/>
    </font>
    <font>
      <sz val="11"/>
      <color rgb="FF333333"/>
      <name val="Aptos Narrow"/>
      <family val="2"/>
      <scheme val="minor"/>
    </font>
    <font>
      <sz val="12"/>
      <name val="Times New Roman"/>
      <family val="1"/>
    </font>
    <font>
      <sz val="10"/>
      <name val="Times New Roman"/>
      <family val="1"/>
    </font>
    <font>
      <u/>
      <sz val="11"/>
      <color theme="10"/>
      <name val="Aptos Narrow"/>
      <family val="2"/>
      <scheme val="minor"/>
    </font>
    <font>
      <i/>
      <sz val="11"/>
      <name val="Aptos Narrow"/>
      <family val="2"/>
      <scheme val="minor"/>
    </font>
    <font>
      <sz val="11"/>
      <color rgb="FF282A2E"/>
      <name val="Aptos Narrow"/>
      <family val="2"/>
      <scheme val="minor"/>
    </font>
    <font>
      <i/>
      <sz val="11"/>
      <color rgb="FFFF0000"/>
      <name val="Aptos Narrow"/>
      <family val="2"/>
      <scheme val="minor"/>
    </font>
    <font>
      <sz val="8"/>
      <name val="Aptos Narrow"/>
      <family val="2"/>
      <scheme val="minor"/>
    </font>
    <font>
      <sz val="11"/>
      <color rgb="FF242424"/>
      <name val="Aptos Narrow"/>
      <family val="2"/>
      <scheme val="minor"/>
    </font>
    <font>
      <b/>
      <sz val="10"/>
      <color theme="0"/>
      <name val="Aptos Narrow"/>
      <family val="2"/>
      <scheme val="minor"/>
    </font>
    <font>
      <b/>
      <sz val="10"/>
      <color rgb="FF000000"/>
      <name val="Aptos Narrow"/>
      <family val="2"/>
      <scheme val="minor"/>
    </font>
    <font>
      <sz val="10"/>
      <color rgb="FF000000"/>
      <name val="Aptos Narrow"/>
      <family val="2"/>
      <scheme val="minor"/>
    </font>
    <font>
      <b/>
      <sz val="11"/>
      <color rgb="FF242424"/>
      <name val="Aptos Narrow"/>
      <family val="2"/>
      <scheme val="minor"/>
    </font>
    <font>
      <b/>
      <sz val="10"/>
      <name val="Aptos Narrow"/>
      <family val="2"/>
      <scheme val="minor"/>
    </font>
    <font>
      <b/>
      <i/>
      <u/>
      <sz val="11"/>
      <color rgb="FF242424"/>
      <name val="Aptos Narrow"/>
      <family val="2"/>
      <scheme val="minor"/>
    </font>
    <font>
      <i/>
      <sz val="11"/>
      <color rgb="FF242424"/>
      <name val="Aptos Narrow"/>
      <family val="2"/>
      <scheme val="minor"/>
    </font>
    <font>
      <b/>
      <i/>
      <sz val="11"/>
      <name val="Aptos Narrow"/>
      <family val="2"/>
      <scheme val="minor"/>
    </font>
    <font>
      <b/>
      <i/>
      <sz val="11"/>
      <color rgb="FF242424"/>
      <name val="Aptos Narrow"/>
      <family val="2"/>
      <scheme val="minor"/>
    </font>
    <font>
      <i/>
      <sz val="11"/>
      <color rgb="FF0070C0"/>
      <name val="Aptos Narrow"/>
      <family val="2"/>
      <scheme val="minor"/>
    </font>
    <font>
      <i/>
      <sz val="11"/>
      <color theme="3" tint="0.249977111117893"/>
      <name val="Aptos Narrow"/>
      <family val="2"/>
      <scheme val="minor"/>
    </font>
    <font>
      <b/>
      <sz val="12"/>
      <color rgb="FF000000"/>
      <name val="Aptos Narrow"/>
      <family val="2"/>
      <scheme val="minor"/>
    </font>
    <font>
      <sz val="12"/>
      <color rgb="FF000000"/>
      <name val="Aptos Narrow"/>
      <family val="2"/>
      <scheme val="minor"/>
    </font>
    <font>
      <u/>
      <sz val="12"/>
      <color rgb="FF000000"/>
      <name val="Aptos Narrow"/>
      <family val="2"/>
      <scheme val="minor"/>
    </font>
    <font>
      <b/>
      <i/>
      <sz val="12"/>
      <color rgb="FF000000"/>
      <name val="Aptos Narrow"/>
      <family val="2"/>
      <scheme val="minor"/>
    </font>
    <font>
      <b/>
      <i/>
      <u/>
      <sz val="12"/>
      <color rgb="FF000000"/>
      <name val="Aptos Narrow"/>
      <family val="2"/>
      <scheme val="minor"/>
    </font>
    <font>
      <b/>
      <sz val="11"/>
      <color theme="6"/>
      <name val="Aptos Narrow"/>
      <family val="2"/>
      <scheme val="minor"/>
    </font>
    <font>
      <sz val="11"/>
      <color theme="6"/>
      <name val="Aptos Narrow"/>
      <family val="2"/>
      <scheme val="minor"/>
    </font>
    <font>
      <b/>
      <sz val="11"/>
      <color rgb="FF000000"/>
      <name val="Aptos Narrow"/>
      <family val="2"/>
      <scheme val="minor"/>
    </font>
    <font>
      <i/>
      <sz val="11"/>
      <color rgb="FF000000"/>
      <name val="Aptos Narrow"/>
      <family val="2"/>
      <scheme val="minor"/>
    </font>
    <font>
      <i/>
      <sz val="8"/>
      <color theme="1"/>
      <name val="Aptos Narrow"/>
      <family val="2"/>
      <scheme val="minor"/>
    </font>
    <font>
      <b/>
      <sz val="10"/>
      <color theme="1"/>
      <name val="Aptos Narrow"/>
      <family val="2"/>
      <scheme val="minor"/>
    </font>
    <font>
      <b/>
      <sz val="11"/>
      <color theme="3"/>
      <name val="Aptos Narrow"/>
      <family val="2"/>
      <scheme val="minor"/>
    </font>
    <font>
      <b/>
      <sz val="20"/>
      <color rgb="FF004986"/>
      <name val="Aptos Display"/>
      <family val="2"/>
      <scheme val="major"/>
    </font>
    <font>
      <i/>
      <sz val="12"/>
      <color rgb="FF000000"/>
      <name val="Aptos Narrow"/>
      <family val="2"/>
      <scheme val="minor"/>
    </font>
    <font>
      <b/>
      <sz val="12"/>
      <color theme="3"/>
      <name val="Aptos Display"/>
      <family val="2"/>
      <scheme val="major"/>
    </font>
    <font>
      <b/>
      <sz val="11"/>
      <color theme="0"/>
      <name val="Aptos Display"/>
      <family val="2"/>
      <scheme val="major"/>
    </font>
  </fonts>
  <fills count="25">
    <fill>
      <patternFill patternType="none"/>
    </fill>
    <fill>
      <patternFill patternType="gray125"/>
    </fill>
    <fill>
      <patternFill patternType="solid">
        <fgColor rgb="FF3E7CAF"/>
        <bgColor indexed="64"/>
      </patternFill>
    </fill>
    <fill>
      <patternFill patternType="solid">
        <fgColor theme="3" tint="0.74999237037263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CC"/>
        <bgColor indexed="64"/>
      </patternFill>
    </fill>
    <fill>
      <patternFill patternType="solid">
        <fgColor theme="3"/>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rgb="FFA6C9EC"/>
        <bgColor indexed="64"/>
      </patternFill>
    </fill>
    <fill>
      <patternFill patternType="solid">
        <fgColor rgb="FFFFFF00"/>
        <bgColor indexed="64"/>
      </patternFill>
    </fill>
    <fill>
      <patternFill patternType="solid">
        <fgColor indexed="22"/>
        <bgColor indexed="64"/>
      </patternFill>
    </fill>
    <fill>
      <patternFill patternType="solid">
        <fgColor theme="1"/>
        <bgColor indexed="64"/>
      </patternFill>
    </fill>
    <fill>
      <patternFill patternType="solid">
        <fgColor indexed="8"/>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002060"/>
        <bgColor indexed="64"/>
      </patternFill>
    </fill>
    <fill>
      <patternFill patternType="solid">
        <fgColor rgb="FFFFFFCC"/>
        <bgColor rgb="FF000000"/>
      </patternFill>
    </fill>
    <fill>
      <patternFill patternType="solid">
        <fgColor rgb="FF999DF3"/>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AF8F2"/>
        <bgColor indexed="64"/>
      </patternFill>
    </fill>
    <fill>
      <patternFill patternType="solid">
        <fgColor theme="2"/>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bottom/>
      <diagonal/>
    </border>
    <border>
      <left/>
      <right style="thin">
        <color auto="1"/>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top/>
      <bottom style="medium">
        <color rgb="FFC45608"/>
      </bottom>
      <diagonal/>
    </border>
    <border>
      <left style="medium">
        <color indexed="64"/>
      </left>
      <right style="thin">
        <color indexed="64"/>
      </right>
      <top/>
      <bottom style="thin">
        <color indexed="64"/>
      </bottom>
      <diagonal/>
    </border>
  </borders>
  <cellStyleXfs count="12">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6" fontId="15" fillId="0" borderId="0"/>
    <xf numFmtId="0" fontId="17" fillId="0" borderId="0"/>
    <xf numFmtId="0" fontId="17" fillId="0" borderId="0"/>
    <xf numFmtId="0" fontId="26" fillId="0" borderId="0" applyNumberFormat="0" applyFill="0" applyBorder="0" applyAlignment="0" applyProtection="0"/>
    <xf numFmtId="0" fontId="55" fillId="0" borderId="38" applyNumberFormat="0" applyFill="0" applyProtection="0">
      <alignment horizontal="left" vertical="center" wrapText="1" indent="2"/>
    </xf>
    <xf numFmtId="0" fontId="57" fillId="0" borderId="0" applyNumberFormat="0" applyFill="0" applyAlignment="0" applyProtection="0"/>
    <xf numFmtId="0" fontId="58" fillId="0" borderId="0" applyNumberFormat="0" applyFill="0" applyAlignment="0" applyProtection="0"/>
    <xf numFmtId="0" fontId="54" fillId="0" borderId="0" applyNumberFormat="0" applyFill="0" applyBorder="0" applyAlignment="0" applyProtection="0"/>
  </cellStyleXfs>
  <cellXfs count="665">
    <xf numFmtId="0" fontId="0" fillId="0" borderId="0" xfId="0"/>
    <xf numFmtId="0" fontId="0" fillId="5" borderId="0" xfId="0" applyFill="1"/>
    <xf numFmtId="0" fontId="6" fillId="5" borderId="0" xfId="0" applyFont="1" applyFill="1" applyAlignment="1" applyProtection="1">
      <alignment horizontal="left" vertical="center" wrapText="1"/>
      <protection hidden="1"/>
    </xf>
    <xf numFmtId="0" fontId="7" fillId="0" borderId="0" xfId="0" applyFont="1"/>
    <xf numFmtId="0" fontId="0" fillId="0" borderId="0" xfId="0" applyAlignment="1">
      <alignment vertical="center"/>
    </xf>
    <xf numFmtId="0" fontId="10" fillId="0" borderId="0" xfId="0" applyFont="1" applyAlignment="1">
      <alignment vertical="center"/>
    </xf>
    <xf numFmtId="164" fontId="0" fillId="6" borderId="1" xfId="1" applyNumberFormat="1" applyFont="1" applyFill="1" applyBorder="1" applyAlignment="1">
      <alignment vertical="center"/>
    </xf>
    <xf numFmtId="0" fontId="3" fillId="0" borderId="0" xfId="0" applyFont="1" applyAlignment="1">
      <alignment vertical="center"/>
    </xf>
    <xf numFmtId="0" fontId="0" fillId="0" borderId="0" xfId="0" applyAlignment="1">
      <alignment horizontal="right" vertical="center"/>
    </xf>
    <xf numFmtId="49" fontId="0" fillId="0" borderId="0" xfId="0" applyNumberFormat="1" applyAlignment="1">
      <alignment horizontal="right" vertical="center"/>
    </xf>
    <xf numFmtId="0" fontId="0" fillId="0" borderId="0" xfId="0" applyAlignment="1">
      <alignment wrapText="1"/>
    </xf>
    <xf numFmtId="0" fontId="2" fillId="5" borderId="0" xfId="0" applyFont="1" applyFill="1" applyAlignment="1">
      <alignment horizontal="left" vertical="center" wrapText="1"/>
    </xf>
    <xf numFmtId="0" fontId="4" fillId="5" borderId="0" xfId="0" applyFont="1" applyFill="1" applyAlignment="1">
      <alignment horizontal="left" vertical="center" wrapText="1"/>
    </xf>
    <xf numFmtId="0" fontId="2" fillId="5" borderId="0" xfId="0" applyFont="1" applyFill="1" applyAlignment="1">
      <alignment horizontal="center" vertical="center" wrapText="1"/>
    </xf>
    <xf numFmtId="0" fontId="3" fillId="0" borderId="0" xfId="0" applyFont="1"/>
    <xf numFmtId="0" fontId="3" fillId="0" borderId="0" xfId="0" applyFont="1" applyAlignment="1">
      <alignment horizontal="left" wrapText="1"/>
    </xf>
    <xf numFmtId="0" fontId="5" fillId="2" borderId="5" xfId="0" applyFont="1" applyFill="1" applyBorder="1" applyAlignment="1" applyProtection="1">
      <alignment horizontal="centerContinuous" vertical="center" wrapText="1"/>
      <protection hidden="1"/>
    </xf>
    <xf numFmtId="0" fontId="5" fillId="2" borderId="6" xfId="0" applyFont="1" applyFill="1" applyBorder="1" applyAlignment="1" applyProtection="1">
      <alignment horizontal="centerContinuous" vertical="center" wrapText="1"/>
      <protection hidden="1"/>
    </xf>
    <xf numFmtId="0" fontId="5" fillId="2" borderId="7" xfId="0" applyFont="1" applyFill="1" applyBorder="1" applyAlignment="1" applyProtection="1">
      <alignment horizontal="centerContinuous" vertical="center" wrapText="1"/>
      <protection hidden="1"/>
    </xf>
    <xf numFmtId="164" fontId="3" fillId="6" borderId="1" xfId="1" applyNumberFormat="1" applyFont="1" applyFill="1" applyBorder="1" applyAlignment="1">
      <alignment vertical="center"/>
    </xf>
    <xf numFmtId="164" fontId="0" fillId="6" borderId="1" xfId="0" applyNumberFormat="1" applyFill="1" applyBorder="1"/>
    <xf numFmtId="0" fontId="11" fillId="0" borderId="0" xfId="0" applyFont="1"/>
    <xf numFmtId="164" fontId="1" fillId="6" borderId="1" xfId="1" applyNumberFormat="1" applyFill="1" applyBorder="1" applyAlignment="1">
      <alignment vertical="center"/>
    </xf>
    <xf numFmtId="0" fontId="0" fillId="0" borderId="0" xfId="0" applyAlignment="1">
      <alignment horizontal="right"/>
    </xf>
    <xf numFmtId="0" fontId="3" fillId="0" borderId="0" xfId="0" applyFont="1" applyAlignment="1">
      <alignment vertical="center" wrapText="1"/>
    </xf>
    <xf numFmtId="0" fontId="11" fillId="0" borderId="0" xfId="0" applyFont="1" applyAlignment="1">
      <alignment vertical="center"/>
    </xf>
    <xf numFmtId="166" fontId="15" fillId="5" borderId="0" xfId="4" applyFill="1"/>
    <xf numFmtId="0" fontId="0" fillId="0" borderId="0" xfId="0" applyAlignment="1">
      <alignment horizontal="center" vertical="center"/>
    </xf>
    <xf numFmtId="0" fontId="16" fillId="0" borderId="0" xfId="0" applyFont="1"/>
    <xf numFmtId="0" fontId="0" fillId="0" borderId="14" xfId="0" applyBorder="1"/>
    <xf numFmtId="0" fontId="0" fillId="0" borderId="0" xfId="0" quotePrefix="1"/>
    <xf numFmtId="0" fontId="16" fillId="0" borderId="14" xfId="0" applyFont="1" applyBorder="1" applyAlignment="1">
      <alignment horizontal="right"/>
    </xf>
    <xf numFmtId="44" fontId="0" fillId="0" borderId="0" xfId="1" applyFont="1" applyAlignment="1">
      <alignment horizontal="right" vertical="center"/>
    </xf>
    <xf numFmtId="49" fontId="0" fillId="0" borderId="0" xfId="0" applyNumberFormat="1"/>
    <xf numFmtId="43" fontId="0" fillId="0" borderId="0" xfId="0" applyNumberFormat="1"/>
    <xf numFmtId="44" fontId="16" fillId="0" borderId="0" xfId="1" applyFont="1" applyAlignment="1">
      <alignment horizontal="right" vertical="center"/>
    </xf>
    <xf numFmtId="0" fontId="16" fillId="0" borderId="14" xfId="0" applyFont="1" applyBorder="1" applyAlignment="1">
      <alignment horizontal="right" vertical="center"/>
    </xf>
    <xf numFmtId="0" fontId="8" fillId="0" borderId="2" xfId="0" applyFont="1" applyBorder="1"/>
    <xf numFmtId="164" fontId="8" fillId="0" borderId="4" xfId="1" applyNumberFormat="1" applyFont="1" applyBorder="1" applyAlignment="1">
      <alignment horizontal="right" vertical="center"/>
    </xf>
    <xf numFmtId="44" fontId="0" fillId="0" borderId="15" xfId="1" applyFont="1" applyBorder="1"/>
    <xf numFmtId="169" fontId="0" fillId="0" borderId="0" xfId="0" applyNumberFormat="1"/>
    <xf numFmtId="1" fontId="0" fillId="0" borderId="0" xfId="0" applyNumberFormat="1"/>
    <xf numFmtId="0" fontId="8" fillId="0" borderId="12" xfId="0" applyFont="1" applyBorder="1"/>
    <xf numFmtId="9" fontId="0" fillId="0" borderId="0" xfId="2" applyFont="1" applyAlignment="1">
      <alignment horizontal="right" vertical="center"/>
    </xf>
    <xf numFmtId="164" fontId="0" fillId="0" borderId="0" xfId="1" applyNumberFormat="1" applyFont="1"/>
    <xf numFmtId="164" fontId="16" fillId="0" borderId="0" xfId="1" applyNumberFormat="1" applyFont="1"/>
    <xf numFmtId="0" fontId="3" fillId="0" borderId="11" xfId="0" applyFont="1" applyBorder="1"/>
    <xf numFmtId="2" fontId="0" fillId="0" borderId="0" xfId="0" applyNumberFormat="1"/>
    <xf numFmtId="0" fontId="0" fillId="0" borderId="1" xfId="0" applyBorder="1"/>
    <xf numFmtId="0" fontId="16" fillId="0" borderId="8" xfId="0" applyFont="1" applyBorder="1"/>
    <xf numFmtId="2" fontId="16" fillId="0" borderId="10" xfId="0" applyNumberFormat="1" applyFont="1" applyBorder="1" applyAlignment="1">
      <alignment horizontal="center"/>
    </xf>
    <xf numFmtId="0" fontId="16" fillId="0" borderId="14" xfId="0" applyFont="1" applyBorder="1"/>
    <xf numFmtId="2" fontId="16" fillId="0" borderId="15" xfId="0" applyNumberFormat="1" applyFont="1" applyBorder="1" applyAlignment="1">
      <alignment horizontal="center"/>
    </xf>
    <xf numFmtId="0" fontId="0" fillId="0" borderId="15" xfId="0" applyBorder="1"/>
    <xf numFmtId="0" fontId="3" fillId="0" borderId="14" xfId="0" applyFont="1" applyBorder="1"/>
    <xf numFmtId="44" fontId="3" fillId="0" borderId="15" xfId="1" applyFont="1" applyBorder="1"/>
    <xf numFmtId="44" fontId="3" fillId="0" borderId="13" xfId="1" applyFont="1" applyBorder="1"/>
    <xf numFmtId="0" fontId="17" fillId="0" borderId="0" xfId="5"/>
    <xf numFmtId="0" fontId="18" fillId="0" borderId="19" xfId="5" applyFont="1" applyBorder="1" applyAlignment="1">
      <alignment horizontal="center" wrapText="1"/>
    </xf>
    <xf numFmtId="0" fontId="18" fillId="0" borderId="1" xfId="5" applyFont="1" applyBorder="1" applyAlignment="1">
      <alignment horizontal="center" wrapText="1"/>
    </xf>
    <xf numFmtId="0" fontId="18" fillId="0" borderId="20" xfId="5" applyFont="1" applyBorder="1" applyAlignment="1">
      <alignment horizontal="center" wrapText="1"/>
    </xf>
    <xf numFmtId="8" fontId="19" fillId="0" borderId="21" xfId="5" applyNumberFormat="1" applyFont="1" applyBorder="1" applyAlignment="1">
      <alignment horizontal="right" vertical="center"/>
    </xf>
    <xf numFmtId="8" fontId="19" fillId="0" borderId="7" xfId="5" applyNumberFormat="1" applyFont="1" applyBorder="1" applyAlignment="1">
      <alignment horizontal="right" vertical="center"/>
    </xf>
    <xf numFmtId="8" fontId="17" fillId="0" borderId="0" xfId="5" applyNumberFormat="1"/>
    <xf numFmtId="0" fontId="17" fillId="13" borderId="0" xfId="5" applyFill="1"/>
    <xf numFmtId="8" fontId="17" fillId="0" borderId="7" xfId="5" applyNumberFormat="1" applyBorder="1" applyAlignment="1">
      <alignment horizontal="right" vertical="center"/>
    </xf>
    <xf numFmtId="8" fontId="19" fillId="0" borderId="7" xfId="5" applyNumberFormat="1" applyFont="1" applyBorder="1" applyAlignment="1">
      <alignment vertical="center"/>
    </xf>
    <xf numFmtId="0" fontId="17" fillId="14" borderId="0" xfId="5" applyFill="1"/>
    <xf numFmtId="0" fontId="17" fillId="0" borderId="1" xfId="5" applyBorder="1" applyAlignment="1">
      <alignment wrapText="1"/>
    </xf>
    <xf numFmtId="8" fontId="17" fillId="0" borderId="1" xfId="5" applyNumberFormat="1" applyBorder="1" applyAlignment="1">
      <alignment horizontal="center" wrapText="1"/>
    </xf>
    <xf numFmtId="8" fontId="19" fillId="0" borderId="22" xfId="5" applyNumberFormat="1" applyFont="1" applyBorder="1" applyAlignment="1">
      <alignment horizontal="center" vertical="center" wrapText="1"/>
    </xf>
    <xf numFmtId="8" fontId="17" fillId="0" borderId="22" xfId="5" applyNumberFormat="1" applyBorder="1" applyAlignment="1">
      <alignment horizontal="center" vertical="center" wrapText="1"/>
    </xf>
    <xf numFmtId="0" fontId="17" fillId="0" borderId="19" xfId="5" applyBorder="1" applyAlignment="1">
      <alignment horizontal="center" wrapText="1"/>
    </xf>
    <xf numFmtId="0" fontId="17" fillId="0" borderId="19" xfId="5" applyBorder="1" applyAlignment="1">
      <alignment wrapText="1"/>
    </xf>
    <xf numFmtId="8" fontId="17" fillId="0" borderId="26" xfId="5" applyNumberFormat="1" applyBorder="1" applyAlignment="1">
      <alignment horizontal="center" wrapText="1"/>
    </xf>
    <xf numFmtId="0" fontId="18" fillId="0" borderId="20" xfId="5" applyFont="1" applyBorder="1" applyAlignment="1">
      <alignment wrapText="1"/>
    </xf>
    <xf numFmtId="8" fontId="17" fillId="0" borderId="1" xfId="5" applyNumberFormat="1" applyBorder="1"/>
    <xf numFmtId="8" fontId="17" fillId="0" borderId="20" xfId="5" applyNumberFormat="1" applyBorder="1"/>
    <xf numFmtId="0" fontId="7" fillId="0" borderId="0" xfId="5" applyFont="1"/>
    <xf numFmtId="0" fontId="12" fillId="0" borderId="19" xfId="5" applyFont="1" applyBorder="1" applyAlignment="1">
      <alignment horizontal="center" wrapText="1"/>
    </xf>
    <xf numFmtId="0" fontId="12" fillId="0" borderId="1" xfId="5" applyFont="1" applyBorder="1" applyAlignment="1">
      <alignment horizontal="center" wrapText="1"/>
    </xf>
    <xf numFmtId="0" fontId="12" fillId="0" borderId="20" xfId="5" applyFont="1" applyBorder="1" applyAlignment="1">
      <alignment horizontal="center" wrapText="1"/>
    </xf>
    <xf numFmtId="8" fontId="21" fillId="0" borderId="21" xfId="5" applyNumberFormat="1" applyFont="1" applyBorder="1" applyAlignment="1">
      <alignment horizontal="right" vertical="center"/>
    </xf>
    <xf numFmtId="0" fontId="7" fillId="13" borderId="0" xfId="5" applyFont="1" applyFill="1"/>
    <xf numFmtId="0" fontId="7" fillId="14" borderId="0" xfId="5" applyFont="1" applyFill="1"/>
    <xf numFmtId="0" fontId="7" fillId="0" borderId="1" xfId="5" applyFont="1" applyBorder="1" applyAlignment="1">
      <alignment wrapText="1"/>
    </xf>
    <xf numFmtId="8" fontId="7" fillId="0" borderId="1" xfId="5" applyNumberFormat="1" applyFont="1" applyBorder="1" applyAlignment="1">
      <alignment horizontal="center" wrapText="1"/>
    </xf>
    <xf numFmtId="8" fontId="21" fillId="0" borderId="22" xfId="5" applyNumberFormat="1" applyFont="1" applyBorder="1" applyAlignment="1">
      <alignment horizontal="center" vertical="center" wrapText="1"/>
    </xf>
    <xf numFmtId="8" fontId="23" fillId="0" borderId="22" xfId="5" applyNumberFormat="1" applyFont="1" applyBorder="1" applyAlignment="1">
      <alignment horizontal="center" vertical="center" wrapText="1"/>
    </xf>
    <xf numFmtId="0" fontId="7" fillId="0" borderId="19" xfId="5" applyFont="1" applyBorder="1" applyAlignment="1">
      <alignment horizontal="center" wrapText="1"/>
    </xf>
    <xf numFmtId="0" fontId="7" fillId="0" borderId="19" xfId="5" applyFont="1" applyBorder="1" applyAlignment="1">
      <alignment wrapText="1"/>
    </xf>
    <xf numFmtId="0" fontId="12" fillId="0" borderId="20" xfId="5" applyFont="1" applyBorder="1" applyAlignment="1">
      <alignment wrapText="1"/>
    </xf>
    <xf numFmtId="8" fontId="7" fillId="0" borderId="1" xfId="5" applyNumberFormat="1" applyFont="1" applyBorder="1"/>
    <xf numFmtId="8" fontId="7" fillId="0" borderId="20" xfId="5" applyNumberFormat="1" applyFont="1" applyBorder="1"/>
    <xf numFmtId="170" fontId="24" fillId="0" borderId="1" xfId="5" applyNumberFormat="1" applyFont="1" applyBorder="1" applyAlignment="1">
      <alignment horizontal="right"/>
    </xf>
    <xf numFmtId="170" fontId="24" fillId="0" borderId="1" xfId="5" applyNumberFormat="1" applyFont="1" applyBorder="1"/>
    <xf numFmtId="8" fontId="24" fillId="0" borderId="1" xfId="5" applyNumberFormat="1" applyFont="1" applyBorder="1" applyAlignment="1">
      <alignment horizontal="center" wrapText="1"/>
    </xf>
    <xf numFmtId="8" fontId="24" fillId="0" borderId="22" xfId="5" applyNumberFormat="1" applyFont="1" applyBorder="1" applyAlignment="1">
      <alignment horizontal="center" vertical="center" wrapText="1"/>
    </xf>
    <xf numFmtId="0" fontId="17" fillId="0" borderId="1" xfId="5" applyBorder="1" applyAlignment="1">
      <alignment horizontal="center" wrapText="1"/>
    </xf>
    <xf numFmtId="0" fontId="18" fillId="0" borderId="1" xfId="5" applyFont="1" applyBorder="1" applyAlignment="1">
      <alignment wrapText="1"/>
    </xf>
    <xf numFmtId="0" fontId="17" fillId="0" borderId="0" xfId="6"/>
    <xf numFmtId="0" fontId="18" fillId="0" borderId="19" xfId="6" applyFont="1" applyBorder="1" applyAlignment="1">
      <alignment horizontal="center" wrapText="1"/>
    </xf>
    <xf numFmtId="0" fontId="18" fillId="0" borderId="1" xfId="6" applyFont="1" applyBorder="1" applyAlignment="1">
      <alignment horizontal="center" wrapText="1"/>
    </xf>
    <xf numFmtId="0" fontId="18" fillId="0" borderId="20" xfId="6" applyFont="1" applyBorder="1" applyAlignment="1">
      <alignment horizontal="center" wrapText="1"/>
    </xf>
    <xf numFmtId="8" fontId="17" fillId="0" borderId="1" xfId="6" applyNumberFormat="1" applyBorder="1" applyAlignment="1">
      <alignment horizontal="center" vertical="center" wrapText="1"/>
    </xf>
    <xf numFmtId="0" fontId="17" fillId="13" borderId="0" xfId="6" applyFill="1"/>
    <xf numFmtId="0" fontId="17" fillId="14" borderId="0" xfId="6" applyFill="1"/>
    <xf numFmtId="0" fontId="17" fillId="0" borderId="1" xfId="6" applyBorder="1" applyAlignment="1">
      <alignment wrapText="1"/>
    </xf>
    <xf numFmtId="8" fontId="17" fillId="0" borderId="1" xfId="6" applyNumberFormat="1" applyBorder="1" applyAlignment="1">
      <alignment horizontal="center" wrapText="1"/>
    </xf>
    <xf numFmtId="0" fontId="17" fillId="0" borderId="19" xfId="6" applyBorder="1" applyAlignment="1">
      <alignment horizontal="center" wrapText="1"/>
    </xf>
    <xf numFmtId="0" fontId="18" fillId="0" borderId="20" xfId="6" applyFont="1" applyBorder="1" applyAlignment="1">
      <alignment wrapText="1"/>
    </xf>
    <xf numFmtId="8" fontId="17" fillId="0" borderId="1" xfId="6" applyNumberFormat="1" applyBorder="1"/>
    <xf numFmtId="8" fontId="17" fillId="0" borderId="20" xfId="6" applyNumberFormat="1" applyBorder="1"/>
    <xf numFmtId="0" fontId="3" fillId="0" borderId="0" xfId="0" applyFont="1" applyAlignment="1">
      <alignment horizontal="right"/>
    </xf>
    <xf numFmtId="3" fontId="0" fillId="0" borderId="0" xfId="0" applyNumberFormat="1"/>
    <xf numFmtId="0" fontId="16" fillId="0" borderId="0" xfId="0" applyFont="1" applyAlignment="1">
      <alignment horizontal="right"/>
    </xf>
    <xf numFmtId="164" fontId="16" fillId="0" borderId="0" xfId="1" applyNumberFormat="1" applyFont="1" applyAlignment="1">
      <alignment horizontal="right" vertical="center"/>
    </xf>
    <xf numFmtId="0" fontId="8" fillId="0" borderId="0" xfId="0" applyFont="1"/>
    <xf numFmtId="0" fontId="16" fillId="0" borderId="0" xfId="0" applyFont="1" applyAlignment="1">
      <alignment horizontal="right" vertical="center"/>
    </xf>
    <xf numFmtId="44" fontId="0" fillId="0" borderId="0" xfId="1" applyFont="1"/>
    <xf numFmtId="169" fontId="0" fillId="0" borderId="0" xfId="0" applyNumberFormat="1" applyAlignment="1">
      <alignment horizontal="right" vertical="center"/>
    </xf>
    <xf numFmtId="44" fontId="8" fillId="0" borderId="0" xfId="0" applyNumberFormat="1" applyFont="1"/>
    <xf numFmtId="0" fontId="12" fillId="0" borderId="0" xfId="0" applyFont="1"/>
    <xf numFmtId="0" fontId="16" fillId="0" borderId="0" xfId="0" applyFont="1" applyAlignment="1">
      <alignment horizontal="left"/>
    </xf>
    <xf numFmtId="0" fontId="3" fillId="0" borderId="0" xfId="0" applyFont="1" applyAlignment="1">
      <alignment horizontal="center"/>
    </xf>
    <xf numFmtId="0" fontId="0" fillId="0" borderId="0" xfId="0" applyAlignment="1">
      <alignment horizontal="center"/>
    </xf>
    <xf numFmtId="164" fontId="0" fillId="0" borderId="0" xfId="1" applyNumberFormat="1" applyFont="1" applyAlignment="1">
      <alignment horizontal="right" vertical="center"/>
    </xf>
    <xf numFmtId="0" fontId="3" fillId="0" borderId="0" xfId="0" applyFont="1" applyAlignment="1">
      <alignment horizontal="left"/>
    </xf>
    <xf numFmtId="44" fontId="0" fillId="0" borderId="0" xfId="0" applyNumberFormat="1" applyAlignment="1">
      <alignment horizontal="center"/>
    </xf>
    <xf numFmtId="0" fontId="8" fillId="0" borderId="0" xfId="0" applyFont="1" applyAlignment="1">
      <alignment horizontal="center"/>
    </xf>
    <xf numFmtId="44" fontId="3" fillId="0" borderId="0" xfId="1" applyFont="1" applyAlignment="1">
      <alignment horizontal="center" vertical="center"/>
    </xf>
    <xf numFmtId="164" fontId="3" fillId="0" borderId="0" xfId="1" applyNumberFormat="1" applyFont="1" applyAlignment="1">
      <alignment horizontal="right"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0" fillId="0" borderId="27" xfId="0" applyBorder="1" applyAlignment="1">
      <alignment horizontal="center"/>
    </xf>
    <xf numFmtId="0" fontId="0" fillId="0" borderId="31" xfId="0" applyBorder="1" applyAlignment="1">
      <alignment horizontal="center"/>
    </xf>
    <xf numFmtId="0" fontId="0" fillId="0" borderId="23" xfId="0" applyBorder="1" applyAlignment="1">
      <alignment horizontal="center"/>
    </xf>
    <xf numFmtId="0" fontId="0" fillId="0" borderId="31" xfId="0" applyBorder="1" applyAlignment="1">
      <alignment horizontal="center" vertical="center"/>
    </xf>
    <xf numFmtId="0" fontId="0" fillId="0" borderId="1" xfId="0" applyBorder="1" applyAlignment="1">
      <alignment horizontal="center" vertical="center"/>
    </xf>
    <xf numFmtId="164" fontId="8" fillId="0" borderId="0" xfId="1" applyNumberFormat="1" applyFont="1" applyAlignment="1">
      <alignment horizontal="center" vertical="center"/>
    </xf>
    <xf numFmtId="164" fontId="8" fillId="0" borderId="0" xfId="1" applyNumberFormat="1" applyFont="1"/>
    <xf numFmtId="0" fontId="0" fillId="0" borderId="1" xfId="0" applyBorder="1" applyAlignment="1">
      <alignment horizontal="center"/>
    </xf>
    <xf numFmtId="0" fontId="3" fillId="0" borderId="1" xfId="0" applyFont="1" applyBorder="1" applyAlignment="1">
      <alignment horizontal="center"/>
    </xf>
    <xf numFmtId="0" fontId="3" fillId="0" borderId="1" xfId="0" applyFont="1" applyBorder="1" applyAlignment="1">
      <alignment horizontal="center" vertical="center"/>
    </xf>
    <xf numFmtId="0" fontId="3" fillId="0" borderId="2" xfId="0" applyFont="1" applyBorder="1" applyAlignment="1">
      <alignment horizontal="right"/>
    </xf>
    <xf numFmtId="44" fontId="16" fillId="0" borderId="0" xfId="0" quotePrefix="1" applyNumberFormat="1" applyFont="1" applyAlignment="1">
      <alignment horizontal="left"/>
    </xf>
    <xf numFmtId="10" fontId="3" fillId="0" borderId="4" xfId="2" applyNumberFormat="1" applyFont="1" applyBorder="1" applyAlignment="1">
      <alignment horizontal="center"/>
    </xf>
    <xf numFmtId="0" fontId="16" fillId="0" borderId="0" xfId="0" quotePrefix="1" applyFont="1" applyAlignment="1">
      <alignment horizontal="left"/>
    </xf>
    <xf numFmtId="0" fontId="8" fillId="0" borderId="0" xfId="0" quotePrefix="1" applyFont="1" applyAlignment="1">
      <alignment horizontal="left"/>
    </xf>
    <xf numFmtId="0" fontId="8" fillId="0" borderId="12" xfId="0" quotePrefix="1" applyFont="1" applyBorder="1" applyAlignment="1">
      <alignment horizontal="left"/>
    </xf>
    <xf numFmtId="0" fontId="8" fillId="0" borderId="3" xfId="0" applyFont="1" applyBorder="1"/>
    <xf numFmtId="0" fontId="8" fillId="0" borderId="3" xfId="0" quotePrefix="1" applyFont="1" applyBorder="1" applyAlignment="1">
      <alignment horizontal="left"/>
    </xf>
    <xf numFmtId="0" fontId="3" fillId="0" borderId="1" xfId="0" applyFont="1" applyBorder="1"/>
    <xf numFmtId="164" fontId="8" fillId="0" borderId="12" xfId="0" applyNumberFormat="1" applyFont="1" applyBorder="1"/>
    <xf numFmtId="164" fontId="8" fillId="0" borderId="3" xfId="1" applyNumberFormat="1" applyFont="1" applyBorder="1" applyAlignment="1">
      <alignment horizontal="right" vertical="center"/>
    </xf>
    <xf numFmtId="0" fontId="3" fillId="0" borderId="4" xfId="0" applyFont="1" applyBorder="1" applyAlignment="1">
      <alignment horizontal="left" vertical="center"/>
    </xf>
    <xf numFmtId="0" fontId="3" fillId="0" borderId="3" xfId="0" applyFont="1" applyBorder="1" applyAlignment="1">
      <alignment horizontal="left"/>
    </xf>
    <xf numFmtId="0" fontId="3" fillId="0" borderId="3" xfId="0" quotePrefix="1" applyFont="1" applyBorder="1" applyAlignment="1">
      <alignment horizontal="right"/>
    </xf>
    <xf numFmtId="0" fontId="3" fillId="0" borderId="3" xfId="0" quotePrefix="1" applyFont="1" applyBorder="1"/>
    <xf numFmtId="0" fontId="0" fillId="0" borderId="0" xfId="0" applyAlignment="1">
      <alignment horizontal="left"/>
    </xf>
    <xf numFmtId="164" fontId="1" fillId="6" borderId="1" xfId="1" applyNumberFormat="1" applyFill="1" applyBorder="1" applyAlignment="1">
      <alignment horizontal="right" vertical="center"/>
    </xf>
    <xf numFmtId="164" fontId="0" fillId="0" borderId="0" xfId="0" applyNumberFormat="1"/>
    <xf numFmtId="10" fontId="0" fillId="0" borderId="0" xfId="2" applyNumberFormat="1" applyFont="1"/>
    <xf numFmtId="0" fontId="13" fillId="9" borderId="19" xfId="7" applyFont="1" applyFill="1" applyBorder="1" applyAlignment="1">
      <alignment vertical="center"/>
    </xf>
    <xf numFmtId="0" fontId="0" fillId="0" borderId="1" xfId="0" applyBorder="1" applyAlignment="1">
      <alignment horizontal="left"/>
    </xf>
    <xf numFmtId="9" fontId="0" fillId="0" borderId="0" xfId="2" applyFont="1"/>
    <xf numFmtId="10" fontId="7" fillId="6" borderId="1" xfId="2" applyNumberFormat="1" applyFont="1" applyFill="1" applyBorder="1" applyAlignment="1">
      <alignment horizontal="center" vertical="center"/>
    </xf>
    <xf numFmtId="0" fontId="13" fillId="4" borderId="19" xfId="7" applyFont="1" applyFill="1" applyBorder="1" applyAlignment="1">
      <alignment vertical="center" wrapText="1"/>
    </xf>
    <xf numFmtId="164" fontId="3" fillId="6" borderId="1" xfId="0" applyNumberFormat="1" applyFont="1" applyFill="1" applyBorder="1"/>
    <xf numFmtId="167" fontId="0" fillId="0" borderId="0" xfId="3" applyNumberFormat="1" applyFont="1"/>
    <xf numFmtId="165" fontId="0" fillId="0" borderId="1" xfId="2" applyNumberFormat="1" applyFont="1" applyBorder="1" applyAlignment="1">
      <alignment horizontal="center" vertical="center"/>
    </xf>
    <xf numFmtId="164" fontId="27" fillId="0" borderId="0" xfId="1" applyNumberFormat="1" applyFont="1"/>
    <xf numFmtId="169" fontId="7" fillId="0" borderId="0" xfId="0" applyNumberFormat="1" applyFont="1" applyAlignment="1">
      <alignment horizontal="right" vertical="center"/>
    </xf>
    <xf numFmtId="0" fontId="0" fillId="0" borderId="0" xfId="0" applyAlignment="1">
      <alignment horizontal="left" vertical="center"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164" fontId="27" fillId="0" borderId="0" xfId="1" applyNumberFormat="1" applyFont="1" applyAlignment="1">
      <alignment horizontal="right" vertical="center"/>
    </xf>
    <xf numFmtId="0" fontId="7" fillId="5" borderId="0" xfId="0" applyFont="1" applyFill="1"/>
    <xf numFmtId="0" fontId="7" fillId="5" borderId="0" xfId="0" applyFont="1" applyFill="1" applyAlignment="1">
      <alignment horizontal="left" vertical="center" wrapText="1"/>
    </xf>
    <xf numFmtId="164" fontId="0" fillId="6" borderId="1" xfId="0" applyNumberFormat="1" applyFill="1" applyBorder="1" applyAlignment="1">
      <alignment vertical="center"/>
    </xf>
    <xf numFmtId="164" fontId="0" fillId="5" borderId="0" xfId="1" applyNumberFormat="1" applyFont="1" applyFill="1" applyAlignment="1">
      <alignment horizontal="right" vertical="center"/>
    </xf>
    <xf numFmtId="0" fontId="16" fillId="0" borderId="3" xfId="0" applyFont="1" applyBorder="1" applyAlignment="1">
      <alignment horizontal="right"/>
    </xf>
    <xf numFmtId="44" fontId="16" fillId="0" borderId="3" xfId="0" applyNumberFormat="1" applyFont="1" applyBorder="1"/>
    <xf numFmtId="44" fontId="16" fillId="0" borderId="4" xfId="0" applyNumberFormat="1" applyFont="1" applyBorder="1"/>
    <xf numFmtId="0" fontId="3" fillId="0" borderId="3" xfId="0" applyFont="1" applyBorder="1" applyAlignment="1">
      <alignment horizontal="left" vertical="center"/>
    </xf>
    <xf numFmtId="0" fontId="0" fillId="0" borderId="3" xfId="0" quotePrefix="1" applyBorder="1"/>
    <xf numFmtId="10" fontId="0" fillId="6" borderId="1" xfId="2" applyNumberFormat="1" applyFont="1" applyFill="1" applyBorder="1" applyAlignment="1">
      <alignment horizontal="center" vertical="center"/>
    </xf>
    <xf numFmtId="0" fontId="7" fillId="0" borderId="0" xfId="0" applyFont="1" applyAlignment="1">
      <alignment horizontal="right" vertical="center"/>
    </xf>
    <xf numFmtId="9" fontId="7" fillId="0" borderId="0" xfId="2" applyFont="1" applyAlignment="1">
      <alignment horizontal="right" vertical="center"/>
    </xf>
    <xf numFmtId="10" fontId="7" fillId="0" borderId="0" xfId="2" applyNumberFormat="1" applyFont="1" applyAlignment="1">
      <alignment horizontal="right" vertical="center"/>
    </xf>
    <xf numFmtId="164" fontId="7" fillId="0" borderId="0" xfId="1" applyNumberFormat="1" applyFont="1"/>
    <xf numFmtId="164" fontId="7" fillId="0" borderId="0" xfId="1" applyNumberFormat="1" applyFont="1" applyAlignment="1">
      <alignment horizontal="right" vertical="center"/>
    </xf>
    <xf numFmtId="0" fontId="0" fillId="0" borderId="8" xfId="0" applyBorder="1" applyAlignment="1">
      <alignment horizontal="left" vertical="center"/>
    </xf>
    <xf numFmtId="0" fontId="0" fillId="0" borderId="9" xfId="0" applyBorder="1" applyAlignment="1">
      <alignment horizontal="center" vertical="center"/>
    </xf>
    <xf numFmtId="0" fontId="0" fillId="0" borderId="14" xfId="0" applyBorder="1" applyAlignment="1">
      <alignment horizontal="left" vertical="center"/>
    </xf>
    <xf numFmtId="165" fontId="7" fillId="0" borderId="0" xfId="2" applyNumberFormat="1" applyFont="1" applyAlignment="1">
      <alignment vertical="center"/>
    </xf>
    <xf numFmtId="0" fontId="27" fillId="0" borderId="14" xfId="0" applyFont="1" applyBorder="1" applyAlignment="1">
      <alignment horizontal="right" vertical="center"/>
    </xf>
    <xf numFmtId="0" fontId="12" fillId="5" borderId="0" xfId="0" applyFont="1" applyFill="1" applyAlignment="1">
      <alignment horizontal="left" vertical="center" wrapText="1"/>
    </xf>
    <xf numFmtId="0" fontId="12" fillId="5" borderId="0" xfId="0" applyFont="1" applyFill="1" applyAlignment="1">
      <alignment horizontal="center" vertical="center" wrapText="1"/>
    </xf>
    <xf numFmtId="49" fontId="0" fillId="5" borderId="0" xfId="0" applyNumberFormat="1" applyFill="1" applyAlignment="1">
      <alignment horizontal="right"/>
    </xf>
    <xf numFmtId="0" fontId="7" fillId="5" borderId="0" xfId="0" applyFont="1" applyFill="1" applyAlignment="1">
      <alignment horizontal="left" vertical="center"/>
    </xf>
    <xf numFmtId="0" fontId="12" fillId="5" borderId="0" xfId="0" applyFont="1" applyFill="1" applyAlignment="1">
      <alignment horizontal="center" vertical="center"/>
    </xf>
    <xf numFmtId="0" fontId="31" fillId="0" borderId="0" xfId="0" applyFont="1"/>
    <xf numFmtId="0" fontId="32" fillId="7" borderId="27" xfId="0" applyFont="1" applyFill="1" applyBorder="1" applyAlignment="1">
      <alignment horizontal="center" vertical="center" wrapText="1"/>
    </xf>
    <xf numFmtId="0" fontId="33"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5" fillId="0" borderId="0" xfId="0" applyFont="1"/>
    <xf numFmtId="0" fontId="31" fillId="0" borderId="0" xfId="0" applyFont="1" applyAlignment="1">
      <alignment vertical="center"/>
    </xf>
    <xf numFmtId="0" fontId="7" fillId="0" borderId="0" xfId="0" applyFont="1" applyAlignment="1">
      <alignment horizontal="left" vertical="center" wrapText="1"/>
    </xf>
    <xf numFmtId="0" fontId="35" fillId="0" borderId="0" xfId="0" applyFont="1" applyAlignment="1">
      <alignment vertical="center"/>
    </xf>
    <xf numFmtId="43" fontId="7" fillId="6" borderId="1" xfId="3" quotePrefix="1" applyFont="1" applyFill="1" applyBorder="1" applyAlignment="1">
      <alignment vertical="center"/>
    </xf>
    <xf numFmtId="164" fontId="7" fillId="6" borderId="1" xfId="1" applyNumberFormat="1" applyFont="1" applyFill="1" applyBorder="1" applyAlignment="1">
      <alignment vertical="center"/>
    </xf>
    <xf numFmtId="0" fontId="4" fillId="7" borderId="3" xfId="0" applyFont="1" applyFill="1" applyBorder="1" applyAlignment="1">
      <alignment horizontal="left" vertical="center" wrapText="1"/>
    </xf>
    <xf numFmtId="0" fontId="4" fillId="7" borderId="4" xfId="0" applyFont="1" applyFill="1" applyBorder="1" applyAlignment="1">
      <alignment horizontal="left" vertical="center" wrapText="1"/>
    </xf>
    <xf numFmtId="0" fontId="9" fillId="5" borderId="0" xfId="0" applyFont="1" applyFill="1" applyAlignment="1">
      <alignment vertical="center"/>
    </xf>
    <xf numFmtId="0" fontId="7" fillId="0" borderId="0" xfId="0" applyFont="1" applyAlignment="1">
      <alignment vertical="center" wrapText="1"/>
    </xf>
    <xf numFmtId="44" fontId="0" fillId="0" borderId="0" xfId="0" applyNumberFormat="1"/>
    <xf numFmtId="164" fontId="0" fillId="0" borderId="0" xfId="0" applyNumberFormat="1" applyAlignment="1">
      <alignment vertical="center"/>
    </xf>
    <xf numFmtId="44" fontId="0" fillId="0" borderId="0" xfId="0" applyNumberFormat="1" applyAlignment="1">
      <alignment vertical="center"/>
    </xf>
    <xf numFmtId="165" fontId="0" fillId="0" borderId="0" xfId="2" applyNumberFormat="1" applyFont="1"/>
    <xf numFmtId="165" fontId="0" fillId="0" borderId="0" xfId="2" applyNumberFormat="1" applyFont="1" applyAlignment="1">
      <alignment vertical="center"/>
    </xf>
    <xf numFmtId="169" fontId="0" fillId="0" borderId="15" xfId="0" applyNumberFormat="1" applyBorder="1"/>
    <xf numFmtId="0" fontId="2" fillId="17" borderId="1" xfId="0" applyFont="1" applyFill="1" applyBorder="1"/>
    <xf numFmtId="49" fontId="2" fillId="17" borderId="1" xfId="0" applyNumberFormat="1" applyFont="1" applyFill="1" applyBorder="1"/>
    <xf numFmtId="0" fontId="28" fillId="0" borderId="2" xfId="0" applyFont="1" applyBorder="1" applyAlignment="1">
      <alignment horizontal="centerContinuous" vertical="center" wrapText="1"/>
    </xf>
    <xf numFmtId="0" fontId="28" fillId="0" borderId="3" xfId="0" applyFont="1" applyBorder="1" applyAlignment="1">
      <alignment horizontal="centerContinuous" vertical="center" wrapText="1"/>
    </xf>
    <xf numFmtId="0" fontId="28" fillId="0" borderId="4" xfId="0" applyFont="1" applyBorder="1" applyAlignment="1">
      <alignment horizontal="centerContinuous" vertical="center" wrapText="1"/>
    </xf>
    <xf numFmtId="10" fontId="0" fillId="5" borderId="0" xfId="2" applyNumberFormat="1" applyFont="1" applyFill="1"/>
    <xf numFmtId="0" fontId="14" fillId="5" borderId="0" xfId="0" applyFont="1" applyFill="1"/>
    <xf numFmtId="0" fontId="0" fillId="0" borderId="0" xfId="0" applyAlignment="1">
      <alignment vertical="top" wrapText="1"/>
    </xf>
    <xf numFmtId="164" fontId="0" fillId="6" borderId="1" xfId="0" applyNumberFormat="1" applyFill="1" applyBorder="1" applyAlignment="1">
      <alignment horizontal="right" vertical="center"/>
    </xf>
    <xf numFmtId="171" fontId="0" fillId="0" borderId="0" xfId="0" applyNumberFormat="1"/>
    <xf numFmtId="10" fontId="12" fillId="5" borderId="0" xfId="2" applyNumberFormat="1" applyFont="1" applyFill="1" applyAlignment="1">
      <alignment horizontal="center" vertical="center" wrapText="1"/>
    </xf>
    <xf numFmtId="164" fontId="7" fillId="5" borderId="0" xfId="0" applyNumberFormat="1" applyFont="1" applyFill="1" applyAlignment="1">
      <alignment horizontal="left" vertical="center"/>
    </xf>
    <xf numFmtId="9" fontId="7" fillId="5" borderId="0" xfId="2" applyFont="1" applyFill="1" applyAlignment="1">
      <alignment horizontal="left" vertical="center" wrapText="1"/>
    </xf>
    <xf numFmtId="164" fontId="7" fillId="5" borderId="0" xfId="2" applyNumberFormat="1" applyFont="1" applyFill="1" applyAlignment="1">
      <alignment horizontal="left" vertical="center" wrapText="1"/>
    </xf>
    <xf numFmtId="0" fontId="12" fillId="0" borderId="0" xfId="0" applyFont="1" applyAlignment="1">
      <alignment vertical="center"/>
    </xf>
    <xf numFmtId="10" fontId="7" fillId="6" borderId="1" xfId="2" applyNumberFormat="1" applyFont="1" applyFill="1" applyBorder="1" applyAlignment="1">
      <alignment vertical="center"/>
    </xf>
    <xf numFmtId="0" fontId="7" fillId="0" borderId="0" xfId="0" applyFont="1" applyAlignment="1">
      <alignment horizontal="left" vertical="center"/>
    </xf>
    <xf numFmtId="0" fontId="31" fillId="0" borderId="0" xfId="0" applyFont="1" applyAlignment="1">
      <alignment horizontal="left" wrapText="1"/>
    </xf>
    <xf numFmtId="0" fontId="0" fillId="0" borderId="0" xfId="0" applyAlignment="1">
      <alignment horizontal="left" wrapText="1"/>
    </xf>
    <xf numFmtId="0" fontId="0" fillId="5" borderId="0" xfId="0" applyFill="1" applyAlignment="1">
      <alignment wrapText="1"/>
    </xf>
    <xf numFmtId="0" fontId="7" fillId="5" borderId="0" xfId="0" applyFont="1" applyFill="1" applyAlignment="1">
      <alignment wrapText="1"/>
    </xf>
    <xf numFmtId="0" fontId="0" fillId="5" borderId="0" xfId="0" applyFill="1" applyAlignment="1">
      <alignment vertical="center"/>
    </xf>
    <xf numFmtId="0" fontId="7" fillId="5" borderId="0" xfId="0" applyFont="1" applyFill="1" applyAlignment="1">
      <alignment horizontal="left" vertical="top" wrapText="1"/>
    </xf>
    <xf numFmtId="0" fontId="7" fillId="5" borderId="0" xfId="0" applyFont="1" applyFill="1" applyAlignment="1">
      <alignment vertical="center" wrapText="1"/>
    </xf>
    <xf numFmtId="0" fontId="37" fillId="0" borderId="0" xfId="0" applyFont="1" applyAlignment="1">
      <alignment vertical="center"/>
    </xf>
    <xf numFmtId="0" fontId="13" fillId="4" borderId="36" xfId="7" applyFont="1" applyFill="1" applyBorder="1" applyAlignment="1">
      <alignment vertical="center" wrapText="1"/>
    </xf>
    <xf numFmtId="0" fontId="13" fillId="4" borderId="37" xfId="7" applyFont="1" applyFill="1" applyBorder="1" applyAlignment="1">
      <alignment vertical="center" wrapText="1"/>
    </xf>
    <xf numFmtId="0" fontId="13" fillId="4" borderId="26" xfId="7" applyFont="1" applyFill="1" applyBorder="1" applyAlignment="1">
      <alignment vertical="center" wrapText="1"/>
    </xf>
    <xf numFmtId="0" fontId="34" fillId="0" borderId="1" xfId="0" applyFont="1" applyBorder="1" applyAlignment="1">
      <alignment horizontal="centerContinuous" vertical="center" wrapText="1"/>
    </xf>
    <xf numFmtId="0" fontId="0" fillId="0" borderId="3" xfId="0" applyBorder="1" applyAlignment="1">
      <alignment horizontal="centerContinuous"/>
    </xf>
    <xf numFmtId="0" fontId="0" fillId="0" borderId="4" xfId="0" applyBorder="1" applyAlignment="1">
      <alignment horizontal="centerContinuous"/>
    </xf>
    <xf numFmtId="0" fontId="28" fillId="0" borderId="11" xfId="0" applyFont="1" applyBorder="1" applyAlignment="1">
      <alignment horizontal="centerContinuous" vertical="center" wrapText="1"/>
    </xf>
    <xf numFmtId="10" fontId="34" fillId="0" borderId="1" xfId="0" applyNumberFormat="1" applyFont="1" applyBorder="1" applyAlignment="1">
      <alignment horizontal="centerContinuous" vertical="center" wrapText="1"/>
    </xf>
    <xf numFmtId="10" fontId="33" fillId="0" borderId="1" xfId="0" applyNumberFormat="1" applyFont="1" applyBorder="1" applyAlignment="1">
      <alignment horizontal="centerContinuous" vertical="center"/>
    </xf>
    <xf numFmtId="0" fontId="0" fillId="0" borderId="12" xfId="0" applyBorder="1" applyAlignment="1">
      <alignment horizontal="centerContinuous"/>
    </xf>
    <xf numFmtId="0" fontId="0" fillId="0" borderId="13" xfId="0" applyBorder="1" applyAlignment="1">
      <alignment horizontal="centerContinuous"/>
    </xf>
    <xf numFmtId="0" fontId="34" fillId="0" borderId="13" xfId="0" applyFont="1" applyBorder="1" applyAlignment="1">
      <alignment horizontal="centerContinuous" vertical="center" wrapText="1"/>
    </xf>
    <xf numFmtId="0" fontId="33" fillId="0" borderId="31" xfId="0" applyFont="1" applyBorder="1" applyAlignment="1">
      <alignment horizontal="centerContinuous" vertical="center" wrapText="1"/>
    </xf>
    <xf numFmtId="0" fontId="36" fillId="0" borderId="23" xfId="0" applyFont="1" applyBorder="1" applyAlignment="1">
      <alignment horizontal="centerContinuous" vertical="center" wrapText="1"/>
    </xf>
    <xf numFmtId="0" fontId="0" fillId="0" borderId="0" xfId="0" applyAlignment="1">
      <alignment horizontal="centerContinuous"/>
    </xf>
    <xf numFmtId="10" fontId="0" fillId="6" borderId="1" xfId="2" applyNumberFormat="1" applyFont="1" applyFill="1" applyBorder="1" applyAlignment="1">
      <alignment horizontal="right"/>
    </xf>
    <xf numFmtId="0" fontId="11" fillId="0" borderId="0" xfId="0" applyFont="1" applyAlignment="1">
      <alignment horizontal="left" wrapText="1"/>
    </xf>
    <xf numFmtId="0" fontId="0" fillId="0" borderId="0" xfId="0" applyAlignment="1">
      <alignment horizontal="left" vertical="top" wrapText="1"/>
    </xf>
    <xf numFmtId="0" fontId="7" fillId="0" borderId="14" xfId="0" applyFont="1" applyBorder="1"/>
    <xf numFmtId="44" fontId="7" fillId="0" borderId="0" xfId="0" applyNumberFormat="1" applyFont="1" applyAlignment="1">
      <alignment horizontal="center"/>
    </xf>
    <xf numFmtId="44" fontId="27" fillId="0" borderId="0" xfId="0" quotePrefix="1" applyNumberFormat="1" applyFont="1" applyAlignment="1">
      <alignment horizontal="left"/>
    </xf>
    <xf numFmtId="0" fontId="27" fillId="0" borderId="0" xfId="0" applyFont="1" applyAlignment="1">
      <alignment horizontal="right"/>
    </xf>
    <xf numFmtId="0" fontId="0" fillId="0" borderId="0" xfId="0" quotePrefix="1" applyAlignment="1">
      <alignment vertical="center"/>
    </xf>
    <xf numFmtId="0" fontId="11" fillId="0" borderId="0" xfId="0" quotePrefix="1" applyFont="1"/>
    <xf numFmtId="9" fontId="0" fillId="6" borderId="1" xfId="2" applyFont="1" applyFill="1" applyBorder="1" applyAlignment="1">
      <alignment horizontal="right" vertical="center"/>
    </xf>
    <xf numFmtId="0" fontId="14" fillId="0" borderId="0" xfId="0" applyFont="1" applyAlignment="1">
      <alignment vertical="center" wrapText="1"/>
    </xf>
    <xf numFmtId="164" fontId="12" fillId="6" borderId="1" xfId="0" applyNumberFormat="1" applyFont="1" applyFill="1" applyBorder="1"/>
    <xf numFmtId="164" fontId="0" fillId="6" borderId="1" xfId="1" applyNumberFormat="1" applyFont="1" applyFill="1" applyBorder="1" applyAlignment="1">
      <alignment horizontal="center"/>
    </xf>
    <xf numFmtId="0" fontId="13" fillId="19" borderId="19" xfId="7" applyFont="1" applyFill="1" applyBorder="1" applyAlignment="1">
      <alignment vertical="center" wrapText="1"/>
    </xf>
    <xf numFmtId="0" fontId="13" fillId="20" borderId="19" xfId="7" applyFont="1" applyFill="1" applyBorder="1" applyAlignment="1">
      <alignment vertical="center" wrapText="1"/>
    </xf>
    <xf numFmtId="10" fontId="0" fillId="0" borderId="1" xfId="2" applyNumberFormat="1" applyFont="1" applyBorder="1" applyAlignment="1">
      <alignment horizontal="center" vertical="center"/>
    </xf>
    <xf numFmtId="49" fontId="3" fillId="6" borderId="1" xfId="0" applyNumberFormat="1" applyFont="1" applyFill="1" applyBorder="1" applyAlignment="1">
      <alignment horizontal="center" vertical="center"/>
    </xf>
    <xf numFmtId="0" fontId="0" fillId="3" borderId="1" xfId="0" applyFill="1" applyBorder="1" applyAlignment="1">
      <alignment horizontal="centerContinuous" vertical="center"/>
    </xf>
    <xf numFmtId="0" fontId="0" fillId="6" borderId="1" xfId="0" applyFill="1" applyBorder="1" applyAlignment="1">
      <alignment horizontal="centerContinuous" vertical="center"/>
    </xf>
    <xf numFmtId="0" fontId="3" fillId="5" borderId="0" xfId="0" applyFont="1" applyFill="1" applyAlignment="1">
      <alignment horizontal="left" vertical="center" wrapText="1"/>
    </xf>
    <xf numFmtId="0" fontId="3" fillId="0" borderId="1" xfId="0" applyFont="1" applyBorder="1" applyAlignment="1">
      <alignment horizontal="left"/>
    </xf>
    <xf numFmtId="0" fontId="28" fillId="0" borderId="1" xfId="0" applyFont="1" applyBorder="1" applyAlignment="1">
      <alignment horizontal="left" vertical="center" wrapText="1"/>
    </xf>
    <xf numFmtId="0" fontId="11" fillId="0" borderId="0" xfId="0" applyFont="1" applyAlignment="1">
      <alignment wrapText="1"/>
    </xf>
    <xf numFmtId="2" fontId="0" fillId="0" borderId="0" xfId="3" applyNumberFormat="1" applyFont="1"/>
    <xf numFmtId="2" fontId="0" fillId="0" borderId="0" xfId="3" applyNumberFormat="1" applyFont="1" applyAlignment="1">
      <alignment horizontal="right"/>
    </xf>
    <xf numFmtId="164" fontId="0" fillId="0" borderId="1" xfId="1" applyNumberFormat="1" applyFont="1" applyBorder="1"/>
    <xf numFmtId="1" fontId="0" fillId="0" borderId="1" xfId="0" applyNumberFormat="1" applyBorder="1"/>
    <xf numFmtId="10" fontId="0" fillId="0" borderId="1" xfId="2" applyNumberFormat="1" applyFont="1" applyBorder="1"/>
    <xf numFmtId="10" fontId="11" fillId="0" borderId="0" xfId="2" applyNumberFormat="1" applyFont="1"/>
    <xf numFmtId="0" fontId="26" fillId="0" borderId="0" xfId="7"/>
    <xf numFmtId="0" fontId="11" fillId="0" borderId="0" xfId="0" applyFont="1" applyAlignment="1">
      <alignment vertical="center" wrapText="1"/>
    </xf>
    <xf numFmtId="10" fontId="11" fillId="0" borderId="0" xfId="0" applyNumberFormat="1" applyFont="1" applyAlignment="1">
      <alignment vertical="center" wrapText="1"/>
    </xf>
    <xf numFmtId="10" fontId="0" fillId="0" borderId="1" xfId="0" applyNumberFormat="1" applyBorder="1" applyAlignment="1">
      <alignment horizontal="centerContinuous"/>
    </xf>
    <xf numFmtId="0" fontId="0" fillId="0" borderId="1" xfId="0" applyBorder="1" applyAlignment="1">
      <alignment horizontal="centerContinuous"/>
    </xf>
    <xf numFmtId="0" fontId="11" fillId="5" borderId="0" xfId="0" applyFont="1" applyFill="1"/>
    <xf numFmtId="44" fontId="11" fillId="0" borderId="0" xfId="1" applyFont="1"/>
    <xf numFmtId="44" fontId="0" fillId="0" borderId="1" xfId="1" applyFont="1" applyBorder="1"/>
    <xf numFmtId="0" fontId="12" fillId="0" borderId="1" xfId="0" applyFont="1" applyBorder="1"/>
    <xf numFmtId="10" fontId="7" fillId="0" borderId="1" xfId="2" applyNumberFormat="1" applyFont="1" applyBorder="1" applyAlignment="1">
      <alignment vertical="center" wrapText="1"/>
    </xf>
    <xf numFmtId="10" fontId="3" fillId="0" borderId="0" xfId="2" applyNumberFormat="1" applyFont="1" applyAlignment="1">
      <alignment horizontal="center"/>
    </xf>
    <xf numFmtId="0" fontId="0" fillId="5" borderId="31" xfId="0" applyFill="1" applyBorder="1" applyAlignment="1">
      <alignment horizontal="center"/>
    </xf>
    <xf numFmtId="0" fontId="0" fillId="5" borderId="14" xfId="0" applyFill="1" applyBorder="1"/>
    <xf numFmtId="0" fontId="0" fillId="5" borderId="0" xfId="0" applyFill="1" applyAlignment="1">
      <alignment horizontal="center"/>
    </xf>
    <xf numFmtId="168" fontId="0" fillId="5" borderId="0" xfId="0" applyNumberFormat="1" applyFill="1" applyAlignment="1">
      <alignment horizontal="right" vertical="center"/>
    </xf>
    <xf numFmtId="164" fontId="0" fillId="5" borderId="0" xfId="0" applyNumberFormat="1" applyFill="1"/>
    <xf numFmtId="0" fontId="0" fillId="5" borderId="0" xfId="0" quotePrefix="1" applyFill="1"/>
    <xf numFmtId="0" fontId="0" fillId="5" borderId="0" xfId="0" applyFill="1" applyAlignment="1">
      <alignment horizontal="center" vertical="center"/>
    </xf>
    <xf numFmtId="0" fontId="0" fillId="5" borderId="0" xfId="0" applyFill="1" applyAlignment="1">
      <alignment horizontal="right" vertical="center"/>
    </xf>
    <xf numFmtId="164" fontId="7" fillId="5" borderId="0" xfId="1" applyNumberFormat="1" applyFont="1" applyFill="1" applyAlignment="1">
      <alignment horizontal="right" vertical="center"/>
    </xf>
    <xf numFmtId="165" fontId="0" fillId="5" borderId="0" xfId="2" applyNumberFormat="1" applyFont="1" applyFill="1"/>
    <xf numFmtId="0" fontId="16" fillId="5" borderId="14" xfId="0" applyFont="1" applyFill="1" applyBorder="1" applyAlignment="1">
      <alignment horizontal="right"/>
    </xf>
    <xf numFmtId="0" fontId="16" fillId="5" borderId="0" xfId="0" quotePrefix="1" applyFont="1" applyFill="1" applyAlignment="1">
      <alignment horizontal="left" vertical="center"/>
    </xf>
    <xf numFmtId="164" fontId="27" fillId="5" borderId="0" xfId="1" applyNumberFormat="1" applyFont="1" applyFill="1" applyAlignment="1">
      <alignment horizontal="right" vertical="center"/>
    </xf>
    <xf numFmtId="49" fontId="0" fillId="5" borderId="0" xfId="0" applyNumberFormat="1" applyFill="1"/>
    <xf numFmtId="43" fontId="0" fillId="5" borderId="0" xfId="3" applyFont="1" applyFill="1"/>
    <xf numFmtId="0" fontId="3" fillId="5" borderId="0" xfId="0" applyFont="1" applyFill="1"/>
    <xf numFmtId="0" fontId="3" fillId="5" borderId="0" xfId="0" applyFont="1" applyFill="1" applyAlignment="1">
      <alignment horizontal="center" vertical="center"/>
    </xf>
    <xf numFmtId="43" fontId="7" fillId="5" borderId="0" xfId="3" applyFont="1" applyFill="1" applyAlignment="1">
      <alignment horizontal="right" vertical="center"/>
    </xf>
    <xf numFmtId="43" fontId="0" fillId="5" borderId="0" xfId="0" applyNumberFormat="1" applyFill="1"/>
    <xf numFmtId="44" fontId="7" fillId="5" borderId="0" xfId="1" applyFont="1" applyFill="1"/>
    <xf numFmtId="44" fontId="0" fillId="5" borderId="0" xfId="1" applyFont="1" applyFill="1"/>
    <xf numFmtId="44" fontId="0" fillId="5" borderId="15" xfId="1" applyFont="1" applyFill="1" applyBorder="1"/>
    <xf numFmtId="169" fontId="7" fillId="5" borderId="0" xfId="0" applyNumberFormat="1" applyFont="1" applyFill="1" applyAlignment="1">
      <alignment horizontal="right" vertical="center"/>
    </xf>
    <xf numFmtId="0" fontId="16" fillId="5" borderId="8" xfId="0" applyFont="1" applyFill="1" applyBorder="1" applyAlignment="1">
      <alignment horizontal="right"/>
    </xf>
    <xf numFmtId="0" fontId="8" fillId="0" borderId="3" xfId="0" applyFont="1" applyBorder="1" applyAlignment="1">
      <alignment vertical="center"/>
    </xf>
    <xf numFmtId="0" fontId="8" fillId="0" borderId="3" xfId="0" quotePrefix="1" applyFont="1" applyBorder="1" applyAlignment="1">
      <alignment horizontal="left" vertical="center" wrapText="1"/>
    </xf>
    <xf numFmtId="164" fontId="8" fillId="0" borderId="3" xfId="0" applyNumberFormat="1" applyFont="1" applyBorder="1" applyAlignment="1">
      <alignment vertical="center"/>
    </xf>
    <xf numFmtId="10" fontId="7" fillId="0" borderId="1" xfId="2" applyNumberFormat="1" applyFont="1" applyBorder="1"/>
    <xf numFmtId="9" fontId="3" fillId="0" borderId="1" xfId="2" applyFont="1" applyBorder="1"/>
    <xf numFmtId="164" fontId="0" fillId="0" borderId="0" xfId="0" applyNumberFormat="1" applyAlignment="1">
      <alignment horizontal="center" vertical="center"/>
    </xf>
    <xf numFmtId="10" fontId="0" fillId="0" borderId="0" xfId="0" applyNumberFormat="1" applyAlignment="1">
      <alignment horizontal="right"/>
    </xf>
    <xf numFmtId="10" fontId="0" fillId="6" borderId="1" xfId="2" applyNumberFormat="1" applyFont="1" applyFill="1" applyBorder="1" applyAlignment="1">
      <alignment horizontal="center"/>
    </xf>
    <xf numFmtId="10" fontId="0" fillId="0" borderId="0" xfId="0" applyNumberFormat="1"/>
    <xf numFmtId="43" fontId="7" fillId="6" borderId="1" xfId="3" applyFont="1" applyFill="1" applyBorder="1" applyAlignment="1">
      <alignment vertical="center"/>
    </xf>
    <xf numFmtId="164" fontId="0" fillId="3" borderId="1" xfId="1" applyNumberFormat="1" applyFont="1" applyFill="1" applyBorder="1" applyAlignment="1" applyProtection="1">
      <alignment vertical="center"/>
      <protection locked="0"/>
    </xf>
    <xf numFmtId="49" fontId="3" fillId="10" borderId="1" xfId="0" applyNumberFormat="1" applyFont="1" applyFill="1" applyBorder="1" applyAlignment="1" applyProtection="1">
      <alignment vertical="center"/>
      <protection locked="0"/>
    </xf>
    <xf numFmtId="9" fontId="0" fillId="3" borderId="1" xfId="2" applyFont="1" applyFill="1" applyBorder="1" applyAlignment="1" applyProtection="1">
      <alignment vertical="center" wrapText="1"/>
      <protection locked="0"/>
    </xf>
    <xf numFmtId="165" fontId="7" fillId="3" borderId="1" xfId="2" applyNumberFormat="1" applyFont="1" applyFill="1" applyBorder="1" applyAlignment="1" applyProtection="1">
      <alignment vertical="center"/>
      <protection locked="0"/>
    </xf>
    <xf numFmtId="0" fontId="3" fillId="6" borderId="1" xfId="0" applyFont="1" applyFill="1" applyBorder="1" applyAlignment="1">
      <alignment horizontal="center" vertical="center"/>
    </xf>
    <xf numFmtId="0" fontId="26" fillId="16" borderId="19" xfId="7" applyFill="1" applyBorder="1" applyAlignment="1">
      <alignment vertical="center" wrapText="1"/>
    </xf>
    <xf numFmtId="0" fontId="16" fillId="5" borderId="0" xfId="0" quotePrefix="1" applyFont="1" applyFill="1" applyAlignment="1">
      <alignment horizontal="left"/>
    </xf>
    <xf numFmtId="164" fontId="16" fillId="5" borderId="0" xfId="1" applyNumberFormat="1" applyFont="1" applyFill="1" applyAlignment="1">
      <alignment horizontal="right"/>
    </xf>
    <xf numFmtId="44" fontId="3" fillId="0" borderId="3" xfId="1" quotePrefix="1" applyFont="1" applyBorder="1" applyAlignment="1">
      <alignment horizontal="left" vertical="center"/>
    </xf>
    <xf numFmtId="44" fontId="29" fillId="5" borderId="0" xfId="1" applyFont="1" applyFill="1" applyAlignment="1">
      <alignment horizontal="right" vertical="center"/>
    </xf>
    <xf numFmtId="44" fontId="0" fillId="5" borderId="0" xfId="1" applyFont="1" applyFill="1" applyAlignment="1">
      <alignment horizontal="right" vertical="center"/>
    </xf>
    <xf numFmtId="0" fontId="0" fillId="5" borderId="0" xfId="0" applyFill="1" applyAlignment="1">
      <alignment horizontal="left" vertical="center" wrapText="1"/>
    </xf>
    <xf numFmtId="0" fontId="12" fillId="5" borderId="0" xfId="0" applyFont="1" applyFill="1" applyAlignment="1">
      <alignment horizontal="left" vertical="center"/>
    </xf>
    <xf numFmtId="165" fontId="0" fillId="6" borderId="1" xfId="0" applyNumberFormat="1" applyFill="1" applyBorder="1" applyAlignment="1">
      <alignment vertical="center"/>
    </xf>
    <xf numFmtId="0" fontId="12" fillId="0" borderId="0" xfId="0" applyFont="1" applyAlignment="1">
      <alignment horizontal="left" vertical="center"/>
    </xf>
    <xf numFmtId="44" fontId="11" fillId="0" borderId="0" xfId="1" applyFont="1" applyAlignment="1">
      <alignment horizontal="right" vertical="center"/>
    </xf>
    <xf numFmtId="164" fontId="0" fillId="5" borderId="0" xfId="1" applyNumberFormat="1" applyFont="1" applyFill="1" applyAlignment="1">
      <alignment horizontal="right"/>
    </xf>
    <xf numFmtId="164" fontId="16" fillId="5" borderId="9" xfId="1" quotePrefix="1" applyNumberFormat="1" applyFont="1" applyFill="1" applyBorder="1" applyAlignment="1">
      <alignment horizontal="right" vertical="center"/>
    </xf>
    <xf numFmtId="44" fontId="16" fillId="5" borderId="0" xfId="1" applyFont="1" applyFill="1" applyAlignment="1">
      <alignment horizontal="left" vertical="center" wrapText="1"/>
    </xf>
    <xf numFmtId="44" fontId="16" fillId="5" borderId="0" xfId="1" applyFont="1" applyFill="1" applyAlignment="1">
      <alignment vertical="center" wrapText="1"/>
    </xf>
    <xf numFmtId="0" fontId="0" fillId="5" borderId="14" xfId="0" applyFill="1" applyBorder="1" applyAlignment="1">
      <alignment horizontal="left"/>
    </xf>
    <xf numFmtId="0" fontId="16" fillId="5" borderId="11" xfId="0" applyFont="1" applyFill="1" applyBorder="1" applyAlignment="1">
      <alignment horizontal="right"/>
    </xf>
    <xf numFmtId="164" fontId="3" fillId="6" borderId="1" xfId="0" applyNumberFormat="1" applyFont="1" applyFill="1" applyBorder="1" applyAlignment="1">
      <alignment horizontal="right" vertical="center"/>
    </xf>
    <xf numFmtId="10" fontId="0" fillId="6" borderId="1" xfId="2" applyNumberFormat="1" applyFont="1" applyFill="1" applyBorder="1" applyAlignment="1">
      <alignment horizontal="right" vertical="center"/>
    </xf>
    <xf numFmtId="44" fontId="29" fillId="5" borderId="0" xfId="1" applyFont="1" applyFill="1" applyAlignment="1">
      <alignment horizontal="left" vertical="center"/>
    </xf>
    <xf numFmtId="0" fontId="0" fillId="5" borderId="8" xfId="0" applyFill="1" applyBorder="1" applyAlignment="1">
      <alignment horizontal="center"/>
    </xf>
    <xf numFmtId="0" fontId="0" fillId="5" borderId="11" xfId="0" applyFill="1" applyBorder="1" applyAlignment="1">
      <alignment horizontal="center"/>
    </xf>
    <xf numFmtId="0" fontId="16" fillId="5" borderId="12" xfId="0" quotePrefix="1" applyFont="1" applyFill="1" applyBorder="1" applyAlignment="1">
      <alignment horizontal="left"/>
    </xf>
    <xf numFmtId="164" fontId="16" fillId="5" borderId="12" xfId="1" applyNumberFormat="1" applyFont="1" applyFill="1" applyBorder="1" applyAlignment="1">
      <alignment horizontal="right"/>
    </xf>
    <xf numFmtId="164" fontId="16" fillId="0" borderId="12" xfId="1" applyNumberFormat="1" applyFont="1" applyBorder="1" applyAlignment="1">
      <alignment horizontal="right"/>
    </xf>
    <xf numFmtId="0" fontId="27" fillId="5" borderId="9" xfId="0" quotePrefix="1" applyFont="1" applyFill="1" applyBorder="1" applyAlignment="1">
      <alignment horizontal="left"/>
    </xf>
    <xf numFmtId="2" fontId="7" fillId="0" borderId="9" xfId="0" applyNumberFormat="1" applyFont="1" applyBorder="1" applyAlignment="1">
      <alignment horizontal="right" vertical="center"/>
    </xf>
    <xf numFmtId="168" fontId="7" fillId="5" borderId="0" xfId="0" applyNumberFormat="1" applyFont="1" applyFill="1" applyAlignment="1">
      <alignment horizontal="right" vertical="center"/>
    </xf>
    <xf numFmtId="167" fontId="0" fillId="0" borderId="9" xfId="3" applyNumberFormat="1" applyFont="1" applyBorder="1"/>
    <xf numFmtId="164" fontId="7" fillId="5" borderId="0" xfId="0" applyNumberFormat="1" applyFont="1" applyFill="1" applyAlignment="1">
      <alignment horizontal="right" vertical="center"/>
    </xf>
    <xf numFmtId="164" fontId="0" fillId="5" borderId="12" xfId="1" applyNumberFormat="1" applyFont="1" applyFill="1" applyBorder="1" applyAlignment="1">
      <alignment horizontal="right"/>
    </xf>
    <xf numFmtId="164" fontId="27" fillId="0" borderId="12" xfId="1" applyNumberFormat="1" applyFont="1" applyBorder="1" applyAlignment="1">
      <alignment horizontal="right" vertical="center"/>
    </xf>
    <xf numFmtId="169" fontId="0" fillId="0" borderId="9" xfId="0" applyNumberFormat="1" applyBorder="1" applyAlignment="1">
      <alignment horizontal="right" vertical="center"/>
    </xf>
    <xf numFmtId="164" fontId="16" fillId="0" borderId="12" xfId="1" applyNumberFormat="1" applyFont="1" applyBorder="1" applyAlignment="1">
      <alignment horizontal="right" vertical="center"/>
    </xf>
    <xf numFmtId="164" fontId="8" fillId="0" borderId="12" xfId="1" applyNumberFormat="1" applyFont="1" applyBorder="1" applyAlignment="1">
      <alignment horizontal="right" vertical="center"/>
    </xf>
    <xf numFmtId="3" fontId="0" fillId="0" borderId="14" xfId="0" applyNumberFormat="1" applyBorder="1" applyAlignment="1">
      <alignment vertical="center"/>
    </xf>
    <xf numFmtId="3" fontId="0" fillId="0" borderId="0" xfId="0" applyNumberFormat="1" applyAlignment="1">
      <alignment horizontal="right" vertical="center"/>
    </xf>
    <xf numFmtId="0" fontId="0" fillId="0" borderId="15" xfId="0" quotePrefix="1" applyBorder="1"/>
    <xf numFmtId="168" fontId="0" fillId="5" borderId="14" xfId="0" applyNumberFormat="1" applyFill="1" applyBorder="1" applyAlignment="1">
      <alignment horizontal="right" vertical="center"/>
    </xf>
    <xf numFmtId="164" fontId="0" fillId="5" borderId="15" xfId="0" applyNumberFormat="1" applyFill="1" applyBorder="1"/>
    <xf numFmtId="0" fontId="0" fillId="5" borderId="15" xfId="0" applyFill="1" applyBorder="1"/>
    <xf numFmtId="165" fontId="0" fillId="5" borderId="14" xfId="2" applyNumberFormat="1" applyFont="1" applyFill="1" applyBorder="1" applyAlignment="1">
      <alignment horizontal="right" vertical="center"/>
    </xf>
    <xf numFmtId="44" fontId="3" fillId="5" borderId="15" xfId="1" applyFont="1" applyFill="1" applyBorder="1"/>
    <xf numFmtId="44" fontId="0" fillId="5" borderId="15" xfId="1" applyFont="1" applyFill="1" applyBorder="1" applyAlignment="1">
      <alignment horizontal="left" wrapText="1"/>
    </xf>
    <xf numFmtId="0" fontId="14" fillId="0" borderId="0" xfId="0" applyFont="1"/>
    <xf numFmtId="44" fontId="0" fillId="0" borderId="15" xfId="0" applyNumberFormat="1" applyBorder="1"/>
    <xf numFmtId="0" fontId="3" fillId="0" borderId="14" xfId="0" applyFont="1" applyBorder="1" applyAlignment="1">
      <alignment horizontal="center" vertical="center"/>
    </xf>
    <xf numFmtId="0" fontId="14" fillId="0" borderId="0" xfId="0" applyFont="1" applyAlignment="1">
      <alignment horizontal="center" vertical="center"/>
    </xf>
    <xf numFmtId="0" fontId="0" fillId="0" borderId="14" xfId="0" applyBorder="1" applyAlignment="1">
      <alignment horizontal="right" vertical="center"/>
    </xf>
    <xf numFmtId="164" fontId="27" fillId="0" borderId="14" xfId="1" applyNumberFormat="1" applyFont="1" applyBorder="1" applyAlignment="1">
      <alignment horizontal="right" vertical="center"/>
    </xf>
    <xf numFmtId="0" fontId="11" fillId="0" borderId="15" xfId="0" applyFont="1" applyBorder="1"/>
    <xf numFmtId="169" fontId="0" fillId="0" borderId="14" xfId="0" applyNumberFormat="1" applyBorder="1" applyAlignment="1">
      <alignment horizontal="right" vertical="center"/>
    </xf>
    <xf numFmtId="44" fontId="12" fillId="0" borderId="15" xfId="0" applyNumberFormat="1" applyFont="1" applyBorder="1"/>
    <xf numFmtId="164" fontId="16" fillId="0" borderId="14" xfId="1" applyNumberFormat="1" applyFont="1" applyBorder="1" applyAlignment="1">
      <alignment horizontal="right" vertical="center"/>
    </xf>
    <xf numFmtId="165" fontId="7" fillId="5" borderId="14" xfId="2" applyNumberFormat="1" applyFont="1" applyFill="1" applyBorder="1" applyAlignment="1">
      <alignment horizontal="right" vertical="center"/>
    </xf>
    <xf numFmtId="164" fontId="8" fillId="0" borderId="14" xfId="1" applyNumberFormat="1" applyFont="1" applyBorder="1" applyAlignment="1">
      <alignment horizontal="right" vertical="center"/>
    </xf>
    <xf numFmtId="44" fontId="16" fillId="5" borderId="15" xfId="1" applyFont="1" applyFill="1" applyBorder="1" applyAlignment="1">
      <alignment vertical="center" wrapText="1"/>
    </xf>
    <xf numFmtId="164" fontId="0" fillId="0" borderId="15" xfId="1" applyNumberFormat="1" applyFont="1" applyBorder="1" applyAlignment="1">
      <alignment horizontal="right" vertical="center"/>
    </xf>
    <xf numFmtId="0" fontId="16" fillId="0" borderId="0" xfId="0" applyFont="1" applyAlignment="1">
      <alignment vertical="center" wrapText="1"/>
    </xf>
    <xf numFmtId="0" fontId="16" fillId="0" borderId="15" xfId="0" applyFont="1" applyBorder="1" applyAlignment="1">
      <alignment vertical="center" wrapText="1"/>
    </xf>
    <xf numFmtId="44" fontId="8" fillId="0" borderId="14" xfId="0" applyNumberFormat="1" applyFont="1" applyBorder="1"/>
    <xf numFmtId="0" fontId="3" fillId="0" borderId="0" xfId="0" applyFont="1" applyAlignment="1">
      <alignment horizontal="center" vertical="center"/>
    </xf>
    <xf numFmtId="164" fontId="8" fillId="0" borderId="14" xfId="1" applyNumberFormat="1" applyFont="1" applyBorder="1"/>
    <xf numFmtId="164" fontId="8" fillId="0" borderId="14" xfId="0" applyNumberFormat="1" applyFont="1" applyBorder="1"/>
    <xf numFmtId="164" fontId="0" fillId="0" borderId="15" xfId="0" applyNumberFormat="1" applyBorder="1"/>
    <xf numFmtId="44" fontId="7" fillId="0" borderId="14" xfId="1" applyFont="1" applyBorder="1"/>
    <xf numFmtId="0" fontId="3" fillId="0" borderId="15" xfId="0" applyFont="1" applyBorder="1" applyAlignment="1">
      <alignment horizontal="left"/>
    </xf>
    <xf numFmtId="44" fontId="7" fillId="0" borderId="14" xfId="1" applyFont="1" applyBorder="1" applyAlignment="1">
      <alignment vertical="center"/>
    </xf>
    <xf numFmtId="0" fontId="12" fillId="0" borderId="15" xfId="0" applyFont="1" applyBorder="1"/>
    <xf numFmtId="44" fontId="7" fillId="0" borderId="14" xfId="1" applyFont="1" applyBorder="1" applyAlignment="1">
      <alignment horizontal="right" vertical="center"/>
    </xf>
    <xf numFmtId="44" fontId="12" fillId="0" borderId="14" xfId="1" applyFont="1" applyBorder="1"/>
    <xf numFmtId="44" fontId="27" fillId="0" borderId="14" xfId="1" applyFont="1" applyBorder="1"/>
    <xf numFmtId="9" fontId="16" fillId="0" borderId="0" xfId="2" applyFont="1"/>
    <xf numFmtId="0" fontId="29" fillId="0" borderId="15" xfId="0" quotePrefix="1" applyFont="1" applyBorder="1" applyAlignment="1">
      <alignment horizontal="left"/>
    </xf>
    <xf numFmtId="6" fontId="16" fillId="0" borderId="0" xfId="0" applyNumberFormat="1" applyFont="1"/>
    <xf numFmtId="0" fontId="16" fillId="0" borderId="15" xfId="0" quotePrefix="1" applyFont="1" applyBorder="1" applyAlignment="1">
      <alignment horizontal="left"/>
    </xf>
    <xf numFmtId="44" fontId="8" fillId="0" borderId="11" xfId="1" applyFont="1" applyBorder="1" applyAlignment="1">
      <alignment vertical="center"/>
    </xf>
    <xf numFmtId="8" fontId="8" fillId="0" borderId="12" xfId="0" applyNumberFormat="1" applyFont="1" applyBorder="1" applyAlignment="1">
      <alignment vertical="center"/>
    </xf>
    <xf numFmtId="164" fontId="3" fillId="0" borderId="13" xfId="0" applyNumberFormat="1" applyFont="1" applyBorder="1" applyAlignment="1">
      <alignment vertical="center"/>
    </xf>
    <xf numFmtId="10" fontId="0" fillId="6" borderId="1" xfId="0" applyNumberFormat="1" applyFill="1" applyBorder="1" applyAlignment="1">
      <alignment vertical="center"/>
    </xf>
    <xf numFmtId="10" fontId="0" fillId="0" borderId="0" xfId="0" applyNumberFormat="1" applyAlignment="1">
      <alignment vertical="center"/>
    </xf>
    <xf numFmtId="166" fontId="15" fillId="5" borderId="0" xfId="4" applyFill="1" applyAlignment="1">
      <alignment horizontal="left" vertical="top" wrapText="1"/>
    </xf>
    <xf numFmtId="0" fontId="52" fillId="0" borderId="0" xfId="0" applyFont="1"/>
    <xf numFmtId="0" fontId="27" fillId="5" borderId="8" xfId="0" applyFont="1" applyFill="1" applyBorder="1" applyAlignment="1">
      <alignment horizontal="right"/>
    </xf>
    <xf numFmtId="0" fontId="27" fillId="5" borderId="14" xfId="0" applyFont="1" applyFill="1" applyBorder="1" applyAlignment="1">
      <alignment horizontal="right"/>
    </xf>
    <xf numFmtId="0" fontId="0" fillId="5" borderId="14" xfId="0" quotePrefix="1" applyFill="1" applyBorder="1" applyAlignment="1">
      <alignment horizontal="center"/>
    </xf>
    <xf numFmtId="0" fontId="0" fillId="5" borderId="23" xfId="0" applyFill="1" applyBorder="1" applyAlignment="1">
      <alignment horizontal="center"/>
    </xf>
    <xf numFmtId="49" fontId="53" fillId="4" borderId="1" xfId="0" applyNumberFormat="1" applyFont="1" applyFill="1" applyBorder="1" applyAlignment="1">
      <alignment horizontal="center" vertical="center" wrapText="1"/>
    </xf>
    <xf numFmtId="0" fontId="53" fillId="15" borderId="1" xfId="0" applyFont="1" applyFill="1" applyBorder="1" applyAlignment="1">
      <alignment horizontal="center" vertical="center" wrapText="1"/>
    </xf>
    <xf numFmtId="0" fontId="53" fillId="21" borderId="1" xfId="0" applyFont="1" applyFill="1" applyBorder="1" applyAlignment="1">
      <alignment horizontal="center" vertical="center" wrapText="1"/>
    </xf>
    <xf numFmtId="0" fontId="53" fillId="22" borderId="1" xfId="0" applyFont="1" applyFill="1" applyBorder="1" applyAlignment="1">
      <alignment horizontal="center" vertical="center" wrapText="1"/>
    </xf>
    <xf numFmtId="0" fontId="0" fillId="0" borderId="3" xfId="0" applyBorder="1"/>
    <xf numFmtId="169" fontId="0" fillId="0" borderId="3" xfId="0" applyNumberFormat="1" applyBorder="1"/>
    <xf numFmtId="0" fontId="53" fillId="4" borderId="1" xfId="0" applyFont="1" applyFill="1" applyBorder="1" applyAlignment="1">
      <alignment horizontal="center" vertical="center"/>
    </xf>
    <xf numFmtId="0" fontId="53" fillId="4" borderId="1" xfId="0" applyFont="1" applyFill="1" applyBorder="1" applyAlignment="1">
      <alignment horizontal="center" vertical="center" wrapText="1"/>
    </xf>
    <xf numFmtId="169" fontId="53" fillId="4" borderId="1" xfId="0" applyNumberFormat="1" applyFont="1" applyFill="1" applyBorder="1" applyAlignment="1">
      <alignment horizontal="center" vertical="center" wrapText="1"/>
    </xf>
    <xf numFmtId="1" fontId="53" fillId="4" borderId="1" xfId="0" applyNumberFormat="1" applyFont="1" applyFill="1" applyBorder="1" applyAlignment="1">
      <alignment horizontal="center" vertical="center" wrapText="1"/>
    </xf>
    <xf numFmtId="2" fontId="53" fillId="4" borderId="1" xfId="0" applyNumberFormat="1" applyFont="1" applyFill="1" applyBorder="1" applyAlignment="1">
      <alignment horizontal="center" vertical="center" wrapText="1"/>
    </xf>
    <xf numFmtId="169" fontId="0" fillId="0" borderId="4" xfId="0" applyNumberFormat="1" applyBorder="1"/>
    <xf numFmtId="0" fontId="0" fillId="0" borderId="3" xfId="0" applyBorder="1" applyAlignment="1">
      <alignment horizontal="right"/>
    </xf>
    <xf numFmtId="9" fontId="0" fillId="0" borderId="4" xfId="2" applyFont="1" applyBorder="1" applyAlignment="1">
      <alignment horizontal="right"/>
    </xf>
    <xf numFmtId="0" fontId="0" fillId="0" borderId="2" xfId="0" applyBorder="1" applyAlignment="1">
      <alignment horizontal="center"/>
    </xf>
    <xf numFmtId="49" fontId="0" fillId="0" borderId="3" xfId="0" quotePrefix="1" applyNumberFormat="1" applyBorder="1" applyAlignment="1">
      <alignment horizontal="right"/>
    </xf>
    <xf numFmtId="0" fontId="0" fillId="0" borderId="2" xfId="0" applyBorder="1"/>
    <xf numFmtId="166" fontId="15" fillId="5" borderId="0" xfId="4" applyFill="1" applyAlignment="1">
      <alignment horizontal="left" vertical="center" wrapText="1" indent="1"/>
    </xf>
    <xf numFmtId="166" fontId="15" fillId="23" borderId="0" xfId="4" applyFill="1"/>
    <xf numFmtId="166" fontId="15" fillId="23" borderId="0" xfId="4" applyFill="1" applyAlignment="1">
      <alignment horizontal="left" vertical="center" wrapText="1" indent="1"/>
    </xf>
    <xf numFmtId="0" fontId="58" fillId="7" borderId="0" xfId="10" applyFill="1" applyAlignment="1">
      <alignment horizontal="center" vertical="center" wrapText="1"/>
    </xf>
    <xf numFmtId="0" fontId="13" fillId="15" borderId="39" xfId="7" applyFont="1" applyFill="1" applyBorder="1" applyAlignment="1">
      <alignment vertical="center"/>
    </xf>
    <xf numFmtId="0" fontId="58" fillId="7" borderId="2" xfId="10" applyFill="1" applyBorder="1" applyAlignment="1">
      <alignment horizontal="center" vertical="center" wrapText="1"/>
    </xf>
    <xf numFmtId="0" fontId="58" fillId="7" borderId="3" xfId="10" applyFill="1" applyBorder="1" applyAlignment="1">
      <alignment horizontal="center" vertical="center" wrapText="1"/>
    </xf>
    <xf numFmtId="0" fontId="39" fillId="0" borderId="0" xfId="0" applyFont="1" applyAlignment="1">
      <alignment vertical="center"/>
    </xf>
    <xf numFmtId="0" fontId="39" fillId="0" borderId="0" xfId="0" applyFont="1" applyAlignment="1">
      <alignment horizontal="left" vertical="center"/>
    </xf>
    <xf numFmtId="0" fontId="58" fillId="7" borderId="0" xfId="10" applyFill="1" applyAlignment="1">
      <alignment horizontal="left" vertical="center" wrapText="1"/>
    </xf>
    <xf numFmtId="0" fontId="58" fillId="7" borderId="2" xfId="10" applyFill="1" applyBorder="1" applyAlignment="1">
      <alignment horizontal="left" vertical="center" wrapText="1"/>
    </xf>
    <xf numFmtId="0" fontId="58" fillId="7" borderId="3" xfId="10" applyFill="1" applyBorder="1" applyAlignment="1">
      <alignment horizontal="left" vertical="center" wrapText="1"/>
    </xf>
    <xf numFmtId="0" fontId="8" fillId="0" borderId="0" xfId="0" applyFont="1" applyAlignment="1">
      <alignment vertical="center"/>
    </xf>
    <xf numFmtId="0" fontId="6" fillId="0" borderId="0" xfId="0" applyFont="1" applyAlignment="1" applyProtection="1">
      <alignment horizontal="left" vertical="center" wrapText="1"/>
      <protection hidden="1"/>
    </xf>
    <xf numFmtId="0" fontId="12" fillId="0" borderId="0" xfId="0" applyFont="1" applyAlignment="1" applyProtection="1">
      <alignment horizontal="left" vertical="center" wrapText="1"/>
      <protection hidden="1"/>
    </xf>
    <xf numFmtId="0" fontId="40" fillId="0" borderId="0" xfId="0" applyFont="1" applyAlignment="1">
      <alignment vertical="center"/>
    </xf>
    <xf numFmtId="0" fontId="58" fillId="7" borderId="2" xfId="10" applyFill="1" applyBorder="1" applyAlignment="1">
      <alignment horizontal="left" vertical="center"/>
    </xf>
    <xf numFmtId="0" fontId="58" fillId="7" borderId="3" xfId="10" applyFill="1" applyBorder="1" applyAlignment="1">
      <alignment vertical="center" wrapText="1"/>
    </xf>
    <xf numFmtId="0" fontId="58" fillId="7" borderId="4" xfId="10" applyFill="1" applyBorder="1" applyAlignment="1">
      <alignment vertical="center" wrapText="1"/>
    </xf>
    <xf numFmtId="0" fontId="58" fillId="7" borderId="0" xfId="10" applyFill="1" applyAlignment="1">
      <alignment horizontal="center" vertical="center"/>
    </xf>
    <xf numFmtId="49" fontId="58" fillId="13" borderId="0" xfId="10" applyNumberFormat="1" applyFill="1" applyAlignment="1">
      <alignment horizontal="center" vertical="center" wrapText="1"/>
    </xf>
    <xf numFmtId="0" fontId="58" fillId="13" borderId="0" xfId="10" applyFill="1" applyAlignment="1">
      <alignment horizontal="center"/>
    </xf>
    <xf numFmtId="0" fontId="58" fillId="13" borderId="0" xfId="10" applyFill="1" applyAlignment="1">
      <alignment horizontal="left" vertical="center"/>
    </xf>
    <xf numFmtId="0" fontId="58" fillId="13" borderId="0" xfId="10" applyFill="1" applyAlignment="1">
      <alignment horizontal="center" vertical="center"/>
    </xf>
    <xf numFmtId="0" fontId="58" fillId="13" borderId="0" xfId="10" applyFill="1" applyAlignment="1">
      <alignment horizontal="centerContinuous" vertical="center"/>
    </xf>
    <xf numFmtId="0" fontId="58" fillId="13" borderId="0" xfId="10" applyFill="1" applyAlignment="1">
      <alignment horizontal="centerContinuous"/>
    </xf>
    <xf numFmtId="0" fontId="58" fillId="13" borderId="0" xfId="10" applyFill="1"/>
    <xf numFmtId="0" fontId="57" fillId="0" borderId="0" xfId="9" applyFill="1" applyAlignment="1">
      <alignment vertical="center"/>
    </xf>
    <xf numFmtId="0" fontId="57" fillId="24" borderId="3" xfId="9" applyFill="1" applyBorder="1" applyAlignment="1">
      <alignment vertical="center"/>
    </xf>
    <xf numFmtId="0" fontId="57" fillId="24" borderId="4" xfId="9" applyFill="1" applyBorder="1" applyAlignment="1">
      <alignment vertical="center"/>
    </xf>
    <xf numFmtId="166" fontId="44" fillId="5" borderId="8" xfId="4" applyFont="1" applyFill="1" applyBorder="1" applyAlignment="1">
      <alignment horizontal="left" vertical="top" wrapText="1"/>
    </xf>
    <xf numFmtId="166" fontId="15" fillId="5" borderId="9" xfId="4" applyFill="1" applyBorder="1" applyAlignment="1">
      <alignment horizontal="left" vertical="top" wrapText="1"/>
    </xf>
    <xf numFmtId="166" fontId="15" fillId="5" borderId="10" xfId="4" applyFill="1" applyBorder="1" applyAlignment="1">
      <alignment horizontal="left" vertical="top" wrapText="1"/>
    </xf>
    <xf numFmtId="166" fontId="15" fillId="5" borderId="14" xfId="4" applyFill="1" applyBorder="1" applyAlignment="1">
      <alignment horizontal="left" vertical="top" wrapText="1"/>
    </xf>
    <xf numFmtId="166" fontId="15" fillId="5" borderId="0" xfId="4" applyFill="1" applyAlignment="1">
      <alignment horizontal="left" vertical="top" wrapText="1"/>
    </xf>
    <xf numFmtId="166" fontId="15" fillId="5" borderId="15" xfId="4" applyFill="1" applyBorder="1" applyAlignment="1">
      <alignment horizontal="left" vertical="top" wrapText="1"/>
    </xf>
    <xf numFmtId="166" fontId="15" fillId="5" borderId="11" xfId="4" applyFill="1" applyBorder="1" applyAlignment="1">
      <alignment horizontal="left" vertical="top" wrapText="1"/>
    </xf>
    <xf numFmtId="166" fontId="15" fillId="5" borderId="12" xfId="4" applyFill="1" applyBorder="1" applyAlignment="1">
      <alignment horizontal="left" vertical="top" wrapText="1"/>
    </xf>
    <xf numFmtId="166" fontId="15" fillId="5" borderId="13" xfId="4" applyFill="1" applyBorder="1" applyAlignment="1">
      <alignment horizontal="left" vertical="top" wrapText="1"/>
    </xf>
    <xf numFmtId="166" fontId="55" fillId="23" borderId="38" xfId="8" applyNumberFormat="1" applyFill="1" applyAlignment="1">
      <alignment horizontal="left" vertical="center" wrapText="1" indent="1"/>
    </xf>
    <xf numFmtId="0" fontId="7" fillId="0" borderId="2" xfId="0" applyFont="1" applyBorder="1" applyAlignment="1">
      <alignment horizontal="left" vertical="center" wrapText="1"/>
    </xf>
    <xf numFmtId="0" fontId="0" fillId="0" borderId="3" xfId="0" applyBorder="1" applyAlignment="1">
      <alignment horizontal="left" vertical="center" wrapText="1"/>
    </xf>
    <xf numFmtId="0" fontId="0" fillId="0" borderId="18" xfId="0" applyBorder="1" applyAlignment="1">
      <alignment horizontal="left" vertical="center" wrapText="1"/>
    </xf>
    <xf numFmtId="0" fontId="0" fillId="0" borderId="2" xfId="0" applyBorder="1" applyAlignment="1">
      <alignment horizontal="left" vertical="center" wrapText="1"/>
    </xf>
    <xf numFmtId="0" fontId="57" fillId="4" borderId="5" xfId="9" applyFill="1" applyBorder="1" applyAlignment="1">
      <alignment horizontal="center" vertical="center"/>
    </xf>
    <xf numFmtId="0" fontId="57" fillId="4" borderId="6" xfId="9" applyFill="1" applyBorder="1" applyAlignment="1">
      <alignment horizontal="center" vertical="center"/>
    </xf>
    <xf numFmtId="0" fontId="57" fillId="4" borderId="7" xfId="9" applyFill="1" applyBorder="1" applyAlignment="1">
      <alignment horizontal="center" vertical="center"/>
    </xf>
    <xf numFmtId="0" fontId="0" fillId="5" borderId="32" xfId="0" applyFill="1" applyBorder="1" applyAlignment="1">
      <alignment horizontal="left" vertical="top" wrapText="1"/>
    </xf>
    <xf numFmtId="0" fontId="0" fillId="5" borderId="33" xfId="0" applyFill="1" applyBorder="1" applyAlignment="1">
      <alignment horizontal="left" vertical="top"/>
    </xf>
    <xf numFmtId="0" fontId="0" fillId="5" borderId="22" xfId="0" applyFill="1" applyBorder="1" applyAlignment="1">
      <alignment horizontal="left" vertical="top"/>
    </xf>
    <xf numFmtId="0" fontId="0" fillId="0" borderId="12" xfId="0" applyBorder="1" applyAlignment="1">
      <alignment horizontal="left" vertical="center" wrapText="1"/>
    </xf>
    <xf numFmtId="0" fontId="0" fillId="0" borderId="34" xfId="0" applyBorder="1" applyAlignment="1">
      <alignment horizontal="left" vertical="center" wrapText="1"/>
    </xf>
    <xf numFmtId="0" fontId="58" fillId="7" borderId="3" xfId="10" applyFill="1" applyBorder="1" applyAlignment="1">
      <alignment horizontal="center" vertical="center" wrapText="1"/>
    </xf>
    <xf numFmtId="0" fontId="58" fillId="7" borderId="4" xfId="10" applyFill="1" applyBorder="1" applyAlignment="1">
      <alignment horizontal="center" vertical="center" wrapText="1"/>
    </xf>
    <xf numFmtId="0" fontId="0" fillId="0" borderId="14" xfId="0" applyBorder="1" applyAlignment="1">
      <alignment horizontal="left" vertical="center" wrapText="1"/>
    </xf>
    <xf numFmtId="0" fontId="0" fillId="0" borderId="0" xfId="0" applyAlignment="1">
      <alignment horizontal="left" vertical="center" wrapText="1"/>
    </xf>
    <xf numFmtId="0" fontId="0" fillId="0" borderId="35" xfId="0" applyBorder="1" applyAlignment="1">
      <alignment horizontal="left" vertical="center" wrapText="1"/>
    </xf>
    <xf numFmtId="0" fontId="0" fillId="0" borderId="33" xfId="0" applyBorder="1" applyAlignment="1">
      <alignment horizontal="left" vertical="center" wrapText="1"/>
    </xf>
    <xf numFmtId="0" fontId="0" fillId="0" borderId="22" xfId="0" applyBorder="1" applyAlignment="1">
      <alignment horizontal="left" vertical="center" wrapText="1"/>
    </xf>
    <xf numFmtId="0" fontId="0" fillId="0" borderId="2" xfId="0" quotePrefix="1" applyBorder="1" applyAlignment="1">
      <alignment horizontal="left" vertical="center" wrapText="1"/>
    </xf>
    <xf numFmtId="0" fontId="57" fillId="24" borderId="2" xfId="9" applyFill="1" applyBorder="1" applyAlignment="1">
      <alignment horizontal="left" vertical="center"/>
    </xf>
    <xf numFmtId="0" fontId="57" fillId="24" borderId="3" xfId="9" applyFill="1" applyBorder="1" applyAlignment="1">
      <alignment horizontal="left" vertical="center"/>
    </xf>
    <xf numFmtId="0" fontId="57" fillId="24" borderId="4" xfId="9" applyFill="1" applyBorder="1" applyAlignment="1">
      <alignment horizontal="left" vertical="center"/>
    </xf>
    <xf numFmtId="0" fontId="54" fillId="8" borderId="0" xfId="11" applyFill="1" applyAlignment="1">
      <alignment horizontal="left" vertical="center" wrapText="1"/>
    </xf>
    <xf numFmtId="0" fontId="12" fillId="24" borderId="2" xfId="0" applyFont="1" applyFill="1" applyBorder="1" applyAlignment="1" applyProtection="1">
      <alignment horizontal="left" vertical="center" wrapText="1"/>
      <protection hidden="1"/>
    </xf>
    <xf numFmtId="0" fontId="7" fillId="24" borderId="3" xfId="0" applyFont="1" applyFill="1" applyBorder="1" applyAlignment="1">
      <alignment horizontal="left" vertical="center" wrapText="1"/>
    </xf>
    <xf numFmtId="0" fontId="7" fillId="24" borderId="4" xfId="0" applyFont="1" applyFill="1" applyBorder="1" applyAlignment="1">
      <alignment horizontal="left" vertical="center" wrapText="1"/>
    </xf>
    <xf numFmtId="0" fontId="7" fillId="0" borderId="0" xfId="0" applyFont="1" applyAlignment="1">
      <alignment horizontal="left" vertical="center" wrapText="1"/>
    </xf>
    <xf numFmtId="0" fontId="0" fillId="0" borderId="0" xfId="0" applyAlignment="1">
      <alignment horizontal="left" vertical="top" wrapText="1"/>
    </xf>
    <xf numFmtId="0" fontId="0" fillId="0" borderId="0" xfId="0" applyAlignment="1">
      <alignment horizontal="left" wrapText="1"/>
    </xf>
    <xf numFmtId="0" fontId="7" fillId="5" borderId="0" xfId="0" applyFont="1" applyFill="1" applyAlignment="1">
      <alignment horizontal="left" vertical="center" wrapText="1"/>
    </xf>
    <xf numFmtId="0" fontId="3" fillId="0" borderId="0" xfId="0" applyFont="1" applyAlignment="1">
      <alignment horizontal="left" wrapText="1"/>
    </xf>
    <xf numFmtId="0" fontId="7" fillId="0" borderId="0" xfId="0" applyFont="1" applyAlignment="1">
      <alignment horizontal="left" vertical="top" wrapText="1"/>
    </xf>
    <xf numFmtId="0" fontId="58" fillId="7" borderId="0" xfId="10" applyFill="1" applyAlignment="1">
      <alignment horizontal="center" vertical="center" wrapText="1"/>
    </xf>
    <xf numFmtId="0" fontId="12" fillId="24" borderId="1" xfId="0" applyFont="1" applyFill="1" applyBorder="1" applyAlignment="1" applyProtection="1">
      <alignment horizontal="left" vertical="center" wrapText="1"/>
      <protection hidden="1"/>
    </xf>
    <xf numFmtId="0" fontId="0" fillId="5" borderId="0" xfId="0" applyFill="1" applyAlignment="1">
      <alignment horizontal="left" vertical="center" wrapText="1"/>
    </xf>
    <xf numFmtId="0" fontId="21" fillId="5" borderId="0" xfId="0" applyFont="1" applyFill="1" applyAlignment="1">
      <alignment horizontal="left" vertical="center" wrapText="1"/>
    </xf>
    <xf numFmtId="0" fontId="12" fillId="5" borderId="0" xfId="0" applyFont="1" applyFill="1" applyAlignment="1">
      <alignment horizontal="left" vertical="center" wrapText="1"/>
    </xf>
    <xf numFmtId="0" fontId="0" fillId="0" borderId="0" xfId="0" applyAlignment="1">
      <alignment horizontal="left" vertical="center"/>
    </xf>
    <xf numFmtId="165" fontId="0" fillId="3" borderId="1" xfId="2" applyNumberFormat="1" applyFont="1" applyFill="1" applyBorder="1" applyAlignment="1" applyProtection="1">
      <alignment horizontal="center" vertical="center"/>
      <protection locked="0"/>
    </xf>
    <xf numFmtId="164" fontId="0" fillId="3" borderId="1" xfId="1" applyNumberFormat="1" applyFont="1" applyFill="1" applyBorder="1" applyAlignment="1" applyProtection="1">
      <alignment horizontal="center" vertical="center"/>
      <protection locked="0"/>
    </xf>
    <xf numFmtId="0" fontId="3" fillId="0" borderId="0" xfId="0" applyFont="1" applyAlignment="1">
      <alignment horizontal="left" vertical="center" wrapText="1"/>
    </xf>
    <xf numFmtId="0" fontId="0" fillId="0" borderId="0" xfId="0" applyAlignment="1">
      <alignment vertical="center" wrapText="1"/>
    </xf>
    <xf numFmtId="165" fontId="0" fillId="6" borderId="1" xfId="2" applyNumberFormat="1" applyFont="1" applyFill="1" applyBorder="1" applyAlignment="1">
      <alignment horizontal="center" vertical="center"/>
    </xf>
    <xf numFmtId="165" fontId="3" fillId="6" borderId="1" xfId="2" applyNumberFormat="1" applyFont="1" applyFill="1" applyBorder="1" applyAlignment="1">
      <alignment horizontal="center" vertical="center"/>
    </xf>
    <xf numFmtId="0" fontId="7" fillId="0" borderId="0" xfId="0" applyFont="1" applyAlignment="1">
      <alignment horizontal="left" vertical="center"/>
    </xf>
    <xf numFmtId="9" fontId="0" fillId="3" borderId="1" xfId="2" applyFont="1" applyFill="1" applyBorder="1" applyAlignment="1" applyProtection="1">
      <alignment horizontal="center" vertical="center"/>
      <protection locked="0"/>
    </xf>
    <xf numFmtId="164" fontId="0" fillId="3" borderId="1" xfId="0" applyNumberFormat="1" applyFill="1" applyBorder="1" applyAlignment="1" applyProtection="1">
      <alignment horizontal="right" vertical="center" wrapText="1"/>
      <protection locked="0"/>
    </xf>
    <xf numFmtId="2" fontId="7" fillId="18" borderId="1" xfId="0" applyNumberFormat="1" applyFont="1" applyFill="1" applyBorder="1" applyAlignment="1">
      <alignment horizontal="right" vertical="center" wrapText="1"/>
    </xf>
    <xf numFmtId="10" fontId="7" fillId="6" borderId="2" xfId="2" applyNumberFormat="1" applyFont="1" applyFill="1" applyBorder="1" applyAlignment="1">
      <alignment horizontal="right" vertical="center"/>
    </xf>
    <xf numFmtId="10" fontId="7" fillId="6" borderId="3" xfId="2" applyNumberFormat="1" applyFont="1" applyFill="1" applyBorder="1" applyAlignment="1">
      <alignment horizontal="right" vertical="center"/>
    </xf>
    <xf numFmtId="10" fontId="7" fillId="6" borderId="4" xfId="2" applyNumberFormat="1" applyFont="1" applyFill="1" applyBorder="1" applyAlignment="1">
      <alignment horizontal="right" vertical="center"/>
    </xf>
    <xf numFmtId="2" fontId="7" fillId="6" borderId="2" xfId="2" applyNumberFormat="1" applyFont="1" applyFill="1" applyBorder="1" applyAlignment="1">
      <alignment horizontal="right" vertical="center"/>
    </xf>
    <xf numFmtId="2" fontId="7" fillId="6" borderId="1" xfId="2" applyNumberFormat="1" applyFont="1" applyFill="1" applyBorder="1" applyAlignment="1">
      <alignment horizontal="right" vertical="center"/>
    </xf>
    <xf numFmtId="0" fontId="7" fillId="5" borderId="0" xfId="0" applyFont="1" applyFill="1" applyAlignment="1">
      <alignment horizontal="left" vertical="top" wrapText="1"/>
    </xf>
    <xf numFmtId="0" fontId="0" fillId="5" borderId="0" xfId="0" applyFill="1" applyAlignment="1">
      <alignment horizontal="left" vertical="top" wrapText="1"/>
    </xf>
    <xf numFmtId="0" fontId="49" fillId="0" borderId="27" xfId="0" applyFont="1" applyBorder="1" applyAlignment="1">
      <alignment horizontal="left" vertical="center" wrapText="1"/>
    </xf>
    <xf numFmtId="0" fontId="49" fillId="0" borderId="31" xfId="0" applyFont="1" applyBorder="1" applyAlignment="1">
      <alignment horizontal="left" vertical="center" wrapText="1"/>
    </xf>
    <xf numFmtId="0" fontId="49" fillId="0" borderId="23" xfId="0" applyFont="1" applyBorder="1" applyAlignment="1">
      <alignment horizontal="left" vertical="center" wrapText="1"/>
    </xf>
    <xf numFmtId="0" fontId="35" fillId="0" borderId="0" xfId="0" applyFont="1" applyAlignment="1">
      <alignment horizontal="left" vertical="center" wrapText="1"/>
    </xf>
    <xf numFmtId="0" fontId="54" fillId="8" borderId="0" xfId="11" applyFill="1" applyAlignment="1">
      <alignment horizontal="left" vertical="center"/>
    </xf>
    <xf numFmtId="0" fontId="31" fillId="0" borderId="0" xfId="0" applyFont="1" applyAlignment="1">
      <alignment horizontal="left" vertical="center" wrapText="1"/>
    </xf>
    <xf numFmtId="0" fontId="7" fillId="0" borderId="0" xfId="0" applyFont="1" applyAlignment="1">
      <alignment horizontal="left" wrapText="1"/>
    </xf>
    <xf numFmtId="172" fontId="7" fillId="6" borderId="1" xfId="2" applyNumberFormat="1" applyFont="1" applyFill="1" applyBorder="1" applyAlignment="1">
      <alignment horizontal="right" vertical="center"/>
    </xf>
    <xf numFmtId="0" fontId="7" fillId="6" borderId="1" xfId="2" applyNumberFormat="1" applyFont="1" applyFill="1" applyBorder="1" applyAlignment="1">
      <alignment horizontal="right" vertical="center"/>
    </xf>
    <xf numFmtId="0" fontId="35" fillId="0" borderId="0" xfId="0" applyFont="1" applyAlignment="1">
      <alignment horizontal="left" wrapText="1"/>
    </xf>
    <xf numFmtId="0" fontId="11" fillId="0" borderId="0" xfId="0" applyFont="1" applyAlignment="1">
      <alignment horizontal="center" wrapText="1"/>
    </xf>
    <xf numFmtId="10" fontId="7" fillId="3" borderId="1" xfId="2" applyNumberFormat="1" applyFont="1" applyFill="1" applyBorder="1" applyAlignment="1" applyProtection="1">
      <alignment horizontal="right" vertical="center"/>
      <protection locked="0"/>
    </xf>
    <xf numFmtId="165" fontId="7" fillId="3" borderId="2" xfId="2" applyNumberFormat="1" applyFont="1" applyFill="1" applyBorder="1" applyAlignment="1" applyProtection="1">
      <alignment horizontal="right" vertical="center"/>
      <protection locked="0"/>
    </xf>
    <xf numFmtId="165" fontId="7" fillId="3" borderId="1" xfId="2" applyNumberFormat="1" applyFont="1" applyFill="1" applyBorder="1" applyAlignment="1" applyProtection="1">
      <alignment horizontal="right" vertical="center"/>
      <protection locked="0"/>
    </xf>
    <xf numFmtId="1" fontId="7" fillId="6" borderId="1" xfId="1" applyNumberFormat="1" applyFont="1" applyFill="1" applyBorder="1" applyAlignment="1">
      <alignment horizontal="right" vertical="center"/>
    </xf>
    <xf numFmtId="164" fontId="7" fillId="6" borderId="2" xfId="0" applyNumberFormat="1" applyFont="1" applyFill="1" applyBorder="1" applyAlignment="1">
      <alignment horizontal="center" vertical="center"/>
    </xf>
    <xf numFmtId="164" fontId="7" fillId="6" borderId="3" xfId="0" applyNumberFormat="1" applyFont="1" applyFill="1" applyBorder="1" applyAlignment="1">
      <alignment horizontal="center" vertical="center"/>
    </xf>
    <xf numFmtId="164" fontId="7" fillId="6" borderId="4" xfId="0" applyNumberFormat="1" applyFont="1" applyFill="1" applyBorder="1" applyAlignment="1">
      <alignment horizontal="center" vertical="center"/>
    </xf>
    <xf numFmtId="10" fontId="7" fillId="3" borderId="2" xfId="2" applyNumberFormat="1" applyFont="1" applyFill="1" applyBorder="1" applyAlignment="1" applyProtection="1">
      <alignment horizontal="right" vertical="center"/>
      <protection locked="0"/>
    </xf>
    <xf numFmtId="10" fontId="7" fillId="3" borderId="3" xfId="2" applyNumberFormat="1" applyFont="1" applyFill="1" applyBorder="1" applyAlignment="1" applyProtection="1">
      <alignment horizontal="right" vertical="center"/>
      <protection locked="0"/>
    </xf>
    <xf numFmtId="10" fontId="7" fillId="3" borderId="4" xfId="2" applyNumberFormat="1" applyFont="1" applyFill="1" applyBorder="1" applyAlignment="1" applyProtection="1">
      <alignment horizontal="right" vertical="center"/>
      <protection locked="0"/>
    </xf>
    <xf numFmtId="2" fontId="7" fillId="6" borderId="3" xfId="2" applyNumberFormat="1" applyFont="1" applyFill="1" applyBorder="1" applyAlignment="1">
      <alignment horizontal="right" vertical="center"/>
    </xf>
    <xf numFmtId="2" fontId="7" fillId="6" borderId="4" xfId="2" applyNumberFormat="1" applyFont="1" applyFill="1" applyBorder="1" applyAlignment="1">
      <alignment horizontal="right" vertical="center"/>
    </xf>
    <xf numFmtId="9" fontId="7" fillId="18" borderId="1" xfId="0" applyNumberFormat="1" applyFont="1" applyFill="1" applyBorder="1" applyAlignment="1">
      <alignment horizontal="right" vertical="center" wrapText="1"/>
    </xf>
    <xf numFmtId="0" fontId="0" fillId="6" borderId="1" xfId="0" applyFill="1" applyBorder="1" applyAlignment="1">
      <alignment horizontal="right" vertical="center" wrapText="1"/>
    </xf>
    <xf numFmtId="10" fontId="0" fillId="6" borderId="1" xfId="2" applyNumberFormat="1" applyFont="1" applyFill="1" applyBorder="1" applyAlignment="1">
      <alignment vertical="center"/>
    </xf>
    <xf numFmtId="0" fontId="3" fillId="0" borderId="0" xfId="0" applyFont="1" applyAlignment="1">
      <alignment vertical="center" wrapText="1"/>
    </xf>
    <xf numFmtId="172" fontId="7" fillId="6" borderId="2" xfId="2" applyNumberFormat="1" applyFont="1" applyFill="1" applyBorder="1" applyAlignment="1">
      <alignment horizontal="right" vertical="center"/>
    </xf>
    <xf numFmtId="10" fontId="7" fillId="6" borderId="1" xfId="2" applyNumberFormat="1" applyFont="1" applyFill="1" applyBorder="1" applyAlignment="1">
      <alignment horizontal="right" vertical="center"/>
    </xf>
    <xf numFmtId="0" fontId="0" fillId="0" borderId="0" xfId="0" applyAlignment="1">
      <alignment horizontal="right"/>
    </xf>
    <xf numFmtId="0" fontId="12" fillId="24" borderId="3" xfId="0" applyFont="1" applyFill="1" applyBorder="1" applyAlignment="1" applyProtection="1">
      <alignment horizontal="left" vertical="center" wrapText="1"/>
      <protection hidden="1"/>
    </xf>
    <xf numFmtId="0" fontId="12" fillId="24" borderId="4" xfId="0" applyFont="1" applyFill="1" applyBorder="1" applyAlignment="1" applyProtection="1">
      <alignment horizontal="left" vertical="center" wrapText="1"/>
      <protection hidden="1"/>
    </xf>
    <xf numFmtId="0" fontId="58" fillId="7" borderId="3" xfId="10" applyFill="1" applyBorder="1" applyAlignment="1">
      <alignment horizontal="left" vertical="center" wrapText="1"/>
    </xf>
    <xf numFmtId="0" fontId="58" fillId="7" borderId="4" xfId="10" applyFill="1" applyBorder="1" applyAlignment="1">
      <alignment horizontal="left" vertical="center" wrapText="1"/>
    </xf>
    <xf numFmtId="164" fontId="16" fillId="0" borderId="14" xfId="1" applyNumberFormat="1" applyFont="1" applyBorder="1" applyAlignment="1">
      <alignment horizontal="center" vertical="center"/>
    </xf>
    <xf numFmtId="164" fontId="16" fillId="0" borderId="0" xfId="1" applyNumberFormat="1" applyFont="1" applyAlignment="1">
      <alignment horizontal="center" vertical="center"/>
    </xf>
    <xf numFmtId="0" fontId="16" fillId="0" borderId="0" xfId="0" applyFont="1" applyAlignment="1">
      <alignment horizontal="left" vertical="center" wrapText="1"/>
    </xf>
    <xf numFmtId="0" fontId="16" fillId="0" borderId="15" xfId="0" applyFont="1" applyBorder="1" applyAlignment="1">
      <alignment horizontal="left" vertical="center" wrapText="1"/>
    </xf>
    <xf numFmtId="44" fontId="16" fillId="5" borderId="0" xfId="1" applyFont="1" applyFill="1" applyAlignment="1">
      <alignment horizontal="left" vertical="center" wrapText="1"/>
    </xf>
    <xf numFmtId="44" fontId="16" fillId="5" borderId="15" xfId="1" applyFont="1" applyFill="1" applyBorder="1" applyAlignment="1">
      <alignment horizontal="left" vertical="center" wrapText="1"/>
    </xf>
    <xf numFmtId="49" fontId="58" fillId="13" borderId="0" xfId="10" applyNumberFormat="1" applyFill="1" applyAlignment="1">
      <alignment horizontal="center" wrapText="1"/>
    </xf>
    <xf numFmtId="49" fontId="58" fillId="13" borderId="0" xfId="10" applyNumberFormat="1" applyFill="1" applyAlignment="1">
      <alignment horizontal="center" vertical="center"/>
    </xf>
    <xf numFmtId="0" fontId="5" fillId="2" borderId="5" xfId="0" applyFont="1" applyFill="1" applyBorder="1" applyAlignment="1" applyProtection="1">
      <alignment horizontal="center" vertical="center" wrapText="1"/>
      <protection hidden="1"/>
    </xf>
    <xf numFmtId="0" fontId="5" fillId="2" borderId="6" xfId="0" applyFont="1" applyFill="1" applyBorder="1" applyAlignment="1" applyProtection="1">
      <alignment horizontal="center" vertical="center" wrapText="1"/>
      <protection hidden="1"/>
    </xf>
    <xf numFmtId="0" fontId="5" fillId="2" borderId="7" xfId="0" applyFont="1" applyFill="1" applyBorder="1" applyAlignment="1" applyProtection="1">
      <alignment horizontal="center" vertical="center" wrapText="1"/>
      <protection hidden="1"/>
    </xf>
    <xf numFmtId="49" fontId="57" fillId="24" borderId="2" xfId="9" applyNumberFormat="1" applyFill="1" applyBorder="1" applyAlignment="1">
      <alignment horizontal="left" vertical="center"/>
    </xf>
    <xf numFmtId="49" fontId="57" fillId="24" borderId="3" xfId="9" applyNumberFormat="1" applyFill="1" applyBorder="1" applyAlignment="1">
      <alignment horizontal="left" vertical="center"/>
    </xf>
    <xf numFmtId="49" fontId="57" fillId="24" borderId="4" xfId="9" applyNumberFormat="1" applyFill="1" applyBorder="1" applyAlignment="1">
      <alignment horizontal="left" vertical="center"/>
    </xf>
    <xf numFmtId="0" fontId="7" fillId="24" borderId="1" xfId="0" applyFont="1" applyFill="1" applyBorder="1" applyAlignment="1" applyProtection="1">
      <alignment horizontal="left" vertical="center" wrapText="1"/>
      <protection hidden="1"/>
    </xf>
    <xf numFmtId="0" fontId="58" fillId="7" borderId="0" xfId="10" applyFill="1" applyAlignment="1">
      <alignment horizontal="center" vertical="center"/>
    </xf>
    <xf numFmtId="0" fontId="0" fillId="0" borderId="6" xfId="0" applyBorder="1"/>
    <xf numFmtId="0" fontId="0" fillId="0" borderId="7" xfId="0" applyBorder="1"/>
    <xf numFmtId="0" fontId="7" fillId="24" borderId="2" xfId="0" applyFont="1" applyFill="1" applyBorder="1" applyAlignment="1" applyProtection="1">
      <alignment horizontal="left" vertical="center" wrapText="1"/>
      <protection hidden="1"/>
    </xf>
    <xf numFmtId="0" fontId="0" fillId="24" borderId="3" xfId="0" applyFill="1" applyBorder="1" applyAlignment="1">
      <alignment horizontal="left"/>
    </xf>
    <xf numFmtId="0" fontId="0" fillId="24" borderId="4" xfId="0" applyFill="1" applyBorder="1" applyAlignment="1">
      <alignment horizontal="left"/>
    </xf>
    <xf numFmtId="0" fontId="0" fillId="0" borderId="12" xfId="0" applyBorder="1" applyAlignment="1">
      <alignment horizontal="center" vertical="center" wrapText="1"/>
    </xf>
    <xf numFmtId="0" fontId="18" fillId="12" borderId="16" xfId="5" applyFont="1" applyFill="1" applyBorder="1" applyAlignment="1">
      <alignment horizontal="center" wrapText="1"/>
    </xf>
    <xf numFmtId="0" fontId="18" fillId="12" borderId="12" xfId="5" applyFont="1" applyFill="1" applyBorder="1" applyAlignment="1">
      <alignment horizontal="center" wrapText="1"/>
    </xf>
    <xf numFmtId="0" fontId="18" fillId="0" borderId="19" xfId="5" applyFont="1" applyBorder="1" applyAlignment="1">
      <alignment horizontal="center" wrapText="1"/>
    </xf>
    <xf numFmtId="0" fontId="18" fillId="0" borderId="1" xfId="5" applyFont="1" applyBorder="1" applyAlignment="1">
      <alignment horizontal="center" wrapText="1"/>
    </xf>
    <xf numFmtId="0" fontId="17" fillId="0" borderId="19" xfId="5" applyBorder="1" applyAlignment="1">
      <alignment horizontal="left" wrapText="1"/>
    </xf>
    <xf numFmtId="0" fontId="17" fillId="0" borderId="1" xfId="5" applyBorder="1" applyAlignment="1">
      <alignment horizontal="left" wrapText="1"/>
    </xf>
    <xf numFmtId="0" fontId="17" fillId="0" borderId="28" xfId="5" applyBorder="1" applyAlignment="1">
      <alignment horizontal="left" wrapText="1"/>
    </xf>
    <xf numFmtId="0" fontId="17" fillId="0" borderId="29" xfId="5" applyBorder="1" applyAlignment="1">
      <alignment horizontal="left" wrapText="1"/>
    </xf>
    <xf numFmtId="0" fontId="17" fillId="0" borderId="30" xfId="5" applyBorder="1" applyAlignment="1">
      <alignment horizontal="left" wrapText="1"/>
    </xf>
    <xf numFmtId="0" fontId="17" fillId="0" borderId="23" xfId="5" applyBorder="1" applyAlignment="1">
      <alignment horizontal="left" wrapText="1"/>
    </xf>
    <xf numFmtId="0" fontId="18" fillId="12" borderId="24" xfId="5" applyFont="1" applyFill="1" applyBorder="1" applyAlignment="1">
      <alignment horizontal="center" wrapText="1"/>
    </xf>
    <xf numFmtId="0" fontId="18" fillId="12" borderId="25" xfId="5" applyFont="1" applyFill="1" applyBorder="1" applyAlignment="1">
      <alignment horizontal="center" wrapText="1"/>
    </xf>
    <xf numFmtId="0" fontId="17" fillId="13" borderId="27" xfId="5" applyFill="1" applyBorder="1" applyAlignment="1">
      <alignment horizontal="center"/>
    </xf>
    <xf numFmtId="0" fontId="18" fillId="12" borderId="11" xfId="5" applyFont="1" applyFill="1" applyBorder="1" applyAlignment="1">
      <alignment horizontal="center" wrapText="1"/>
    </xf>
    <xf numFmtId="0" fontId="18" fillId="11" borderId="0" xfId="5" applyFont="1" applyFill="1" applyAlignment="1">
      <alignment horizontal="center"/>
    </xf>
    <xf numFmtId="0" fontId="18" fillId="0" borderId="17" xfId="5" applyFont="1" applyBorder="1" applyAlignment="1">
      <alignment horizontal="center" wrapText="1"/>
    </xf>
    <xf numFmtId="0" fontId="18" fillId="0" borderId="4" xfId="5" applyFont="1" applyBorder="1" applyAlignment="1">
      <alignment horizontal="center" wrapText="1"/>
    </xf>
    <xf numFmtId="0" fontId="18" fillId="0" borderId="2" xfId="5" applyFont="1" applyBorder="1" applyAlignment="1">
      <alignment horizontal="center" wrapText="1"/>
    </xf>
    <xf numFmtId="0" fontId="18" fillId="0" borderId="18" xfId="5" applyFont="1" applyBorder="1" applyAlignment="1">
      <alignment horizontal="center" wrapText="1"/>
    </xf>
    <xf numFmtId="0" fontId="12" fillId="12" borderId="16" xfId="5" applyFont="1" applyFill="1" applyBorder="1" applyAlignment="1">
      <alignment horizontal="center" wrapText="1"/>
    </xf>
    <xf numFmtId="0" fontId="12" fillId="12" borderId="12" xfId="5" applyFont="1" applyFill="1" applyBorder="1" applyAlignment="1">
      <alignment horizontal="center" wrapText="1"/>
    </xf>
    <xf numFmtId="0" fontId="12" fillId="0" borderId="19" xfId="5" applyFont="1" applyBorder="1" applyAlignment="1">
      <alignment horizontal="center" wrapText="1"/>
    </xf>
    <xf numFmtId="0" fontId="12" fillId="0" borderId="1" xfId="5" applyFont="1" applyBorder="1" applyAlignment="1">
      <alignment horizontal="center" wrapText="1"/>
    </xf>
    <xf numFmtId="0" fontId="7" fillId="0" borderId="19" xfId="5" applyFont="1" applyBorder="1" applyAlignment="1">
      <alignment horizontal="left" wrapText="1"/>
    </xf>
    <xf numFmtId="0" fontId="7" fillId="0" borderId="1" xfId="5" applyFont="1" applyBorder="1" applyAlignment="1">
      <alignment horizontal="left" wrapText="1"/>
    </xf>
    <xf numFmtId="0" fontId="7" fillId="0" borderId="28" xfId="5" applyFont="1" applyBorder="1" applyAlignment="1">
      <alignment horizontal="left" wrapText="1"/>
    </xf>
    <xf numFmtId="0" fontId="7" fillId="0" borderId="29" xfId="5" applyFont="1" applyBorder="1" applyAlignment="1">
      <alignment horizontal="left" wrapText="1"/>
    </xf>
    <xf numFmtId="0" fontId="7" fillId="0" borderId="30" xfId="5" applyFont="1" applyBorder="1" applyAlignment="1">
      <alignment horizontal="left" wrapText="1"/>
    </xf>
    <xf numFmtId="0" fontId="7" fillId="0" borderId="23" xfId="5" applyFont="1" applyBorder="1" applyAlignment="1">
      <alignment horizontal="left" wrapText="1"/>
    </xf>
    <xf numFmtId="0" fontId="12" fillId="12" borderId="24" xfId="5" applyFont="1" applyFill="1" applyBorder="1" applyAlignment="1">
      <alignment horizontal="center" wrapText="1"/>
    </xf>
    <xf numFmtId="0" fontId="12" fillId="12" borderId="25" xfId="5" applyFont="1" applyFill="1" applyBorder="1" applyAlignment="1">
      <alignment horizontal="center" wrapText="1"/>
    </xf>
    <xf numFmtId="0" fontId="7" fillId="13" borderId="27" xfId="5" applyFont="1" applyFill="1" applyBorder="1" applyAlignment="1">
      <alignment horizontal="center"/>
    </xf>
    <xf numFmtId="0" fontId="12" fillId="12" borderId="11" xfId="5" applyFont="1" applyFill="1" applyBorder="1" applyAlignment="1">
      <alignment horizontal="center" wrapText="1"/>
    </xf>
    <xf numFmtId="0" fontId="12" fillId="11" borderId="0" xfId="5" applyFont="1" applyFill="1" applyAlignment="1">
      <alignment horizontal="center"/>
    </xf>
    <xf numFmtId="0" fontId="12" fillId="0" borderId="17" xfId="5" applyFont="1" applyBorder="1" applyAlignment="1">
      <alignment horizontal="center" wrapText="1"/>
    </xf>
    <xf numFmtId="0" fontId="12" fillId="0" borderId="4" xfId="5" applyFont="1" applyBorder="1" applyAlignment="1">
      <alignment horizontal="center" wrapText="1"/>
    </xf>
    <xf numFmtId="0" fontId="12" fillId="0" borderId="2" xfId="5" applyFont="1" applyBorder="1" applyAlignment="1">
      <alignment horizontal="center" wrapText="1"/>
    </xf>
    <xf numFmtId="0" fontId="12" fillId="0" borderId="18" xfId="5" applyFont="1" applyBorder="1" applyAlignment="1">
      <alignment horizontal="center" wrapText="1"/>
    </xf>
    <xf numFmtId="0" fontId="18" fillId="0" borderId="3" xfId="5" applyFont="1" applyBorder="1" applyAlignment="1">
      <alignment horizontal="center" wrapText="1"/>
    </xf>
    <xf numFmtId="0" fontId="17" fillId="0" borderId="2" xfId="5" applyBorder="1" applyAlignment="1">
      <alignment horizontal="left" wrapText="1"/>
    </xf>
    <xf numFmtId="0" fontId="17" fillId="0" borderId="3" xfId="5" applyBorder="1" applyAlignment="1">
      <alignment horizontal="left" wrapText="1"/>
    </xf>
    <xf numFmtId="0" fontId="17" fillId="0" borderId="4" xfId="5" applyBorder="1" applyAlignment="1">
      <alignment horizontal="left" wrapText="1"/>
    </xf>
    <xf numFmtId="0" fontId="25" fillId="0" borderId="2" xfId="5" applyFont="1" applyBorder="1" applyAlignment="1">
      <alignment horizontal="left" wrapText="1"/>
    </xf>
    <xf numFmtId="0" fontId="25" fillId="0" borderId="3" xfId="5" applyFont="1" applyBorder="1" applyAlignment="1">
      <alignment horizontal="left" wrapText="1"/>
    </xf>
    <xf numFmtId="0" fontId="25" fillId="0" borderId="4" xfId="5" applyFont="1" applyBorder="1" applyAlignment="1">
      <alignment horizontal="left" wrapText="1"/>
    </xf>
    <xf numFmtId="0" fontId="18" fillId="12" borderId="1" xfId="5" applyFont="1" applyFill="1" applyBorder="1" applyAlignment="1">
      <alignment horizontal="center" wrapText="1"/>
    </xf>
    <xf numFmtId="0" fontId="17" fillId="13" borderId="8" xfId="5" applyFill="1" applyBorder="1" applyAlignment="1">
      <alignment horizontal="center"/>
    </xf>
    <xf numFmtId="0" fontId="17" fillId="13" borderId="9" xfId="5" applyFill="1" applyBorder="1" applyAlignment="1">
      <alignment horizontal="center"/>
    </xf>
    <xf numFmtId="0" fontId="17" fillId="13" borderId="10" xfId="5" applyFill="1" applyBorder="1" applyAlignment="1">
      <alignment horizontal="center"/>
    </xf>
    <xf numFmtId="0" fontId="18" fillId="0" borderId="19" xfId="6" applyFont="1" applyBorder="1" applyAlignment="1">
      <alignment horizontal="center" wrapText="1"/>
    </xf>
    <xf numFmtId="0" fontId="18" fillId="0" borderId="1" xfId="6" applyFont="1" applyBorder="1" applyAlignment="1">
      <alignment horizontal="center" wrapText="1"/>
    </xf>
    <xf numFmtId="0" fontId="17" fillId="0" borderId="19" xfId="6" applyBorder="1" applyAlignment="1">
      <alignment horizontal="left" wrapText="1"/>
    </xf>
    <xf numFmtId="0" fontId="17" fillId="0" borderId="1" xfId="6" applyBorder="1" applyAlignment="1">
      <alignment horizontal="left" wrapText="1"/>
    </xf>
    <xf numFmtId="0" fontId="25" fillId="0" borderId="28" xfId="6" applyFont="1" applyBorder="1" applyAlignment="1">
      <alignment horizontal="left" wrapText="1"/>
    </xf>
    <xf numFmtId="0" fontId="25" fillId="0" borderId="29" xfId="6" applyFont="1" applyBorder="1" applyAlignment="1">
      <alignment horizontal="left" wrapText="1"/>
    </xf>
    <xf numFmtId="0" fontId="25" fillId="0" borderId="30" xfId="6" applyFont="1" applyBorder="1" applyAlignment="1">
      <alignment horizontal="left" wrapText="1"/>
    </xf>
    <xf numFmtId="0" fontId="17" fillId="0" borderId="23" xfId="6" applyBorder="1" applyAlignment="1">
      <alignment horizontal="left" wrapText="1"/>
    </xf>
    <xf numFmtId="0" fontId="18" fillId="12" borderId="24" xfId="6" applyFont="1" applyFill="1" applyBorder="1" applyAlignment="1">
      <alignment horizontal="center" wrapText="1"/>
    </xf>
    <xf numFmtId="0" fontId="18" fillId="12" borderId="25" xfId="6" applyFont="1" applyFill="1" applyBorder="1" applyAlignment="1">
      <alignment horizontal="center" wrapText="1"/>
    </xf>
    <xf numFmtId="0" fontId="17" fillId="13" borderId="31" xfId="6" applyFill="1" applyBorder="1" applyAlignment="1">
      <alignment horizontal="center"/>
    </xf>
    <xf numFmtId="0" fontId="17" fillId="13" borderId="27" xfId="6" applyFill="1" applyBorder="1" applyAlignment="1">
      <alignment horizontal="center"/>
    </xf>
    <xf numFmtId="0" fontId="18" fillId="12" borderId="16" xfId="6" applyFont="1" applyFill="1" applyBorder="1" applyAlignment="1">
      <alignment horizontal="center" wrapText="1"/>
    </xf>
    <xf numFmtId="0" fontId="18" fillId="12" borderId="12" xfId="6" applyFont="1" applyFill="1" applyBorder="1" applyAlignment="1">
      <alignment horizontal="center" wrapText="1"/>
    </xf>
    <xf numFmtId="0" fontId="18" fillId="12" borderId="1" xfId="6" applyFont="1" applyFill="1" applyBorder="1" applyAlignment="1">
      <alignment horizontal="center" wrapText="1"/>
    </xf>
    <xf numFmtId="0" fontId="18" fillId="11" borderId="0" xfId="6" applyFont="1" applyFill="1" applyAlignment="1">
      <alignment horizontal="center"/>
    </xf>
    <xf numFmtId="0" fontId="18" fillId="0" borderId="20" xfId="6" applyFont="1" applyBorder="1" applyAlignment="1">
      <alignment horizontal="center" wrapText="1"/>
    </xf>
  </cellXfs>
  <cellStyles count="12">
    <cellStyle name="Comma" xfId="3" builtinId="3"/>
    <cellStyle name="Currency" xfId="1" builtinId="4"/>
    <cellStyle name="Heading 1" xfId="8" builtinId="16" customBuiltin="1"/>
    <cellStyle name="Heading 2" xfId="9" builtinId="17" customBuiltin="1"/>
    <cellStyle name="Heading 3" xfId="10" builtinId="18" customBuiltin="1"/>
    <cellStyle name="Heading 4" xfId="11" builtinId="19"/>
    <cellStyle name="Hyperlink" xfId="7" builtinId="8"/>
    <cellStyle name="Normal" xfId="0" builtinId="0"/>
    <cellStyle name="Normal 2" xfId="5" xr:uid="{60ADAC02-1E9B-4931-8479-43B8CC3A5A64}"/>
    <cellStyle name="Normal 4" xfId="4" xr:uid="{173F809A-B2A4-4BBD-A2CE-F862B3053519}"/>
    <cellStyle name="Normal 4 2" xfId="6" xr:uid="{2AB139BE-94B0-415D-9DDD-FA2C80E66830}"/>
    <cellStyle name="Percent" xfId="2" builtinId="5"/>
  </cellStyles>
  <dxfs count="1">
    <dxf>
      <font>
        <color theme="9" tint="-0.24994659260841701"/>
      </font>
    </dxf>
  </dxfs>
  <tableStyles count="0" defaultTableStyle="TableStyleMedium2" defaultPivotStyle="PivotStyleLight16"/>
  <colors>
    <mruColors>
      <color rgb="FFFAF8F2"/>
      <color rgb="FFC45608"/>
      <color rgb="FF004986"/>
      <color rgb="FFFFFFCC"/>
      <color rgb="FF999D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16</xdr:col>
      <xdr:colOff>9271</xdr:colOff>
      <xdr:row>0</xdr:row>
      <xdr:rowOff>29756</xdr:rowOff>
    </xdr:from>
    <xdr:to>
      <xdr:col>18</xdr:col>
      <xdr:colOff>185039</xdr:colOff>
      <xdr:row>1</xdr:row>
      <xdr:rowOff>488674</xdr:rowOff>
    </xdr:to>
    <xdr:pic>
      <xdr:nvPicPr>
        <xdr:cNvPr id="2" name="Picture 1" descr="Logo for Centers for Medicare and Medicaid Services (CMS)">
          <a:extLst>
            <a:ext uri="{FF2B5EF4-FFF2-40B4-BE49-F238E27FC236}">
              <a16:creationId xmlns:a16="http://schemas.microsoft.com/office/drawing/2014/main" id="{39C4F26F-A16F-432A-101C-BCC1AF674829}"/>
            </a:ext>
          </a:extLst>
        </xdr:cNvPr>
        <xdr:cNvPicPr>
          <a:picLocks noChangeAspect="1"/>
        </xdr:cNvPicPr>
      </xdr:nvPicPr>
      <xdr:blipFill>
        <a:blip xmlns:r="http://schemas.openxmlformats.org/officeDocument/2006/relationships" r:embed="rId1"/>
        <a:stretch>
          <a:fillRect/>
        </a:stretch>
      </xdr:blipFill>
      <xdr:spPr>
        <a:xfrm>
          <a:off x="10370814" y="29756"/>
          <a:ext cx="1418160" cy="65770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180975</xdr:colOff>
      <xdr:row>1</xdr:row>
      <xdr:rowOff>53057</xdr:rowOff>
    </xdr:from>
    <xdr:to>
      <xdr:col>3</xdr:col>
      <xdr:colOff>221976</xdr:colOff>
      <xdr:row>1</xdr:row>
      <xdr:rowOff>570548</xdr:rowOff>
    </xdr:to>
    <xdr:pic>
      <xdr:nvPicPr>
        <xdr:cNvPr id="6" name="Picture 3">
          <a:extLst>
            <a:ext uri="{FF2B5EF4-FFF2-40B4-BE49-F238E27FC236}">
              <a16:creationId xmlns:a16="http://schemas.microsoft.com/office/drawing/2014/main" id="{3B11F29B-9D33-46A2-B365-964E98FCB81B}"/>
            </a:ext>
          </a:extLst>
        </xdr:cNvPr>
        <xdr:cNvPicPr>
          <a:picLocks noChangeAspect="1"/>
        </xdr:cNvPicPr>
      </xdr:nvPicPr>
      <xdr:blipFill rotWithShape="1">
        <a:blip xmlns:r="http://schemas.openxmlformats.org/officeDocument/2006/relationships" r:embed="rId1"/>
        <a:srcRect t="10054"/>
        <a:stretch/>
      </xdr:blipFill>
      <xdr:spPr>
        <a:xfrm>
          <a:off x="180975" y="243557"/>
          <a:ext cx="1260201" cy="5174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142875</xdr:colOff>
      <xdr:row>1</xdr:row>
      <xdr:rowOff>114300</xdr:rowOff>
    </xdr:from>
    <xdr:to>
      <xdr:col>3</xdr:col>
      <xdr:colOff>536301</xdr:colOff>
      <xdr:row>1</xdr:row>
      <xdr:rowOff>631791</xdr:rowOff>
    </xdr:to>
    <xdr:pic>
      <xdr:nvPicPr>
        <xdr:cNvPr id="3" name="Picture 3">
          <a:extLst>
            <a:ext uri="{FF2B5EF4-FFF2-40B4-BE49-F238E27FC236}">
              <a16:creationId xmlns:a16="http://schemas.microsoft.com/office/drawing/2014/main" id="{E111DFF7-2A1B-479B-95E6-7DCC280D3A18}"/>
            </a:ext>
          </a:extLst>
        </xdr:cNvPr>
        <xdr:cNvPicPr>
          <a:picLocks noChangeAspect="1"/>
        </xdr:cNvPicPr>
      </xdr:nvPicPr>
      <xdr:blipFill rotWithShape="1">
        <a:blip xmlns:r="http://schemas.openxmlformats.org/officeDocument/2006/relationships" r:embed="rId1"/>
        <a:srcRect t="10054"/>
        <a:stretch/>
      </xdr:blipFill>
      <xdr:spPr>
        <a:xfrm>
          <a:off x="561975" y="304800"/>
          <a:ext cx="1831701" cy="51749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122705</xdr:colOff>
      <xdr:row>1</xdr:row>
      <xdr:rowOff>200585</xdr:rowOff>
    </xdr:from>
    <xdr:to>
      <xdr:col>1</xdr:col>
      <xdr:colOff>1539788</xdr:colOff>
      <xdr:row>1</xdr:row>
      <xdr:rowOff>780658</xdr:rowOff>
    </xdr:to>
    <xdr:pic>
      <xdr:nvPicPr>
        <xdr:cNvPr id="2" name="Picture 3">
          <a:extLst>
            <a:ext uri="{FF2B5EF4-FFF2-40B4-BE49-F238E27FC236}">
              <a16:creationId xmlns:a16="http://schemas.microsoft.com/office/drawing/2014/main" id="{CA6A2AB8-84E8-4A0A-AEEB-799418CD2E41}"/>
            </a:ext>
          </a:extLst>
        </xdr:cNvPr>
        <xdr:cNvPicPr>
          <a:picLocks noChangeAspect="1"/>
        </xdr:cNvPicPr>
      </xdr:nvPicPr>
      <xdr:blipFill rotWithShape="1">
        <a:blip xmlns:r="http://schemas.openxmlformats.org/officeDocument/2006/relationships" r:embed="rId1"/>
        <a:srcRect t="10054"/>
        <a:stretch/>
      </xdr:blipFill>
      <xdr:spPr>
        <a:xfrm>
          <a:off x="732305" y="400610"/>
          <a:ext cx="1417083" cy="58007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17930</xdr:colOff>
      <xdr:row>1</xdr:row>
      <xdr:rowOff>133910</xdr:rowOff>
    </xdr:from>
    <xdr:to>
      <xdr:col>1</xdr:col>
      <xdr:colOff>1435013</xdr:colOff>
      <xdr:row>1</xdr:row>
      <xdr:rowOff>713983</xdr:rowOff>
    </xdr:to>
    <xdr:pic>
      <xdr:nvPicPr>
        <xdr:cNvPr id="7" name="Picture 3">
          <a:extLst>
            <a:ext uri="{FF2B5EF4-FFF2-40B4-BE49-F238E27FC236}">
              <a16:creationId xmlns:a16="http://schemas.microsoft.com/office/drawing/2014/main" id="{2AAEF8E3-521B-4003-B2BF-E3B1F5660668}"/>
            </a:ext>
          </a:extLst>
        </xdr:cNvPr>
        <xdr:cNvPicPr>
          <a:picLocks noChangeAspect="1"/>
        </xdr:cNvPicPr>
      </xdr:nvPicPr>
      <xdr:blipFill rotWithShape="1">
        <a:blip xmlns:r="http://schemas.openxmlformats.org/officeDocument/2006/relationships" r:embed="rId1"/>
        <a:srcRect t="10054"/>
        <a:stretch/>
      </xdr:blipFill>
      <xdr:spPr>
        <a:xfrm>
          <a:off x="627530" y="324410"/>
          <a:ext cx="1417083" cy="58007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17930</xdr:colOff>
      <xdr:row>1</xdr:row>
      <xdr:rowOff>133910</xdr:rowOff>
    </xdr:from>
    <xdr:to>
      <xdr:col>1</xdr:col>
      <xdr:colOff>1435013</xdr:colOff>
      <xdr:row>1</xdr:row>
      <xdr:rowOff>713983</xdr:rowOff>
    </xdr:to>
    <xdr:pic>
      <xdr:nvPicPr>
        <xdr:cNvPr id="2" name="Picture 3">
          <a:extLst>
            <a:ext uri="{FF2B5EF4-FFF2-40B4-BE49-F238E27FC236}">
              <a16:creationId xmlns:a16="http://schemas.microsoft.com/office/drawing/2014/main" id="{508B7E06-3AE6-4F33-B691-7DA83ADC10C6}"/>
            </a:ext>
          </a:extLst>
        </xdr:cNvPr>
        <xdr:cNvPicPr>
          <a:picLocks noChangeAspect="1"/>
        </xdr:cNvPicPr>
      </xdr:nvPicPr>
      <xdr:blipFill rotWithShape="1">
        <a:blip xmlns:r="http://schemas.openxmlformats.org/officeDocument/2006/relationships" r:embed="rId1"/>
        <a:srcRect t="10054"/>
        <a:stretch/>
      </xdr:blipFill>
      <xdr:spPr>
        <a:xfrm>
          <a:off x="627530" y="324410"/>
          <a:ext cx="1417083" cy="5800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123825</xdr:rowOff>
    </xdr:from>
    <xdr:to>
      <xdr:col>1</xdr:col>
      <xdr:colOff>1625654</xdr:colOff>
      <xdr:row>1</xdr:row>
      <xdr:rowOff>694373</xdr:rowOff>
    </xdr:to>
    <xdr:pic>
      <xdr:nvPicPr>
        <xdr:cNvPr id="9" name="Picture 1">
          <a:extLst>
            <a:ext uri="{FF2B5EF4-FFF2-40B4-BE49-F238E27FC236}">
              <a16:creationId xmlns:a16="http://schemas.microsoft.com/office/drawing/2014/main" id="{3590DBFD-767E-4AF4-A7B7-DCA482105F85}"/>
            </a:ext>
          </a:extLst>
        </xdr:cNvPr>
        <xdr:cNvPicPr>
          <a:picLocks noChangeAspect="1"/>
        </xdr:cNvPicPr>
      </xdr:nvPicPr>
      <xdr:blipFill rotWithShape="1">
        <a:blip xmlns:r="http://schemas.openxmlformats.org/officeDocument/2006/relationships" r:embed="rId1"/>
        <a:srcRect t="10054"/>
        <a:stretch/>
      </xdr:blipFill>
      <xdr:spPr>
        <a:xfrm>
          <a:off x="295275" y="323850"/>
          <a:ext cx="1492304" cy="580073"/>
        </a:xfrm>
        <a:prstGeom prst="rect">
          <a:avLst/>
        </a:prstGeom>
      </xdr:spPr>
    </xdr:pic>
    <xdr:clientData/>
  </xdr:twoCellAnchor>
  <xdr:twoCellAnchor editAs="oneCell">
    <xdr:from>
      <xdr:col>1</xdr:col>
      <xdr:colOff>19050</xdr:colOff>
      <xdr:row>4</xdr:row>
      <xdr:rowOff>419100</xdr:rowOff>
    </xdr:from>
    <xdr:to>
      <xdr:col>4</xdr:col>
      <xdr:colOff>1139923</xdr:colOff>
      <xdr:row>4</xdr:row>
      <xdr:rowOff>1516380</xdr:rowOff>
    </xdr:to>
    <xdr:pic>
      <xdr:nvPicPr>
        <xdr:cNvPr id="12" name="Picture 2">
          <a:extLst>
            <a:ext uri="{FF2B5EF4-FFF2-40B4-BE49-F238E27FC236}">
              <a16:creationId xmlns:a16="http://schemas.microsoft.com/office/drawing/2014/main" id="{D2B49FA7-4411-A307-19D1-A871B0F382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0975" y="1885950"/>
          <a:ext cx="4797523" cy="1097280"/>
        </a:xfrm>
        <a:prstGeom prst="rect">
          <a:avLst/>
        </a:prstGeom>
      </xdr:spPr>
    </xdr:pic>
    <xdr:clientData/>
  </xdr:twoCellAnchor>
  <xdr:twoCellAnchor editAs="oneCell">
    <xdr:from>
      <xdr:col>1</xdr:col>
      <xdr:colOff>52276</xdr:colOff>
      <xdr:row>4</xdr:row>
      <xdr:rowOff>2185273</xdr:rowOff>
    </xdr:from>
    <xdr:to>
      <xdr:col>2</xdr:col>
      <xdr:colOff>852738</xdr:colOff>
      <xdr:row>4</xdr:row>
      <xdr:rowOff>2934678</xdr:rowOff>
    </xdr:to>
    <xdr:pic>
      <xdr:nvPicPr>
        <xdr:cNvPr id="2" name="Picture 1">
          <a:extLst>
            <a:ext uri="{FF2B5EF4-FFF2-40B4-BE49-F238E27FC236}">
              <a16:creationId xmlns:a16="http://schemas.microsoft.com/office/drawing/2014/main" id="{66B71FC6-322A-E735-F5B5-82FBAB03A320}"/>
            </a:ext>
          </a:extLst>
        </xdr:cNvPr>
        <xdr:cNvPicPr>
          <a:picLocks noChangeAspect="1"/>
        </xdr:cNvPicPr>
      </xdr:nvPicPr>
      <xdr:blipFill>
        <a:blip xmlns:r="http://schemas.openxmlformats.org/officeDocument/2006/relationships" r:embed="rId3"/>
        <a:stretch>
          <a:fillRect/>
        </a:stretch>
      </xdr:blipFill>
      <xdr:spPr>
        <a:xfrm>
          <a:off x="216799" y="3648659"/>
          <a:ext cx="2592894" cy="7494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190500</xdr:colOff>
      <xdr:row>1</xdr:row>
      <xdr:rowOff>161925</xdr:rowOff>
    </xdr:from>
    <xdr:to>
      <xdr:col>2</xdr:col>
      <xdr:colOff>1682804</xdr:colOff>
      <xdr:row>1</xdr:row>
      <xdr:rowOff>741998</xdr:rowOff>
    </xdr:to>
    <xdr:pic>
      <xdr:nvPicPr>
        <xdr:cNvPr id="23" name="Picture 1">
          <a:extLst>
            <a:ext uri="{FF2B5EF4-FFF2-40B4-BE49-F238E27FC236}">
              <a16:creationId xmlns:a16="http://schemas.microsoft.com/office/drawing/2014/main" id="{AD6A27E8-6A0B-464D-B9C1-16F382453349}"/>
            </a:ext>
          </a:extLst>
        </xdr:cNvPr>
        <xdr:cNvPicPr>
          <a:picLocks noChangeAspect="1"/>
        </xdr:cNvPicPr>
      </xdr:nvPicPr>
      <xdr:blipFill rotWithShape="1">
        <a:blip xmlns:r="http://schemas.openxmlformats.org/officeDocument/2006/relationships" r:embed="rId1"/>
        <a:srcRect t="10054"/>
        <a:stretch/>
      </xdr:blipFill>
      <xdr:spPr>
        <a:xfrm>
          <a:off x="514350" y="361950"/>
          <a:ext cx="1495479" cy="580073"/>
        </a:xfrm>
        <a:prstGeom prst="rect">
          <a:avLst/>
        </a:prstGeom>
      </xdr:spPr>
    </xdr:pic>
    <xdr:clientData/>
  </xdr:twoCellAnchor>
  <xdr:twoCellAnchor editAs="oneCell">
    <xdr:from>
      <xdr:col>16</xdr:col>
      <xdr:colOff>818029</xdr:colOff>
      <xdr:row>1</xdr:row>
      <xdr:rowOff>212912</xdr:rowOff>
    </xdr:from>
    <xdr:to>
      <xdr:col>16</xdr:col>
      <xdr:colOff>1302943</xdr:colOff>
      <xdr:row>1</xdr:row>
      <xdr:rowOff>697826</xdr:rowOff>
    </xdr:to>
    <xdr:pic>
      <xdr:nvPicPr>
        <xdr:cNvPr id="107" name="Picture 22">
          <a:extLst>
            <a:ext uri="{FF2B5EF4-FFF2-40B4-BE49-F238E27FC236}">
              <a16:creationId xmlns:a16="http://schemas.microsoft.com/office/drawing/2014/main" id="{8D730DE1-E94F-42D8-A5EB-F9C3FECE6AE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68382" y="414618"/>
          <a:ext cx="484914" cy="4849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246529</xdr:colOff>
      <xdr:row>1</xdr:row>
      <xdr:rowOff>273984</xdr:rowOff>
    </xdr:from>
    <xdr:to>
      <xdr:col>2</xdr:col>
      <xdr:colOff>1745183</xdr:colOff>
      <xdr:row>1</xdr:row>
      <xdr:rowOff>638157</xdr:rowOff>
    </xdr:to>
    <xdr:pic>
      <xdr:nvPicPr>
        <xdr:cNvPr id="4" name="Picture 1">
          <a:extLst>
            <a:ext uri="{FF2B5EF4-FFF2-40B4-BE49-F238E27FC236}">
              <a16:creationId xmlns:a16="http://schemas.microsoft.com/office/drawing/2014/main" id="{7F338859-BCB6-4170-9AF9-C8A5254FB670}"/>
            </a:ext>
          </a:extLst>
        </xdr:cNvPr>
        <xdr:cNvPicPr>
          <a:picLocks noChangeAspect="1"/>
        </xdr:cNvPicPr>
      </xdr:nvPicPr>
      <xdr:blipFill rotWithShape="1">
        <a:blip xmlns:r="http://schemas.openxmlformats.org/officeDocument/2006/relationships" r:embed="rId1"/>
        <a:srcRect t="10054"/>
        <a:stretch/>
      </xdr:blipFill>
      <xdr:spPr>
        <a:xfrm>
          <a:off x="582705" y="475690"/>
          <a:ext cx="1495479" cy="360998"/>
        </a:xfrm>
        <a:prstGeom prst="rect">
          <a:avLst/>
        </a:prstGeom>
      </xdr:spPr>
    </xdr:pic>
    <xdr:clientData/>
  </xdr:twoCellAnchor>
  <xdr:twoCellAnchor editAs="oneCell">
    <xdr:from>
      <xdr:col>16</xdr:col>
      <xdr:colOff>1277471</xdr:colOff>
      <xdr:row>1</xdr:row>
      <xdr:rowOff>179294</xdr:rowOff>
    </xdr:from>
    <xdr:to>
      <xdr:col>16</xdr:col>
      <xdr:colOff>1759210</xdr:colOff>
      <xdr:row>1</xdr:row>
      <xdr:rowOff>664208</xdr:rowOff>
    </xdr:to>
    <xdr:pic>
      <xdr:nvPicPr>
        <xdr:cNvPr id="2" name="Picture 2">
          <a:extLst>
            <a:ext uri="{FF2B5EF4-FFF2-40B4-BE49-F238E27FC236}">
              <a16:creationId xmlns:a16="http://schemas.microsoft.com/office/drawing/2014/main" id="{0C3579A8-6C9F-956C-74F8-3BF03AF160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019059" y="381000"/>
          <a:ext cx="484914" cy="4849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266700</xdr:colOff>
      <xdr:row>1</xdr:row>
      <xdr:rowOff>142875</xdr:rowOff>
    </xdr:from>
    <xdr:to>
      <xdr:col>2</xdr:col>
      <xdr:colOff>1762179</xdr:colOff>
      <xdr:row>1</xdr:row>
      <xdr:rowOff>722948</xdr:rowOff>
    </xdr:to>
    <xdr:pic>
      <xdr:nvPicPr>
        <xdr:cNvPr id="4" name="Picture 1">
          <a:extLst>
            <a:ext uri="{FF2B5EF4-FFF2-40B4-BE49-F238E27FC236}">
              <a16:creationId xmlns:a16="http://schemas.microsoft.com/office/drawing/2014/main" id="{6F07F934-225A-4D23-B7E4-3BB8B3F6D2D8}"/>
            </a:ext>
          </a:extLst>
        </xdr:cNvPr>
        <xdr:cNvPicPr>
          <a:picLocks noChangeAspect="1"/>
        </xdr:cNvPicPr>
      </xdr:nvPicPr>
      <xdr:blipFill rotWithShape="1">
        <a:blip xmlns:r="http://schemas.openxmlformats.org/officeDocument/2006/relationships" r:embed="rId1"/>
        <a:srcRect t="10054"/>
        <a:stretch/>
      </xdr:blipFill>
      <xdr:spPr>
        <a:xfrm>
          <a:off x="600075" y="342900"/>
          <a:ext cx="1492304" cy="580073"/>
        </a:xfrm>
        <a:prstGeom prst="rect">
          <a:avLst/>
        </a:prstGeom>
      </xdr:spPr>
    </xdr:pic>
    <xdr:clientData/>
  </xdr:twoCellAnchor>
  <xdr:twoCellAnchor editAs="oneCell">
    <xdr:from>
      <xdr:col>16</xdr:col>
      <xdr:colOff>649942</xdr:colOff>
      <xdr:row>1</xdr:row>
      <xdr:rowOff>212911</xdr:rowOff>
    </xdr:from>
    <xdr:to>
      <xdr:col>16</xdr:col>
      <xdr:colOff>1134856</xdr:colOff>
      <xdr:row>1</xdr:row>
      <xdr:rowOff>697825</xdr:rowOff>
    </xdr:to>
    <xdr:pic>
      <xdr:nvPicPr>
        <xdr:cNvPr id="2" name="Picture 2">
          <a:extLst>
            <a:ext uri="{FF2B5EF4-FFF2-40B4-BE49-F238E27FC236}">
              <a16:creationId xmlns:a16="http://schemas.microsoft.com/office/drawing/2014/main" id="{063FE3E7-48E2-06C3-158C-711365B9E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284824" y="414617"/>
          <a:ext cx="484914" cy="48491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145116</xdr:colOff>
      <xdr:row>1</xdr:row>
      <xdr:rowOff>184897</xdr:rowOff>
    </xdr:from>
    <xdr:to>
      <xdr:col>2</xdr:col>
      <xdr:colOff>1629763</xdr:colOff>
      <xdr:row>1</xdr:row>
      <xdr:rowOff>771320</xdr:rowOff>
    </xdr:to>
    <xdr:pic>
      <xdr:nvPicPr>
        <xdr:cNvPr id="4" name="Picture 2">
          <a:extLst>
            <a:ext uri="{FF2B5EF4-FFF2-40B4-BE49-F238E27FC236}">
              <a16:creationId xmlns:a16="http://schemas.microsoft.com/office/drawing/2014/main" id="{E27E8E65-C831-4C32-9ED8-F796E804CCB5}"/>
            </a:ext>
          </a:extLst>
        </xdr:cNvPr>
        <xdr:cNvPicPr>
          <a:picLocks noChangeAspect="1"/>
        </xdr:cNvPicPr>
      </xdr:nvPicPr>
      <xdr:blipFill rotWithShape="1">
        <a:blip xmlns:r="http://schemas.openxmlformats.org/officeDocument/2006/relationships" r:embed="rId1"/>
        <a:srcRect t="10054"/>
        <a:stretch/>
      </xdr:blipFill>
      <xdr:spPr>
        <a:xfrm>
          <a:off x="526116" y="577103"/>
          <a:ext cx="1487822" cy="583248"/>
        </a:xfrm>
        <a:prstGeom prst="rect">
          <a:avLst/>
        </a:prstGeom>
      </xdr:spPr>
    </xdr:pic>
    <xdr:clientData/>
  </xdr:twoCellAnchor>
  <xdr:twoCellAnchor editAs="oneCell">
    <xdr:from>
      <xdr:col>13</xdr:col>
      <xdr:colOff>1456764</xdr:colOff>
      <xdr:row>1</xdr:row>
      <xdr:rowOff>201707</xdr:rowOff>
    </xdr:from>
    <xdr:to>
      <xdr:col>13</xdr:col>
      <xdr:colOff>1941678</xdr:colOff>
      <xdr:row>1</xdr:row>
      <xdr:rowOff>686621</xdr:rowOff>
    </xdr:to>
    <xdr:pic>
      <xdr:nvPicPr>
        <xdr:cNvPr id="2" name="Picture 6">
          <a:extLst>
            <a:ext uri="{FF2B5EF4-FFF2-40B4-BE49-F238E27FC236}">
              <a16:creationId xmlns:a16="http://schemas.microsoft.com/office/drawing/2014/main" id="{B9D6046E-9FA7-7621-4552-C28E9AFDBE4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963029" y="403413"/>
          <a:ext cx="484914" cy="48491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114300</xdr:colOff>
      <xdr:row>2</xdr:row>
      <xdr:rowOff>114300</xdr:rowOff>
    </xdr:from>
    <xdr:to>
      <xdr:col>2</xdr:col>
      <xdr:colOff>1616129</xdr:colOff>
      <xdr:row>2</xdr:row>
      <xdr:rowOff>694373</xdr:rowOff>
    </xdr:to>
    <xdr:pic>
      <xdr:nvPicPr>
        <xdr:cNvPr id="3" name="Picture 2">
          <a:extLst>
            <a:ext uri="{FF2B5EF4-FFF2-40B4-BE49-F238E27FC236}">
              <a16:creationId xmlns:a16="http://schemas.microsoft.com/office/drawing/2014/main" id="{564B9B5E-5826-4EED-95DF-C8D32462F4FA}"/>
            </a:ext>
          </a:extLst>
        </xdr:cNvPr>
        <xdr:cNvPicPr>
          <a:picLocks noChangeAspect="1"/>
        </xdr:cNvPicPr>
      </xdr:nvPicPr>
      <xdr:blipFill rotWithShape="1">
        <a:blip xmlns:r="http://schemas.openxmlformats.org/officeDocument/2006/relationships" r:embed="rId1"/>
        <a:srcRect t="10054"/>
        <a:stretch/>
      </xdr:blipFill>
      <xdr:spPr>
        <a:xfrm>
          <a:off x="647700" y="504825"/>
          <a:ext cx="1492304" cy="580073"/>
        </a:xfrm>
        <a:prstGeom prst="rect">
          <a:avLst/>
        </a:prstGeom>
      </xdr:spPr>
    </xdr:pic>
    <xdr:clientData/>
  </xdr:twoCellAnchor>
  <xdr:twoCellAnchor editAs="oneCell">
    <xdr:from>
      <xdr:col>15</xdr:col>
      <xdr:colOff>1123950</xdr:colOff>
      <xdr:row>2</xdr:row>
      <xdr:rowOff>180975</xdr:rowOff>
    </xdr:from>
    <xdr:to>
      <xdr:col>15</xdr:col>
      <xdr:colOff>1608864</xdr:colOff>
      <xdr:row>2</xdr:row>
      <xdr:rowOff>665889</xdr:rowOff>
    </xdr:to>
    <xdr:pic>
      <xdr:nvPicPr>
        <xdr:cNvPr id="2" name="Picture 4">
          <a:extLst>
            <a:ext uri="{FF2B5EF4-FFF2-40B4-BE49-F238E27FC236}">
              <a16:creationId xmlns:a16="http://schemas.microsoft.com/office/drawing/2014/main" id="{35F3CB62-7961-0F20-FAC5-5434BC16E56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544550" y="571500"/>
          <a:ext cx="484914" cy="4849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175093</xdr:colOff>
      <xdr:row>1</xdr:row>
      <xdr:rowOff>207310</xdr:rowOff>
    </xdr:from>
    <xdr:to>
      <xdr:col>2</xdr:col>
      <xdr:colOff>1235270</xdr:colOff>
      <xdr:row>1</xdr:row>
      <xdr:rowOff>796908</xdr:rowOff>
    </xdr:to>
    <xdr:pic>
      <xdr:nvPicPr>
        <xdr:cNvPr id="2" name="Picture 3">
          <a:extLst>
            <a:ext uri="{FF2B5EF4-FFF2-40B4-BE49-F238E27FC236}">
              <a16:creationId xmlns:a16="http://schemas.microsoft.com/office/drawing/2014/main" id="{74F36D2D-9EE6-4E71-AB22-C5BA8A9AC2C2}"/>
            </a:ext>
          </a:extLst>
        </xdr:cNvPr>
        <xdr:cNvPicPr>
          <a:picLocks noChangeAspect="1"/>
        </xdr:cNvPicPr>
      </xdr:nvPicPr>
      <xdr:blipFill rotWithShape="1">
        <a:blip xmlns:r="http://schemas.openxmlformats.org/officeDocument/2006/relationships" r:embed="rId1"/>
        <a:srcRect t="10054"/>
        <a:stretch/>
      </xdr:blipFill>
      <xdr:spPr>
        <a:xfrm>
          <a:off x="948299" y="409016"/>
          <a:ext cx="1488802" cy="58007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95811</xdr:colOff>
      <xdr:row>1</xdr:row>
      <xdr:rowOff>49305</xdr:rowOff>
    </xdr:from>
    <xdr:to>
      <xdr:col>3</xdr:col>
      <xdr:colOff>1015353</xdr:colOff>
      <xdr:row>1</xdr:row>
      <xdr:rowOff>629378</xdr:rowOff>
    </xdr:to>
    <xdr:pic>
      <xdr:nvPicPr>
        <xdr:cNvPr id="10" name="Picture 3">
          <a:extLst>
            <a:ext uri="{FF2B5EF4-FFF2-40B4-BE49-F238E27FC236}">
              <a16:creationId xmlns:a16="http://schemas.microsoft.com/office/drawing/2014/main" id="{4194B95B-53A3-4C43-A203-5353DF0C0FD2}"/>
            </a:ext>
          </a:extLst>
        </xdr:cNvPr>
        <xdr:cNvPicPr>
          <a:picLocks noChangeAspect="1"/>
        </xdr:cNvPicPr>
      </xdr:nvPicPr>
      <xdr:blipFill rotWithShape="1">
        <a:blip xmlns:r="http://schemas.openxmlformats.org/officeDocument/2006/relationships" r:embed="rId1"/>
        <a:srcRect t="10054"/>
        <a:stretch/>
      </xdr:blipFill>
      <xdr:spPr>
        <a:xfrm>
          <a:off x="667311" y="251011"/>
          <a:ext cx="1414842" cy="58007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42A50-5E3F-40AD-BEB7-738ABB5F40B7}">
  <sheetPr>
    <tabColor theme="0"/>
    <pageSetUpPr fitToPage="1"/>
  </sheetPr>
  <dimension ref="B1:XFC39"/>
  <sheetViews>
    <sheetView tabSelected="1" zoomScale="115" zoomScaleNormal="115" workbookViewId="0">
      <selection activeCell="B5" sqref="B5:S25"/>
    </sheetView>
  </sheetViews>
  <sheetFormatPr defaultColWidth="0" defaultRowHeight="0" customHeight="1" zeroHeight="1" x14ac:dyDescent="0.4"/>
  <cols>
    <col min="1" max="1" width="3.7265625" style="26" customWidth="1"/>
    <col min="2" max="2" width="16" style="26" customWidth="1"/>
    <col min="3" max="16" width="9.7265625" style="26" customWidth="1"/>
    <col min="17" max="18" width="9.26953125" style="26" customWidth="1"/>
    <col min="19" max="19" width="2.81640625" style="26" customWidth="1"/>
    <col min="20" max="16383" width="9.26953125" style="26" hidden="1"/>
    <col min="16384" max="16384" width="2.7265625" style="26" customWidth="1"/>
  </cols>
  <sheetData>
    <row r="1" spans="2:19" ht="16" x14ac:dyDescent="0.4">
      <c r="B1" s="448"/>
      <c r="C1" s="448"/>
      <c r="D1" s="448"/>
      <c r="E1" s="448"/>
      <c r="F1" s="448"/>
      <c r="G1" s="448"/>
      <c r="H1" s="448"/>
      <c r="I1" s="448"/>
      <c r="J1" s="448"/>
      <c r="K1" s="448"/>
      <c r="L1" s="448"/>
      <c r="M1" s="448"/>
      <c r="N1" s="448"/>
      <c r="O1" s="448"/>
      <c r="P1" s="448"/>
      <c r="Q1" s="448"/>
      <c r="R1" s="448"/>
      <c r="S1" s="448"/>
    </row>
    <row r="2" spans="2:19" s="447" customFormat="1" ht="50.15" customHeight="1" thickBot="1" x14ac:dyDescent="0.4">
      <c r="B2" s="486" t="s">
        <v>1085</v>
      </c>
      <c r="C2" s="486"/>
      <c r="D2" s="486"/>
      <c r="E2" s="486"/>
      <c r="F2" s="486"/>
      <c r="G2" s="486"/>
      <c r="H2" s="486"/>
      <c r="I2" s="486"/>
      <c r="J2" s="486"/>
      <c r="K2" s="486"/>
      <c r="L2" s="486"/>
      <c r="M2" s="486"/>
      <c r="N2" s="486"/>
      <c r="O2" s="449"/>
      <c r="P2" s="449"/>
      <c r="Q2" s="449"/>
      <c r="R2" s="449"/>
      <c r="S2" s="449"/>
    </row>
    <row r="3" spans="2:19" ht="16" x14ac:dyDescent="0.4">
      <c r="B3" s="448"/>
      <c r="C3" s="448"/>
      <c r="D3" s="448"/>
      <c r="E3" s="448"/>
      <c r="F3" s="448"/>
      <c r="G3" s="448"/>
      <c r="H3" s="448"/>
      <c r="I3" s="448"/>
      <c r="J3" s="448"/>
      <c r="K3" s="448"/>
      <c r="L3" s="448"/>
      <c r="M3" s="448"/>
      <c r="N3" s="448"/>
      <c r="O3" s="448"/>
      <c r="P3" s="448"/>
      <c r="Q3" s="448"/>
      <c r="R3" s="448"/>
      <c r="S3" s="448"/>
    </row>
    <row r="4" spans="2:19" ht="16" x14ac:dyDescent="0.4"/>
    <row r="5" spans="2:19" ht="15.65" customHeight="1" x14ac:dyDescent="0.4">
      <c r="B5" s="477" t="s">
        <v>1086</v>
      </c>
      <c r="C5" s="478"/>
      <c r="D5" s="478"/>
      <c r="E5" s="478"/>
      <c r="F5" s="478"/>
      <c r="G5" s="478"/>
      <c r="H5" s="478"/>
      <c r="I5" s="478"/>
      <c r="J5" s="478"/>
      <c r="K5" s="478"/>
      <c r="L5" s="478"/>
      <c r="M5" s="478"/>
      <c r="N5" s="478"/>
      <c r="O5" s="478"/>
      <c r="P5" s="478"/>
      <c r="Q5" s="478"/>
      <c r="R5" s="478"/>
      <c r="S5" s="479"/>
    </row>
    <row r="6" spans="2:19" ht="15.65" customHeight="1" x14ac:dyDescent="0.4">
      <c r="B6" s="480"/>
      <c r="C6" s="481"/>
      <c r="D6" s="481"/>
      <c r="E6" s="481"/>
      <c r="F6" s="481"/>
      <c r="G6" s="481"/>
      <c r="H6" s="481"/>
      <c r="I6" s="481"/>
      <c r="J6" s="481"/>
      <c r="K6" s="481"/>
      <c r="L6" s="481"/>
      <c r="M6" s="481"/>
      <c r="N6" s="481"/>
      <c r="O6" s="481"/>
      <c r="P6" s="481"/>
      <c r="Q6" s="481"/>
      <c r="R6" s="481"/>
      <c r="S6" s="482"/>
    </row>
    <row r="7" spans="2:19" ht="15.65" customHeight="1" x14ac:dyDescent="0.4">
      <c r="B7" s="480"/>
      <c r="C7" s="481"/>
      <c r="D7" s="481"/>
      <c r="E7" s="481"/>
      <c r="F7" s="481"/>
      <c r="G7" s="481"/>
      <c r="H7" s="481"/>
      <c r="I7" s="481"/>
      <c r="J7" s="481"/>
      <c r="K7" s="481"/>
      <c r="L7" s="481"/>
      <c r="M7" s="481"/>
      <c r="N7" s="481"/>
      <c r="O7" s="481"/>
      <c r="P7" s="481"/>
      <c r="Q7" s="481"/>
      <c r="R7" s="481"/>
      <c r="S7" s="482"/>
    </row>
    <row r="8" spans="2:19" ht="15.65" customHeight="1" x14ac:dyDescent="0.4">
      <c r="B8" s="480"/>
      <c r="C8" s="481"/>
      <c r="D8" s="481"/>
      <c r="E8" s="481"/>
      <c r="F8" s="481"/>
      <c r="G8" s="481"/>
      <c r="H8" s="481"/>
      <c r="I8" s="481"/>
      <c r="J8" s="481"/>
      <c r="K8" s="481"/>
      <c r="L8" s="481"/>
      <c r="M8" s="481"/>
      <c r="N8" s="481"/>
      <c r="O8" s="481"/>
      <c r="P8" s="481"/>
      <c r="Q8" s="481"/>
      <c r="R8" s="481"/>
      <c r="S8" s="482"/>
    </row>
    <row r="9" spans="2:19" ht="15.65" customHeight="1" x14ac:dyDescent="0.4">
      <c r="B9" s="480"/>
      <c r="C9" s="481"/>
      <c r="D9" s="481"/>
      <c r="E9" s="481"/>
      <c r="F9" s="481"/>
      <c r="G9" s="481"/>
      <c r="H9" s="481"/>
      <c r="I9" s="481"/>
      <c r="J9" s="481"/>
      <c r="K9" s="481"/>
      <c r="L9" s="481"/>
      <c r="M9" s="481"/>
      <c r="N9" s="481"/>
      <c r="O9" s="481"/>
      <c r="P9" s="481"/>
      <c r="Q9" s="481"/>
      <c r="R9" s="481"/>
      <c r="S9" s="482"/>
    </row>
    <row r="10" spans="2:19" ht="15.65" customHeight="1" x14ac:dyDescent="0.4">
      <c r="B10" s="480"/>
      <c r="C10" s="481"/>
      <c r="D10" s="481"/>
      <c r="E10" s="481"/>
      <c r="F10" s="481"/>
      <c r="G10" s="481"/>
      <c r="H10" s="481"/>
      <c r="I10" s="481"/>
      <c r="J10" s="481"/>
      <c r="K10" s="481"/>
      <c r="L10" s="481"/>
      <c r="M10" s="481"/>
      <c r="N10" s="481"/>
      <c r="O10" s="481"/>
      <c r="P10" s="481"/>
      <c r="Q10" s="481"/>
      <c r="R10" s="481"/>
      <c r="S10" s="482"/>
    </row>
    <row r="11" spans="2:19" ht="15.65" customHeight="1" x14ac:dyDescent="0.4">
      <c r="B11" s="480"/>
      <c r="C11" s="481"/>
      <c r="D11" s="481"/>
      <c r="E11" s="481"/>
      <c r="F11" s="481"/>
      <c r="G11" s="481"/>
      <c r="H11" s="481"/>
      <c r="I11" s="481"/>
      <c r="J11" s="481"/>
      <c r="K11" s="481"/>
      <c r="L11" s="481"/>
      <c r="M11" s="481"/>
      <c r="N11" s="481"/>
      <c r="O11" s="481"/>
      <c r="P11" s="481"/>
      <c r="Q11" s="481"/>
      <c r="R11" s="481"/>
      <c r="S11" s="482"/>
    </row>
    <row r="12" spans="2:19" ht="15.65" customHeight="1" x14ac:dyDescent="0.4">
      <c r="B12" s="480"/>
      <c r="C12" s="481"/>
      <c r="D12" s="481"/>
      <c r="E12" s="481"/>
      <c r="F12" s="481"/>
      <c r="G12" s="481"/>
      <c r="H12" s="481"/>
      <c r="I12" s="481"/>
      <c r="J12" s="481"/>
      <c r="K12" s="481"/>
      <c r="L12" s="481"/>
      <c r="M12" s="481"/>
      <c r="N12" s="481"/>
      <c r="O12" s="481"/>
      <c r="P12" s="481"/>
      <c r="Q12" s="481"/>
      <c r="R12" s="481"/>
      <c r="S12" s="482"/>
    </row>
    <row r="13" spans="2:19" ht="15.65" customHeight="1" x14ac:dyDescent="0.4">
      <c r="B13" s="480"/>
      <c r="C13" s="481"/>
      <c r="D13" s="481"/>
      <c r="E13" s="481"/>
      <c r="F13" s="481"/>
      <c r="G13" s="481"/>
      <c r="H13" s="481"/>
      <c r="I13" s="481"/>
      <c r="J13" s="481"/>
      <c r="K13" s="481"/>
      <c r="L13" s="481"/>
      <c r="M13" s="481"/>
      <c r="N13" s="481"/>
      <c r="O13" s="481"/>
      <c r="P13" s="481"/>
      <c r="Q13" s="481"/>
      <c r="R13" s="481"/>
      <c r="S13" s="482"/>
    </row>
    <row r="14" spans="2:19" ht="15.65" customHeight="1" x14ac:dyDescent="0.4">
      <c r="B14" s="480"/>
      <c r="C14" s="481"/>
      <c r="D14" s="481"/>
      <c r="E14" s="481"/>
      <c r="F14" s="481"/>
      <c r="G14" s="481"/>
      <c r="H14" s="481"/>
      <c r="I14" s="481"/>
      <c r="J14" s="481"/>
      <c r="K14" s="481"/>
      <c r="L14" s="481"/>
      <c r="M14" s="481"/>
      <c r="N14" s="481"/>
      <c r="O14" s="481"/>
      <c r="P14" s="481"/>
      <c r="Q14" s="481"/>
      <c r="R14" s="481"/>
      <c r="S14" s="482"/>
    </row>
    <row r="15" spans="2:19" ht="15.65" customHeight="1" x14ac:dyDescent="0.4">
      <c r="B15" s="480"/>
      <c r="C15" s="481"/>
      <c r="D15" s="481"/>
      <c r="E15" s="481"/>
      <c r="F15" s="481"/>
      <c r="G15" s="481"/>
      <c r="H15" s="481"/>
      <c r="I15" s="481"/>
      <c r="J15" s="481"/>
      <c r="K15" s="481"/>
      <c r="L15" s="481"/>
      <c r="M15" s="481"/>
      <c r="N15" s="481"/>
      <c r="O15" s="481"/>
      <c r="P15" s="481"/>
      <c r="Q15" s="481"/>
      <c r="R15" s="481"/>
      <c r="S15" s="482"/>
    </row>
    <row r="16" spans="2:19" ht="15.65" customHeight="1" x14ac:dyDescent="0.4">
      <c r="B16" s="480"/>
      <c r="C16" s="481"/>
      <c r="D16" s="481"/>
      <c r="E16" s="481"/>
      <c r="F16" s="481"/>
      <c r="G16" s="481"/>
      <c r="H16" s="481"/>
      <c r="I16" s="481"/>
      <c r="J16" s="481"/>
      <c r="K16" s="481"/>
      <c r="L16" s="481"/>
      <c r="M16" s="481"/>
      <c r="N16" s="481"/>
      <c r="O16" s="481"/>
      <c r="P16" s="481"/>
      <c r="Q16" s="481"/>
      <c r="R16" s="481"/>
      <c r="S16" s="482"/>
    </row>
    <row r="17" spans="2:19" ht="15.65" customHeight="1" x14ac:dyDescent="0.4">
      <c r="B17" s="480"/>
      <c r="C17" s="481"/>
      <c r="D17" s="481"/>
      <c r="E17" s="481"/>
      <c r="F17" s="481"/>
      <c r="G17" s="481"/>
      <c r="H17" s="481"/>
      <c r="I17" s="481"/>
      <c r="J17" s="481"/>
      <c r="K17" s="481"/>
      <c r="L17" s="481"/>
      <c r="M17" s="481"/>
      <c r="N17" s="481"/>
      <c r="O17" s="481"/>
      <c r="P17" s="481"/>
      <c r="Q17" s="481"/>
      <c r="R17" s="481"/>
      <c r="S17" s="482"/>
    </row>
    <row r="18" spans="2:19" ht="15.65" customHeight="1" x14ac:dyDescent="0.4">
      <c r="B18" s="480"/>
      <c r="C18" s="481"/>
      <c r="D18" s="481"/>
      <c r="E18" s="481"/>
      <c r="F18" s="481"/>
      <c r="G18" s="481"/>
      <c r="H18" s="481"/>
      <c r="I18" s="481"/>
      <c r="J18" s="481"/>
      <c r="K18" s="481"/>
      <c r="L18" s="481"/>
      <c r="M18" s="481"/>
      <c r="N18" s="481"/>
      <c r="O18" s="481"/>
      <c r="P18" s="481"/>
      <c r="Q18" s="481"/>
      <c r="R18" s="481"/>
      <c r="S18" s="482"/>
    </row>
    <row r="19" spans="2:19" ht="15.65" customHeight="1" x14ac:dyDescent="0.4">
      <c r="B19" s="480"/>
      <c r="C19" s="481"/>
      <c r="D19" s="481"/>
      <c r="E19" s="481"/>
      <c r="F19" s="481"/>
      <c r="G19" s="481"/>
      <c r="H19" s="481"/>
      <c r="I19" s="481"/>
      <c r="J19" s="481"/>
      <c r="K19" s="481"/>
      <c r="L19" s="481"/>
      <c r="M19" s="481"/>
      <c r="N19" s="481"/>
      <c r="O19" s="481"/>
      <c r="P19" s="481"/>
      <c r="Q19" s="481"/>
      <c r="R19" s="481"/>
      <c r="S19" s="482"/>
    </row>
    <row r="20" spans="2:19" ht="12.75" customHeight="1" x14ac:dyDescent="0.4">
      <c r="B20" s="480"/>
      <c r="C20" s="481"/>
      <c r="D20" s="481"/>
      <c r="E20" s="481"/>
      <c r="F20" s="481"/>
      <c r="G20" s="481"/>
      <c r="H20" s="481"/>
      <c r="I20" s="481"/>
      <c r="J20" s="481"/>
      <c r="K20" s="481"/>
      <c r="L20" s="481"/>
      <c r="M20" s="481"/>
      <c r="N20" s="481"/>
      <c r="O20" s="481"/>
      <c r="P20" s="481"/>
      <c r="Q20" s="481"/>
      <c r="R20" s="481"/>
      <c r="S20" s="482"/>
    </row>
    <row r="21" spans="2:19" ht="14.25" customHeight="1" x14ac:dyDescent="0.4">
      <c r="B21" s="480"/>
      <c r="C21" s="481"/>
      <c r="D21" s="481"/>
      <c r="E21" s="481"/>
      <c r="F21" s="481"/>
      <c r="G21" s="481"/>
      <c r="H21" s="481"/>
      <c r="I21" s="481"/>
      <c r="J21" s="481"/>
      <c r="K21" s="481"/>
      <c r="L21" s="481"/>
      <c r="M21" s="481"/>
      <c r="N21" s="481"/>
      <c r="O21" s="481"/>
      <c r="P21" s="481"/>
      <c r="Q21" s="481"/>
      <c r="R21" s="481"/>
      <c r="S21" s="482"/>
    </row>
    <row r="22" spans="2:19" ht="15.65" customHeight="1" x14ac:dyDescent="0.4">
      <c r="B22" s="480"/>
      <c r="C22" s="481"/>
      <c r="D22" s="481"/>
      <c r="E22" s="481"/>
      <c r="F22" s="481"/>
      <c r="G22" s="481"/>
      <c r="H22" s="481"/>
      <c r="I22" s="481"/>
      <c r="J22" s="481"/>
      <c r="K22" s="481"/>
      <c r="L22" s="481"/>
      <c r="M22" s="481"/>
      <c r="N22" s="481"/>
      <c r="O22" s="481"/>
      <c r="P22" s="481"/>
      <c r="Q22" s="481"/>
      <c r="R22" s="481"/>
      <c r="S22" s="482"/>
    </row>
    <row r="23" spans="2:19" ht="15.65" customHeight="1" x14ac:dyDescent="0.4">
      <c r="B23" s="480"/>
      <c r="C23" s="481"/>
      <c r="D23" s="481"/>
      <c r="E23" s="481"/>
      <c r="F23" s="481"/>
      <c r="G23" s="481"/>
      <c r="H23" s="481"/>
      <c r="I23" s="481"/>
      <c r="J23" s="481"/>
      <c r="K23" s="481"/>
      <c r="L23" s="481"/>
      <c r="M23" s="481"/>
      <c r="N23" s="481"/>
      <c r="O23" s="481"/>
      <c r="P23" s="481"/>
      <c r="Q23" s="481"/>
      <c r="R23" s="481"/>
      <c r="S23" s="482"/>
    </row>
    <row r="24" spans="2:19" ht="15.65" customHeight="1" x14ac:dyDescent="0.4">
      <c r="B24" s="480"/>
      <c r="C24" s="481"/>
      <c r="D24" s="481"/>
      <c r="E24" s="481"/>
      <c r="F24" s="481"/>
      <c r="G24" s="481"/>
      <c r="H24" s="481"/>
      <c r="I24" s="481"/>
      <c r="J24" s="481"/>
      <c r="K24" s="481"/>
      <c r="L24" s="481"/>
      <c r="M24" s="481"/>
      <c r="N24" s="481"/>
      <c r="O24" s="481"/>
      <c r="P24" s="481"/>
      <c r="Q24" s="481"/>
      <c r="R24" s="481"/>
      <c r="S24" s="482"/>
    </row>
    <row r="25" spans="2:19" ht="15.75" customHeight="1" x14ac:dyDescent="0.4">
      <c r="B25" s="483"/>
      <c r="C25" s="484"/>
      <c r="D25" s="484"/>
      <c r="E25" s="484"/>
      <c r="F25" s="484"/>
      <c r="G25" s="484"/>
      <c r="H25" s="484"/>
      <c r="I25" s="484"/>
      <c r="J25" s="484"/>
      <c r="K25" s="484"/>
      <c r="L25" s="484"/>
      <c r="M25" s="484"/>
      <c r="N25" s="484"/>
      <c r="O25" s="484"/>
      <c r="P25" s="484"/>
      <c r="Q25" s="484"/>
      <c r="R25" s="484"/>
      <c r="S25" s="485"/>
    </row>
    <row r="26" spans="2:19" ht="15.75" customHeight="1" x14ac:dyDescent="0.4">
      <c r="B26" s="425" t="s">
        <v>0</v>
      </c>
      <c r="C26" s="424"/>
      <c r="D26" s="424"/>
      <c r="E26" s="424"/>
      <c r="F26" s="424"/>
      <c r="G26" s="424"/>
      <c r="H26" s="424"/>
      <c r="I26" s="424"/>
      <c r="J26" s="424"/>
      <c r="K26" s="424"/>
      <c r="L26" s="424"/>
      <c r="M26" s="424"/>
      <c r="N26" s="424"/>
      <c r="O26" s="424"/>
      <c r="P26" s="424"/>
      <c r="Q26" s="424"/>
      <c r="R26" s="424"/>
      <c r="S26" s="424"/>
    </row>
    <row r="27" spans="2:19" ht="6.75" customHeight="1" x14ac:dyDescent="0.4"/>
    <row r="28" spans="2:19" ht="15.65" hidden="1" customHeight="1" x14ac:dyDescent="0.4"/>
    <row r="29" spans="2:19" ht="15.65" hidden="1" customHeight="1" x14ac:dyDescent="0.4"/>
    <row r="30" spans="2:19" ht="15.65" hidden="1" customHeight="1" x14ac:dyDescent="0.4"/>
    <row r="31" spans="2:19" ht="15.65" hidden="1" customHeight="1" x14ac:dyDescent="0.4"/>
    <row r="32" spans="2:19" ht="15.65" hidden="1" customHeight="1" x14ac:dyDescent="0.4"/>
    <row r="33" ht="15.65" hidden="1" customHeight="1" x14ac:dyDescent="0.4"/>
    <row r="34" ht="15.65" hidden="1" customHeight="1" x14ac:dyDescent="0.4"/>
    <row r="35" ht="15.65" hidden="1" customHeight="1" x14ac:dyDescent="0.4"/>
    <row r="36" ht="15.65" hidden="1" customHeight="1" x14ac:dyDescent="0.4"/>
    <row r="37" ht="15.65" hidden="1" customHeight="1" x14ac:dyDescent="0.4"/>
    <row r="38" ht="15.65" hidden="1" customHeight="1" x14ac:dyDescent="0.4"/>
    <row r="39" ht="15.65" hidden="1" customHeight="1" x14ac:dyDescent="0.4"/>
  </sheetData>
  <sheetProtection algorithmName="SHA-512" hashValue="Dgm9VDEWBIo50Sd/GxRThrtxsZeFXz5eMbkrl8bCM+SDA0eXYoyKikIrQYNK/M5C/lQSfPbd4/ODTzg2E2l70A==" saltValue="IHax+YG/3LuMLKVe5v8cMQ==" spinCount="100000" sheet="1" objects="1" scenarios="1"/>
  <mergeCells count="2">
    <mergeCell ref="B5:S25"/>
    <mergeCell ref="B2:N2"/>
  </mergeCells>
  <pageMargins left="0.7" right="0.7" top="0.75" bottom="0.75" header="0.3" footer="0.3"/>
  <pageSetup scale="68" orientation="landscape" r:id="rId1"/>
  <headerFooter>
    <oddHeader>&amp;C&amp;A</oddHeader>
    <oddFooter>&amp;F</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2632C-33AA-4702-848C-637E753A4FF8}">
  <sheetPr>
    <tabColor theme="0" tint="-0.14999847407452621"/>
  </sheetPr>
  <dimension ref="A1:M18"/>
  <sheetViews>
    <sheetView showGridLines="0" zoomScale="85" zoomScaleNormal="85" workbookViewId="0">
      <selection activeCell="K14" sqref="K14"/>
    </sheetView>
  </sheetViews>
  <sheetFormatPr defaultColWidth="0" defaultRowHeight="14.5" zeroHeight="1" x14ac:dyDescent="0.35"/>
  <cols>
    <col min="1" max="1" width="4" customWidth="1"/>
    <col min="2" max="2" width="4.54296875" customWidth="1"/>
    <col min="3" max="3" width="7.453125" customWidth="1"/>
    <col min="4" max="4" width="38.1796875" bestFit="1" customWidth="1"/>
    <col min="5" max="5" width="34.1796875" customWidth="1"/>
    <col min="6" max="9" width="20.7265625" customWidth="1"/>
    <col min="10" max="10" width="4.453125" customWidth="1"/>
    <col min="11" max="11" width="46.26953125" customWidth="1"/>
    <col min="12" max="13" width="9.1796875" customWidth="1"/>
    <col min="14" max="16384" width="9.1796875" hidden="1"/>
  </cols>
  <sheetData>
    <row r="1" spans="3:11" ht="15" thickBot="1" x14ac:dyDescent="0.4"/>
    <row r="2" spans="3:11" ht="52.5" customHeight="1" thickBot="1" x14ac:dyDescent="0.4">
      <c r="C2" s="16" t="s">
        <v>1</v>
      </c>
      <c r="D2" s="17"/>
      <c r="E2" s="17"/>
      <c r="F2" s="17"/>
      <c r="G2" s="17"/>
      <c r="H2" s="17"/>
      <c r="I2" s="17"/>
      <c r="J2" s="17"/>
      <c r="K2" s="18"/>
    </row>
    <row r="3" spans="3:11" x14ac:dyDescent="0.35">
      <c r="E3" s="27"/>
    </row>
    <row r="4" spans="3:11" s="4" customFormat="1" ht="18" customHeight="1" x14ac:dyDescent="0.35">
      <c r="C4" s="507" t="s">
        <v>1099</v>
      </c>
      <c r="D4" s="508"/>
      <c r="E4" s="508"/>
      <c r="F4" s="508"/>
      <c r="G4" s="508"/>
      <c r="H4" s="508"/>
      <c r="I4" s="508"/>
      <c r="J4" s="508"/>
      <c r="K4" s="509"/>
    </row>
    <row r="5" spans="3:11" ht="76.5" customHeight="1" x14ac:dyDescent="0.35">
      <c r="C5" s="511" t="s">
        <v>1106</v>
      </c>
      <c r="D5" s="573"/>
      <c r="E5" s="573"/>
      <c r="F5" s="573"/>
      <c r="G5" s="573"/>
      <c r="H5" s="573"/>
      <c r="I5" s="573"/>
      <c r="J5" s="573"/>
      <c r="K5" s="574"/>
    </row>
    <row r="6" spans="3:11" ht="15" customHeight="1" x14ac:dyDescent="0.35">
      <c r="C6" s="461"/>
      <c r="D6" s="461"/>
      <c r="E6" s="461"/>
      <c r="F6" s="461"/>
      <c r="G6" s="461"/>
      <c r="H6" s="461"/>
      <c r="I6" s="461"/>
      <c r="J6" s="461"/>
      <c r="K6" s="461"/>
    </row>
    <row r="7" spans="3:11" x14ac:dyDescent="0.35">
      <c r="C7" s="463" t="s">
        <v>5</v>
      </c>
      <c r="D7" s="458"/>
      <c r="E7" s="499" t="s">
        <v>320</v>
      </c>
      <c r="F7" s="499"/>
      <c r="G7" s="499"/>
      <c r="H7" s="499"/>
      <c r="I7" s="453"/>
      <c r="J7" s="464"/>
      <c r="K7" s="465"/>
    </row>
    <row r="8" spans="3:11" x14ac:dyDescent="0.35"/>
    <row r="9" spans="3:11" x14ac:dyDescent="0.35">
      <c r="D9" s="113" t="s">
        <v>229</v>
      </c>
      <c r="E9" s="280">
        <f>'Step 1. Hospital Baseline'!D13</f>
        <v>0</v>
      </c>
    </row>
    <row r="10" spans="3:11" x14ac:dyDescent="0.35"/>
    <row r="11" spans="3:11" x14ac:dyDescent="0.35">
      <c r="C11" s="143" t="s">
        <v>230</v>
      </c>
      <c r="D11" s="186" t="s">
        <v>321</v>
      </c>
      <c r="E11" s="156" t="s">
        <v>35</v>
      </c>
      <c r="F11" s="132" t="s">
        <v>322</v>
      </c>
      <c r="G11" s="132" t="s">
        <v>323</v>
      </c>
      <c r="H11" s="132" t="s">
        <v>324</v>
      </c>
      <c r="I11" s="134" t="s">
        <v>325</v>
      </c>
    </row>
    <row r="12" spans="3:11" x14ac:dyDescent="0.35">
      <c r="C12" s="136">
        <v>1</v>
      </c>
      <c r="D12" t="s">
        <v>326</v>
      </c>
      <c r="F12" s="119">
        <f>IF(LEFT(E9,2)="21",0,82.797)</f>
        <v>82.796999999999997</v>
      </c>
      <c r="G12" s="119">
        <f>IF(LEFT(E9,2)="21",0,84.177)</f>
        <v>84.177000000000007</v>
      </c>
      <c r="H12" s="119">
        <f>IF(LEFT(E9,2)="21",0,85.585)</f>
        <v>85.584999999999994</v>
      </c>
      <c r="I12" s="39">
        <f>IF(LEFT(E9,2)="21",0,87.382)</f>
        <v>87.382000000000005</v>
      </c>
    </row>
    <row r="13" spans="3:11" x14ac:dyDescent="0.35">
      <c r="C13" s="136">
        <v>2</v>
      </c>
      <c r="D13" t="s">
        <v>327</v>
      </c>
      <c r="F13">
        <f>IF(LEFT(E9,2)="21",0,('CAR Details'!E12*0.75)+('CAR Details'!F12*0.25))</f>
        <v>0</v>
      </c>
      <c r="G13" s="40">
        <f>IF(LEFT(E9,2)="21",0,('CAR Details'!F12*0.75)+('CAR Details'!G12*0.25))</f>
        <v>0</v>
      </c>
      <c r="H13">
        <f>IF(LEFT(E9,2)="21",0,('CAR Details'!G12*0.75)+('CAR Details'!H12*0.25))</f>
        <v>0</v>
      </c>
      <c r="I13" s="223" t="e" cm="1">
        <f t="array" ref="I13">IF(LEFT(E9,2)="21",0,('CAR Details'!H12*0.75)+(INDEX('CMS Impact File '!$E:$E,MATCH(1,("FY25"='CMS Impact File '!$B:$B)*('CAR Details'!$D$7='CMS Impact File '!$C:$C),0))*0.25))</f>
        <v>#N/A</v>
      </c>
    </row>
    <row r="14" spans="3:11" x14ac:dyDescent="0.35">
      <c r="C14" s="142">
        <v>3</v>
      </c>
      <c r="D14" s="183" t="s">
        <v>328</v>
      </c>
      <c r="E14" s="187" t="s">
        <v>329</v>
      </c>
      <c r="F14" s="184">
        <f>((F12*0.6*F13)+(F12*0.4))</f>
        <v>33.1188</v>
      </c>
      <c r="G14" s="184">
        <f t="shared" ref="G14:I14" si="0">((G12*0.6*G13)+(G12*0.4))</f>
        <v>33.670800000000007</v>
      </c>
      <c r="H14" s="184">
        <f t="shared" si="0"/>
        <v>34.234000000000002</v>
      </c>
      <c r="I14" s="185" t="e">
        <f t="shared" si="0"/>
        <v>#N/A</v>
      </c>
    </row>
    <row r="15" spans="3:11" x14ac:dyDescent="0.35"/>
    <row r="16" spans="3:11" x14ac:dyDescent="0.35">
      <c r="E16" s="145"/>
      <c r="F16" s="158" t="s">
        <v>330</v>
      </c>
      <c r="G16" s="159" t="s">
        <v>331</v>
      </c>
      <c r="H16" s="157"/>
      <c r="I16" s="147" t="e">
        <f>IF(LEFT(E9,2)="21",0,(I14-H14)/H14)</f>
        <v>#N/A</v>
      </c>
    </row>
    <row r="17" spans="3:3" x14ac:dyDescent="0.35"/>
    <row r="18" spans="3:3" x14ac:dyDescent="0.35">
      <c r="C18" s="28" t="s">
        <v>0</v>
      </c>
    </row>
  </sheetData>
  <sheetProtection algorithmName="SHA-512" hashValue="OPiopGJf8h3uXHjmJ666n/CcmZBvNrN4kjd2NO3yHHymD1S8hiKsyoKu/JyxYOvxkfBwUNyRONMjqNWag6uZMw==" saltValue="wezurS3QzcRy4sYKYqvfxQ==" spinCount="100000" sheet="1" objects="1" scenarios="1"/>
  <mergeCells count="3">
    <mergeCell ref="C5:K5"/>
    <mergeCell ref="E7:H7"/>
    <mergeCell ref="C4:K4"/>
  </mergeCells>
  <phoneticPr fontId="30" type="noConversion"/>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36898-8933-4CDB-9F28-ABFE8C09B262}">
  <sheetPr>
    <tabColor theme="0" tint="-0.14999847407452621"/>
  </sheetPr>
  <dimension ref="B1:W1463"/>
  <sheetViews>
    <sheetView showGridLines="0" zoomScale="90" zoomScaleNormal="90" workbookViewId="0">
      <selection activeCell="I21" sqref="I21"/>
    </sheetView>
  </sheetViews>
  <sheetFormatPr defaultRowHeight="14.5" x14ac:dyDescent="0.35"/>
  <cols>
    <col min="1" max="1" width="3.26953125" customWidth="1"/>
    <col min="3" max="3" width="9.1796875" style="33"/>
    <col min="4" max="4" width="40.1796875" customWidth="1"/>
    <col min="5" max="12" width="11" customWidth="1"/>
    <col min="13" max="13" width="11" style="41" customWidth="1"/>
    <col min="14" max="14" width="11" style="47" customWidth="1"/>
    <col min="15" max="23" width="11" customWidth="1"/>
  </cols>
  <sheetData>
    <row r="1" spans="2:23" ht="15" thickBot="1" x14ac:dyDescent="0.4">
      <c r="C1"/>
      <c r="E1" s="27"/>
      <c r="M1"/>
      <c r="N1"/>
    </row>
    <row r="2" spans="2:23" ht="48.75" customHeight="1" thickBot="1" x14ac:dyDescent="0.4">
      <c r="B2" s="585" t="s">
        <v>1</v>
      </c>
      <c r="C2" s="586"/>
      <c r="D2" s="586"/>
      <c r="E2" s="586"/>
      <c r="F2" s="586"/>
      <c r="G2" s="586"/>
      <c r="H2" s="586"/>
      <c r="I2" s="586"/>
      <c r="J2" s="586"/>
      <c r="K2" s="586"/>
      <c r="L2" s="586"/>
      <c r="M2" s="586"/>
      <c r="N2" s="586"/>
      <c r="O2" s="586"/>
      <c r="P2" s="586"/>
      <c r="Q2" s="586"/>
      <c r="R2" s="586"/>
      <c r="S2" s="586"/>
      <c r="T2" s="586"/>
      <c r="U2" s="586"/>
      <c r="V2" s="586"/>
      <c r="W2" s="587"/>
    </row>
    <row r="3" spans="2:23" ht="15" customHeight="1" x14ac:dyDescent="0.35">
      <c r="C3"/>
      <c r="E3" s="27"/>
      <c r="M3"/>
      <c r="N3"/>
    </row>
    <row r="4" spans="2:23" s="4" customFormat="1" ht="18" customHeight="1" x14ac:dyDescent="0.35">
      <c r="B4" s="507" t="s">
        <v>1099</v>
      </c>
      <c r="C4" s="508"/>
      <c r="D4" s="508"/>
      <c r="E4" s="508"/>
      <c r="F4" s="508"/>
      <c r="G4" s="508"/>
      <c r="H4" s="508"/>
      <c r="I4" s="508"/>
      <c r="J4" s="508"/>
      <c r="K4" s="508"/>
      <c r="L4" s="508"/>
      <c r="M4" s="508"/>
      <c r="N4" s="508"/>
      <c r="O4" s="508"/>
      <c r="P4" s="508"/>
      <c r="Q4" s="508"/>
      <c r="R4" s="508"/>
      <c r="S4" s="508"/>
      <c r="T4" s="508"/>
      <c r="U4" s="508"/>
      <c r="V4" s="508"/>
      <c r="W4" s="509"/>
    </row>
    <row r="5" spans="2:23" ht="155.15" customHeight="1" x14ac:dyDescent="0.35">
      <c r="B5" s="511" t="s">
        <v>1098</v>
      </c>
      <c r="C5" s="573"/>
      <c r="D5" s="573"/>
      <c r="E5" s="573"/>
      <c r="F5" s="573"/>
      <c r="G5" s="573"/>
      <c r="H5" s="573"/>
      <c r="I5" s="573"/>
      <c r="J5" s="573"/>
      <c r="K5" s="573"/>
      <c r="L5" s="573"/>
      <c r="M5" s="573"/>
      <c r="N5" s="573"/>
      <c r="O5" s="573"/>
      <c r="P5" s="573"/>
      <c r="Q5" s="573"/>
      <c r="R5" s="573"/>
      <c r="S5" s="573"/>
      <c r="T5" s="573"/>
      <c r="U5" s="573"/>
      <c r="V5" s="573"/>
      <c r="W5" s="574"/>
    </row>
    <row r="7" spans="2:23" x14ac:dyDescent="0.35">
      <c r="B7" s="584" t="s">
        <v>332</v>
      </c>
      <c r="C7" s="584"/>
      <c r="D7" s="584" t="s">
        <v>333</v>
      </c>
      <c r="E7" s="584"/>
      <c r="F7" s="584"/>
      <c r="G7" s="584"/>
      <c r="H7" s="584"/>
      <c r="I7" s="584"/>
      <c r="J7" s="584"/>
      <c r="K7" s="584"/>
      <c r="L7" s="584"/>
      <c r="M7" s="584"/>
      <c r="N7" s="584"/>
      <c r="O7" s="584"/>
      <c r="P7" s="584"/>
      <c r="Q7" s="584"/>
      <c r="R7" s="584"/>
      <c r="S7" s="584"/>
      <c r="T7" s="584"/>
      <c r="U7" s="583" t="s">
        <v>334</v>
      </c>
      <c r="V7" s="583" t="s">
        <v>335</v>
      </c>
      <c r="W7" s="583" t="s">
        <v>336</v>
      </c>
    </row>
    <row r="8" spans="2:23" ht="16.5" customHeight="1" x14ac:dyDescent="0.35">
      <c r="B8" s="584"/>
      <c r="C8" s="584"/>
      <c r="D8" s="584"/>
      <c r="E8" s="584"/>
      <c r="F8" s="584"/>
      <c r="G8" s="584"/>
      <c r="H8" s="584"/>
      <c r="I8" s="584"/>
      <c r="J8" s="584"/>
      <c r="K8" s="584"/>
      <c r="L8" s="584"/>
      <c r="M8" s="584"/>
      <c r="N8" s="584"/>
      <c r="O8" s="584"/>
      <c r="P8" s="584"/>
      <c r="Q8" s="584"/>
      <c r="R8" s="584"/>
      <c r="S8" s="584"/>
      <c r="T8" s="584"/>
      <c r="U8" s="583"/>
      <c r="V8" s="583"/>
      <c r="W8" s="583"/>
    </row>
    <row r="9" spans="2:23" ht="39" x14ac:dyDescent="0.35">
      <c r="B9" s="430" t="s">
        <v>337</v>
      </c>
      <c r="C9" s="430" t="s">
        <v>338</v>
      </c>
      <c r="D9" s="436" t="s">
        <v>339</v>
      </c>
      <c r="E9" s="437" t="s">
        <v>340</v>
      </c>
      <c r="F9" s="438" t="s">
        <v>341</v>
      </c>
      <c r="G9" s="437" t="s">
        <v>342</v>
      </c>
      <c r="H9" s="437" t="s">
        <v>343</v>
      </c>
      <c r="I9" s="437" t="s">
        <v>344</v>
      </c>
      <c r="J9" s="437" t="s">
        <v>345</v>
      </c>
      <c r="K9" s="437" t="s">
        <v>346</v>
      </c>
      <c r="L9" s="437" t="s">
        <v>347</v>
      </c>
      <c r="M9" s="439" t="s">
        <v>348</v>
      </c>
      <c r="N9" s="440" t="s">
        <v>349</v>
      </c>
      <c r="O9" s="437" t="s">
        <v>350</v>
      </c>
      <c r="P9" s="438" t="s">
        <v>351</v>
      </c>
      <c r="Q9" s="437" t="s">
        <v>352</v>
      </c>
      <c r="R9" s="438" t="s">
        <v>353</v>
      </c>
      <c r="S9" s="430" t="s">
        <v>354</v>
      </c>
      <c r="T9" s="437" t="s">
        <v>355</v>
      </c>
      <c r="U9" s="431" t="s">
        <v>356</v>
      </c>
      <c r="V9" s="432" t="s">
        <v>357</v>
      </c>
      <c r="W9" s="433" t="s">
        <v>358</v>
      </c>
    </row>
    <row r="10" spans="2:23" x14ac:dyDescent="0.35">
      <c r="B10" s="446" t="s">
        <v>225</v>
      </c>
      <c r="C10" s="434" t="s">
        <v>359</v>
      </c>
      <c r="D10" s="434" t="s">
        <v>360</v>
      </c>
      <c r="E10" s="435">
        <v>1.3164</v>
      </c>
      <c r="F10" s="434">
        <v>1</v>
      </c>
      <c r="G10" s="435">
        <v>0.19072</v>
      </c>
      <c r="H10" s="435">
        <v>0.1613</v>
      </c>
      <c r="I10" s="435">
        <v>0.33279999999999998</v>
      </c>
      <c r="J10" s="435">
        <v>4.1680000000000002E-2</v>
      </c>
      <c r="K10" s="435">
        <v>6.9709999999999994E-2</v>
      </c>
      <c r="L10" s="434">
        <v>441.36</v>
      </c>
      <c r="M10" s="434">
        <v>7</v>
      </c>
      <c r="N10" s="434">
        <v>0</v>
      </c>
      <c r="O10" s="434">
        <v>4562</v>
      </c>
      <c r="P10" s="435">
        <v>1.2071377064300799</v>
      </c>
      <c r="Q10" s="434">
        <v>1</v>
      </c>
      <c r="R10" s="434">
        <v>1</v>
      </c>
      <c r="S10" s="434" t="s">
        <v>361</v>
      </c>
      <c r="T10" s="434" t="s">
        <v>361</v>
      </c>
      <c r="U10" s="434">
        <v>2.0457000000000001</v>
      </c>
      <c r="V10" s="435">
        <v>0.99550000000000005</v>
      </c>
      <c r="W10" s="441">
        <v>0.98790878589999997</v>
      </c>
    </row>
    <row r="11" spans="2:23" x14ac:dyDescent="0.35">
      <c r="B11" s="446" t="s">
        <v>225</v>
      </c>
      <c r="C11" s="434" t="s">
        <v>362</v>
      </c>
      <c r="D11" s="434" t="s">
        <v>363</v>
      </c>
      <c r="E11" s="435">
        <v>1.3164</v>
      </c>
      <c r="F11" s="434">
        <v>1</v>
      </c>
      <c r="G11" s="435">
        <v>0</v>
      </c>
      <c r="H11" s="435">
        <v>0</v>
      </c>
      <c r="I11" s="435">
        <v>0.30640000000000001</v>
      </c>
      <c r="J11" s="435">
        <v>3.6229999999999998E-2</v>
      </c>
      <c r="K11" s="435">
        <v>6.4009999999999997E-2</v>
      </c>
      <c r="L11" s="434">
        <v>307.76</v>
      </c>
      <c r="M11" s="434">
        <v>0</v>
      </c>
      <c r="N11" s="434">
        <v>0</v>
      </c>
      <c r="O11" s="434">
        <v>806</v>
      </c>
      <c r="P11" s="435">
        <v>1.2071377064300799</v>
      </c>
      <c r="Q11" s="434">
        <v>1</v>
      </c>
      <c r="R11" s="434">
        <v>1.03832999999997</v>
      </c>
      <c r="S11" s="434" t="s">
        <v>361</v>
      </c>
      <c r="T11" s="434" t="s">
        <v>361</v>
      </c>
      <c r="U11" s="434">
        <v>1.4639</v>
      </c>
      <c r="V11" s="435">
        <v>0.98929999999999996</v>
      </c>
      <c r="W11" s="441">
        <v>0.9955012204</v>
      </c>
    </row>
    <row r="12" spans="2:23" x14ac:dyDescent="0.35">
      <c r="B12" s="446" t="s">
        <v>225</v>
      </c>
      <c r="C12" s="434" t="s">
        <v>364</v>
      </c>
      <c r="D12" s="434" t="s">
        <v>365</v>
      </c>
      <c r="E12" s="435">
        <v>1.3164</v>
      </c>
      <c r="F12" s="434">
        <v>1</v>
      </c>
      <c r="G12" s="435">
        <v>0.11423999999999999</v>
      </c>
      <c r="H12" s="435">
        <v>0.10749</v>
      </c>
      <c r="I12" s="435">
        <v>0.34899999999999998</v>
      </c>
      <c r="J12" s="435">
        <v>4.5019999999999998E-2</v>
      </c>
      <c r="K12" s="435">
        <v>7.3230000000000003E-2</v>
      </c>
      <c r="L12" s="434">
        <v>196.32</v>
      </c>
      <c r="M12" s="434">
        <v>0</v>
      </c>
      <c r="N12" s="434">
        <v>0</v>
      </c>
      <c r="O12" s="434">
        <v>2502</v>
      </c>
      <c r="P12" s="435">
        <v>1.2071377064300799</v>
      </c>
      <c r="Q12" s="434">
        <v>1</v>
      </c>
      <c r="R12" s="434">
        <v>1</v>
      </c>
      <c r="S12" s="434" t="s">
        <v>361</v>
      </c>
      <c r="T12" s="434" t="s">
        <v>361</v>
      </c>
      <c r="U12" s="434">
        <v>1.7916000000000001</v>
      </c>
      <c r="V12" s="435">
        <v>0.99439999999999995</v>
      </c>
      <c r="W12" s="441">
        <v>1.0112397044000001</v>
      </c>
    </row>
    <row r="13" spans="2:23" x14ac:dyDescent="0.35">
      <c r="B13" s="446" t="s">
        <v>225</v>
      </c>
      <c r="C13" s="434" t="s">
        <v>366</v>
      </c>
      <c r="D13" s="434" t="s">
        <v>367</v>
      </c>
      <c r="E13" s="435">
        <v>1.3357000000000001</v>
      </c>
      <c r="F13" s="434">
        <v>1</v>
      </c>
      <c r="G13" s="435">
        <v>0.10591</v>
      </c>
      <c r="H13" s="435">
        <v>0.10303</v>
      </c>
      <c r="I13" s="435">
        <v>0.30109999999999998</v>
      </c>
      <c r="J13" s="435">
        <v>3.5139999999999998E-2</v>
      </c>
      <c r="K13" s="435">
        <v>6.2869999999999995E-2</v>
      </c>
      <c r="L13" s="434">
        <v>861.85</v>
      </c>
      <c r="M13" s="434">
        <v>7</v>
      </c>
      <c r="N13" s="434">
        <v>0</v>
      </c>
      <c r="O13" s="434">
        <v>3601</v>
      </c>
      <c r="P13" s="435">
        <v>1.2192295290958</v>
      </c>
      <c r="Q13" s="434">
        <v>1</v>
      </c>
      <c r="R13" s="434">
        <v>1</v>
      </c>
      <c r="S13" s="434" t="s">
        <v>361</v>
      </c>
      <c r="T13" s="434" t="s">
        <v>361</v>
      </c>
      <c r="U13" s="434">
        <v>1.9218999999999999</v>
      </c>
      <c r="V13" s="435">
        <v>0.99950000000000006</v>
      </c>
      <c r="W13" s="441">
        <v>0.9981111198</v>
      </c>
    </row>
    <row r="14" spans="2:23" x14ac:dyDescent="0.35">
      <c r="B14" s="446" t="s">
        <v>225</v>
      </c>
      <c r="C14" s="434" t="s">
        <v>368</v>
      </c>
      <c r="D14" s="434" t="s">
        <v>369</v>
      </c>
      <c r="E14" s="435">
        <v>1.3164</v>
      </c>
      <c r="F14" s="434">
        <v>1</v>
      </c>
      <c r="G14" s="435">
        <v>2.4599999999999999E-3</v>
      </c>
      <c r="H14" s="435">
        <v>1.5499999999999999E-3</v>
      </c>
      <c r="I14" s="435">
        <v>0.27279999999999999</v>
      </c>
      <c r="J14" s="435">
        <v>2.93E-2</v>
      </c>
      <c r="K14" s="435">
        <v>5.6800000000000003E-2</v>
      </c>
      <c r="L14" s="434">
        <v>359.12</v>
      </c>
      <c r="M14" s="434">
        <v>7</v>
      </c>
      <c r="N14" s="434">
        <v>0</v>
      </c>
      <c r="O14" s="434">
        <v>2932</v>
      </c>
      <c r="P14" s="435">
        <v>1.2071377064300799</v>
      </c>
      <c r="Q14" s="434">
        <v>1</v>
      </c>
      <c r="R14" s="434">
        <v>1</v>
      </c>
      <c r="S14" s="434" t="s">
        <v>361</v>
      </c>
      <c r="T14" s="434" t="s">
        <v>361</v>
      </c>
      <c r="U14" s="434">
        <v>1.6897</v>
      </c>
      <c r="V14" s="435">
        <v>0.99919999999999998</v>
      </c>
      <c r="W14" s="441">
        <v>0.99399855110000002</v>
      </c>
    </row>
    <row r="15" spans="2:23" x14ac:dyDescent="0.35">
      <c r="B15" s="446" t="s">
        <v>225</v>
      </c>
      <c r="C15" s="434" t="s">
        <v>370</v>
      </c>
      <c r="D15" s="434" t="s">
        <v>371</v>
      </c>
      <c r="E15" s="435">
        <v>1.3164</v>
      </c>
      <c r="F15" s="434">
        <v>1</v>
      </c>
      <c r="G15" s="435">
        <v>0</v>
      </c>
      <c r="H15" s="435">
        <v>0</v>
      </c>
      <c r="I15" s="435">
        <v>0.20330000000000001</v>
      </c>
      <c r="J15" s="435">
        <v>1.4970000000000001E-2</v>
      </c>
      <c r="K15" s="435">
        <v>0</v>
      </c>
      <c r="L15" s="434">
        <v>619.39</v>
      </c>
      <c r="M15" s="434">
        <v>0</v>
      </c>
      <c r="N15" s="434">
        <v>0</v>
      </c>
      <c r="O15" s="434">
        <v>356</v>
      </c>
      <c r="P15" s="435">
        <v>1.2071377064300799</v>
      </c>
      <c r="Q15" s="434">
        <v>1</v>
      </c>
      <c r="R15" s="434">
        <v>1</v>
      </c>
      <c r="S15" s="434" t="s">
        <v>361</v>
      </c>
      <c r="T15" s="434" t="s">
        <v>361</v>
      </c>
      <c r="U15" s="434">
        <v>1.4334</v>
      </c>
      <c r="V15" s="435">
        <v>0.99980000000000002</v>
      </c>
      <c r="W15" s="441">
        <v>0.9889632907</v>
      </c>
    </row>
    <row r="16" spans="2:23" x14ac:dyDescent="0.35">
      <c r="B16" s="446" t="s">
        <v>225</v>
      </c>
      <c r="C16" s="434" t="s">
        <v>372</v>
      </c>
      <c r="D16" s="434" t="s">
        <v>373</v>
      </c>
      <c r="E16" s="435">
        <v>1.3357000000000001</v>
      </c>
      <c r="F16" s="434">
        <v>1</v>
      </c>
      <c r="G16" s="435">
        <v>0.14732000000000001</v>
      </c>
      <c r="H16" s="435">
        <v>0.11326</v>
      </c>
      <c r="I16" s="435">
        <v>0.33160000000000001</v>
      </c>
      <c r="J16" s="435">
        <v>4.1430000000000002E-2</v>
      </c>
      <c r="K16" s="435">
        <v>6.9449999999999998E-2</v>
      </c>
      <c r="L16" s="434">
        <v>528.45000000000005</v>
      </c>
      <c r="M16" s="434">
        <v>7</v>
      </c>
      <c r="N16" s="434">
        <v>0</v>
      </c>
      <c r="O16" s="434">
        <v>4571</v>
      </c>
      <c r="P16" s="435">
        <v>1.2192295290958</v>
      </c>
      <c r="Q16" s="434">
        <v>1</v>
      </c>
      <c r="R16" s="434">
        <v>1</v>
      </c>
      <c r="S16" s="434" t="s">
        <v>361</v>
      </c>
      <c r="T16" s="434" t="s">
        <v>361</v>
      </c>
      <c r="U16" s="434">
        <v>1.8878999999999999</v>
      </c>
      <c r="V16" s="435">
        <v>0.99560000000000004</v>
      </c>
      <c r="W16" s="441">
        <v>0.99842747119999997</v>
      </c>
    </row>
    <row r="17" spans="2:23" x14ac:dyDescent="0.35">
      <c r="B17" s="446" t="s">
        <v>225</v>
      </c>
      <c r="C17" s="434" t="s">
        <v>374</v>
      </c>
      <c r="D17" s="434" t="s">
        <v>375</v>
      </c>
      <c r="E17" s="435">
        <v>1.3164</v>
      </c>
      <c r="F17" s="434">
        <v>1</v>
      </c>
      <c r="G17" s="435">
        <v>0</v>
      </c>
      <c r="H17" s="435">
        <v>0</v>
      </c>
      <c r="I17" s="435">
        <v>0.23300000000000001</v>
      </c>
      <c r="J17" s="435">
        <v>2.1090000000000001E-2</v>
      </c>
      <c r="K17" s="435">
        <v>0</v>
      </c>
      <c r="L17" s="434">
        <v>223.55</v>
      </c>
      <c r="M17" s="434">
        <v>0</v>
      </c>
      <c r="N17" s="434">
        <v>0</v>
      </c>
      <c r="O17" s="434">
        <v>1671</v>
      </c>
      <c r="P17" s="435">
        <v>1.2071377064300799</v>
      </c>
      <c r="Q17" s="434">
        <v>1</v>
      </c>
      <c r="R17" s="434">
        <v>1</v>
      </c>
      <c r="S17" s="434" t="s">
        <v>361</v>
      </c>
      <c r="T17" s="434" t="s">
        <v>361</v>
      </c>
      <c r="U17" s="434">
        <v>1.5886</v>
      </c>
      <c r="V17" s="435">
        <v>0.98580000000000001</v>
      </c>
      <c r="W17" s="441">
        <v>0.99581757179999997</v>
      </c>
    </row>
    <row r="18" spans="2:23" x14ac:dyDescent="0.35">
      <c r="B18" s="446" t="s">
        <v>225</v>
      </c>
      <c r="C18" s="434" t="s">
        <v>376</v>
      </c>
      <c r="D18" s="434" t="s">
        <v>377</v>
      </c>
      <c r="E18" s="435">
        <v>1.3164</v>
      </c>
      <c r="F18" s="434">
        <v>1</v>
      </c>
      <c r="G18" s="435">
        <v>7.1900000000000002E-3</v>
      </c>
      <c r="H18" s="435">
        <v>3.4389999999999997E-2</v>
      </c>
      <c r="I18" s="435">
        <v>0.15210000000000001</v>
      </c>
      <c r="J18" s="435">
        <v>6.5900000000000004E-3</v>
      </c>
      <c r="K18" s="435">
        <v>3.1280000000000002E-2</v>
      </c>
      <c r="L18" s="434">
        <v>6120.52</v>
      </c>
      <c r="M18" s="434">
        <v>0</v>
      </c>
      <c r="N18" s="434">
        <v>0</v>
      </c>
      <c r="O18" s="434">
        <v>34</v>
      </c>
      <c r="P18" s="435">
        <v>1.2071377064300799</v>
      </c>
      <c r="Q18" s="434">
        <v>1</v>
      </c>
      <c r="R18" s="434">
        <v>1</v>
      </c>
      <c r="S18" s="434" t="s">
        <v>361</v>
      </c>
      <c r="T18" s="434" t="s">
        <v>361</v>
      </c>
      <c r="U18" s="434">
        <v>1.2884</v>
      </c>
      <c r="V18" s="435">
        <v>1</v>
      </c>
      <c r="W18" s="441">
        <v>1</v>
      </c>
    </row>
    <row r="19" spans="2:23" x14ac:dyDescent="0.35">
      <c r="B19" s="446" t="s">
        <v>225</v>
      </c>
      <c r="C19" s="434" t="s">
        <v>378</v>
      </c>
      <c r="D19" s="434" t="s">
        <v>379</v>
      </c>
      <c r="E19" s="435">
        <v>1.3164</v>
      </c>
      <c r="F19" s="434">
        <v>1</v>
      </c>
      <c r="G19" s="435">
        <v>0.12753999999999999</v>
      </c>
      <c r="H19" s="435">
        <v>0.13070999999999999</v>
      </c>
      <c r="I19" s="435">
        <v>0.33500000000000002</v>
      </c>
      <c r="J19" s="435">
        <v>4.2130000000000001E-2</v>
      </c>
      <c r="K19" s="435">
        <v>7.0190000000000002E-2</v>
      </c>
      <c r="L19" s="434">
        <v>554.84</v>
      </c>
      <c r="M19" s="434">
        <v>0</v>
      </c>
      <c r="N19" s="434">
        <v>0</v>
      </c>
      <c r="O19" s="434">
        <v>1994</v>
      </c>
      <c r="P19" s="435">
        <v>1.2071377064300799</v>
      </c>
      <c r="Q19" s="434">
        <v>1</v>
      </c>
      <c r="R19" s="434">
        <v>1</v>
      </c>
      <c r="S19" s="434" t="s">
        <v>361</v>
      </c>
      <c r="T19" s="434" t="s">
        <v>361</v>
      </c>
      <c r="U19" s="434">
        <v>1.7458</v>
      </c>
      <c r="V19" s="435">
        <v>0.99890000000000001</v>
      </c>
      <c r="W19" s="441">
        <v>0.9902023338</v>
      </c>
    </row>
    <row r="20" spans="2:23" x14ac:dyDescent="0.35">
      <c r="B20" s="446" t="s">
        <v>225</v>
      </c>
      <c r="C20" s="434" t="s">
        <v>380</v>
      </c>
      <c r="D20" s="434" t="s">
        <v>381</v>
      </c>
      <c r="E20" s="435">
        <v>1.3164</v>
      </c>
      <c r="F20" s="434">
        <v>1</v>
      </c>
      <c r="G20" s="435">
        <v>0</v>
      </c>
      <c r="H20" s="435">
        <v>0</v>
      </c>
      <c r="I20" s="435">
        <v>0.25419999999999998</v>
      </c>
      <c r="J20" s="435">
        <v>2.547E-2</v>
      </c>
      <c r="K20" s="435">
        <v>5.2819999999999999E-2</v>
      </c>
      <c r="L20" s="434">
        <v>529.48</v>
      </c>
      <c r="M20" s="434">
        <v>7</v>
      </c>
      <c r="N20" s="434">
        <v>0</v>
      </c>
      <c r="O20" s="434">
        <v>2268</v>
      </c>
      <c r="P20" s="435">
        <v>1.2071377064300799</v>
      </c>
      <c r="Q20" s="434">
        <v>1</v>
      </c>
      <c r="R20" s="434">
        <v>1</v>
      </c>
      <c r="S20" s="434" t="s">
        <v>361</v>
      </c>
      <c r="T20" s="434" t="s">
        <v>361</v>
      </c>
      <c r="U20" s="434">
        <v>1.8139000000000001</v>
      </c>
      <c r="V20" s="435">
        <v>0.99319999999999997</v>
      </c>
      <c r="W20" s="441">
        <v>1.0023027763000001</v>
      </c>
    </row>
    <row r="21" spans="2:23" x14ac:dyDescent="0.35">
      <c r="B21" s="446" t="s">
        <v>225</v>
      </c>
      <c r="C21" s="434" t="s">
        <v>382</v>
      </c>
      <c r="D21" s="434" t="s">
        <v>383</v>
      </c>
      <c r="E21" s="435">
        <v>1.3357000000000001</v>
      </c>
      <c r="F21" s="434">
        <v>1</v>
      </c>
      <c r="G21" s="435">
        <v>7.3069999999999996E-2</v>
      </c>
      <c r="H21" s="435">
        <v>5.4039999999999998E-2</v>
      </c>
      <c r="I21" s="435">
        <v>0.1285</v>
      </c>
      <c r="J21" s="435">
        <v>0</v>
      </c>
      <c r="K21" s="435">
        <v>2.6360000000000001E-2</v>
      </c>
      <c r="L21" s="434">
        <v>0</v>
      </c>
      <c r="M21" s="434">
        <v>7</v>
      </c>
      <c r="N21" s="434">
        <v>0</v>
      </c>
      <c r="O21" s="434">
        <v>2789</v>
      </c>
      <c r="P21" s="435">
        <v>1.2192295290958</v>
      </c>
      <c r="Q21" s="434">
        <v>1</v>
      </c>
      <c r="R21" s="434">
        <v>1</v>
      </c>
      <c r="S21" s="434" t="s">
        <v>361</v>
      </c>
      <c r="T21" s="434" t="s">
        <v>361</v>
      </c>
      <c r="U21" s="434">
        <v>1.7923</v>
      </c>
      <c r="V21" s="435">
        <v>0.99690000000000001</v>
      </c>
      <c r="W21" s="441">
        <v>1.0058617299999999</v>
      </c>
    </row>
    <row r="22" spans="2:23" x14ac:dyDescent="0.35">
      <c r="B22" s="446" t="s">
        <v>225</v>
      </c>
      <c r="C22" s="434" t="s">
        <v>384</v>
      </c>
      <c r="D22" s="434" t="s">
        <v>385</v>
      </c>
      <c r="E22" s="435">
        <v>1.3357000000000001</v>
      </c>
      <c r="F22" s="434">
        <v>1</v>
      </c>
      <c r="G22" s="435">
        <v>6.2080000000000003E-2</v>
      </c>
      <c r="H22" s="435">
        <v>4.224E-2</v>
      </c>
      <c r="I22" s="435">
        <v>0.188</v>
      </c>
      <c r="J22" s="435">
        <v>1.243E-2</v>
      </c>
      <c r="K22" s="435">
        <v>3.8800000000000001E-2</v>
      </c>
      <c r="L22" s="434">
        <v>320.83999999999997</v>
      </c>
      <c r="M22" s="434">
        <v>7</v>
      </c>
      <c r="N22" s="434">
        <v>0</v>
      </c>
      <c r="O22" s="434">
        <v>3090</v>
      </c>
      <c r="P22" s="435">
        <v>1.2192295290958</v>
      </c>
      <c r="Q22" s="434">
        <v>1</v>
      </c>
      <c r="R22" s="434">
        <v>1</v>
      </c>
      <c r="S22" s="434" t="s">
        <v>361</v>
      </c>
      <c r="T22" s="434" t="s">
        <v>361</v>
      </c>
      <c r="U22" s="434">
        <v>1.4722999999999999</v>
      </c>
      <c r="V22" s="435">
        <v>0.98729999999999996</v>
      </c>
      <c r="W22" s="441">
        <v>0.99993014049999995</v>
      </c>
    </row>
    <row r="23" spans="2:23" x14ac:dyDescent="0.35">
      <c r="B23" s="446" t="s">
        <v>225</v>
      </c>
      <c r="C23" s="434" t="s">
        <v>386</v>
      </c>
      <c r="D23" s="434" t="s">
        <v>387</v>
      </c>
      <c r="E23" s="435">
        <v>1.3164</v>
      </c>
      <c r="F23" s="434">
        <v>1</v>
      </c>
      <c r="G23" s="435">
        <v>0</v>
      </c>
      <c r="H23" s="435">
        <v>0</v>
      </c>
      <c r="I23" s="435">
        <v>0.26219999999999999</v>
      </c>
      <c r="J23" s="435">
        <v>2.7119999999999998E-2</v>
      </c>
      <c r="K23" s="435">
        <v>5.4530000000000002E-2</v>
      </c>
      <c r="L23" s="434">
        <v>476.76</v>
      </c>
      <c r="M23" s="434">
        <v>7</v>
      </c>
      <c r="N23" s="434">
        <v>0</v>
      </c>
      <c r="O23" s="434">
        <v>2792</v>
      </c>
      <c r="P23" s="435">
        <v>1.2071377064300799</v>
      </c>
      <c r="Q23" s="434">
        <v>1</v>
      </c>
      <c r="R23" s="434">
        <v>1</v>
      </c>
      <c r="S23" s="434" t="s">
        <v>361</v>
      </c>
      <c r="T23" s="434" t="s">
        <v>361</v>
      </c>
      <c r="U23" s="434">
        <v>1.6819999999999999</v>
      </c>
      <c r="V23" s="435">
        <v>0.99350000000000005</v>
      </c>
      <c r="W23" s="441">
        <v>0.99874382260000005</v>
      </c>
    </row>
    <row r="24" spans="2:23" x14ac:dyDescent="0.35">
      <c r="B24" s="446" t="s">
        <v>225</v>
      </c>
      <c r="C24" s="434" t="s">
        <v>388</v>
      </c>
      <c r="D24" s="434" t="s">
        <v>389</v>
      </c>
      <c r="E24" s="435">
        <v>1.3164</v>
      </c>
      <c r="F24" s="434">
        <v>1</v>
      </c>
      <c r="G24" s="435">
        <v>0.18448000000000001</v>
      </c>
      <c r="H24" s="435">
        <v>0.13175999999999999</v>
      </c>
      <c r="I24" s="435">
        <v>0.2959</v>
      </c>
      <c r="J24" s="435">
        <v>3.4070000000000003E-2</v>
      </c>
      <c r="K24" s="435">
        <v>6.1749999999999999E-2</v>
      </c>
      <c r="L24" s="434">
        <v>438.81</v>
      </c>
      <c r="M24" s="434">
        <v>7</v>
      </c>
      <c r="N24" s="434">
        <v>0</v>
      </c>
      <c r="O24" s="434">
        <v>8616</v>
      </c>
      <c r="P24" s="435">
        <v>1.2071377064300799</v>
      </c>
      <c r="Q24" s="434">
        <v>1</v>
      </c>
      <c r="R24" s="434">
        <v>1</v>
      </c>
      <c r="S24" s="434" t="s">
        <v>361</v>
      </c>
      <c r="T24" s="434" t="s">
        <v>361</v>
      </c>
      <c r="U24" s="434">
        <v>2.2363</v>
      </c>
      <c r="V24" s="435">
        <v>0.99319999999999997</v>
      </c>
      <c r="W24" s="441">
        <v>0.9994556134</v>
      </c>
    </row>
    <row r="25" spans="2:23" x14ac:dyDescent="0.35">
      <c r="B25" s="446" t="s">
        <v>225</v>
      </c>
      <c r="C25" s="434" t="s">
        <v>390</v>
      </c>
      <c r="D25" s="434" t="s">
        <v>391</v>
      </c>
      <c r="E25" s="435">
        <v>1.3164</v>
      </c>
      <c r="F25" s="434">
        <v>1</v>
      </c>
      <c r="G25" s="435">
        <v>0.10894</v>
      </c>
      <c r="H25" s="435">
        <v>0.11019</v>
      </c>
      <c r="I25" s="435">
        <v>0.27860000000000001</v>
      </c>
      <c r="J25" s="435">
        <v>3.0499999999999999E-2</v>
      </c>
      <c r="K25" s="435">
        <v>5.8040000000000001E-2</v>
      </c>
      <c r="L25" s="434">
        <v>278.27999999999997</v>
      </c>
      <c r="M25" s="434">
        <v>0</v>
      </c>
      <c r="N25" s="434">
        <v>0</v>
      </c>
      <c r="O25" s="434">
        <v>1223</v>
      </c>
      <c r="P25" s="435">
        <v>1.2071377064300799</v>
      </c>
      <c r="Q25" s="434">
        <v>1</v>
      </c>
      <c r="R25" s="434">
        <v>1</v>
      </c>
      <c r="S25" s="434" t="s">
        <v>361</v>
      </c>
      <c r="T25" s="434" t="s">
        <v>361</v>
      </c>
      <c r="U25" s="434">
        <v>1.7000999999999999</v>
      </c>
      <c r="V25" s="435">
        <v>0.995</v>
      </c>
      <c r="W25" s="441">
        <v>1.0068107843</v>
      </c>
    </row>
    <row r="26" spans="2:23" x14ac:dyDescent="0.35">
      <c r="B26" s="446" t="s">
        <v>225</v>
      </c>
      <c r="C26" s="434" t="s">
        <v>392</v>
      </c>
      <c r="D26" s="434" t="s">
        <v>393</v>
      </c>
      <c r="E26" s="435">
        <v>1.3357000000000001</v>
      </c>
      <c r="F26" s="434">
        <v>1</v>
      </c>
      <c r="G26" s="435">
        <v>0.11763</v>
      </c>
      <c r="H26" s="435">
        <v>8.5980000000000001E-2</v>
      </c>
      <c r="I26" s="435">
        <v>0.30730000000000002</v>
      </c>
      <c r="J26" s="435">
        <v>3.6420000000000001E-2</v>
      </c>
      <c r="K26" s="435">
        <v>6.4210000000000003E-2</v>
      </c>
      <c r="L26" s="434">
        <v>995.6</v>
      </c>
      <c r="M26" s="434">
        <v>7</v>
      </c>
      <c r="N26" s="434">
        <v>0</v>
      </c>
      <c r="O26" s="434">
        <v>2848</v>
      </c>
      <c r="P26" s="435">
        <v>1.2192295290958</v>
      </c>
      <c r="Q26" s="434">
        <v>1</v>
      </c>
      <c r="R26" s="434">
        <v>1</v>
      </c>
      <c r="S26" s="434" t="s">
        <v>361</v>
      </c>
      <c r="T26" s="434" t="s">
        <v>361</v>
      </c>
      <c r="U26" s="434">
        <v>2.1772999999999998</v>
      </c>
      <c r="V26" s="435">
        <v>0.99480000000000002</v>
      </c>
      <c r="W26" s="441">
        <v>0.99613392329999995</v>
      </c>
    </row>
    <row r="27" spans="2:23" x14ac:dyDescent="0.35">
      <c r="B27" s="446" t="s">
        <v>225</v>
      </c>
      <c r="C27" s="434" t="s">
        <v>394</v>
      </c>
      <c r="D27" s="434" t="s">
        <v>395</v>
      </c>
      <c r="E27" s="435">
        <v>1.3164</v>
      </c>
      <c r="F27" s="434">
        <v>1</v>
      </c>
      <c r="G27" s="435">
        <v>0</v>
      </c>
      <c r="H27" s="435">
        <v>0</v>
      </c>
      <c r="I27" s="435">
        <v>0.35520000000000002</v>
      </c>
      <c r="J27" s="435">
        <v>4.6300000000000001E-2</v>
      </c>
      <c r="K27" s="435">
        <v>7.4579999999999994E-2</v>
      </c>
      <c r="L27" s="434">
        <v>389.29</v>
      </c>
      <c r="M27" s="434">
        <v>0</v>
      </c>
      <c r="N27" s="434">
        <v>0</v>
      </c>
      <c r="O27" s="434">
        <v>1040</v>
      </c>
      <c r="P27" s="435">
        <v>1.2071377064300799</v>
      </c>
      <c r="Q27" s="434">
        <v>1</v>
      </c>
      <c r="R27" s="434">
        <v>1</v>
      </c>
      <c r="S27" s="434" t="s">
        <v>361</v>
      </c>
      <c r="T27" s="434" t="s">
        <v>361</v>
      </c>
      <c r="U27" s="434">
        <v>1.5271999999999999</v>
      </c>
      <c r="V27" s="435">
        <v>1</v>
      </c>
      <c r="W27" s="441">
        <v>1.0021841444999999</v>
      </c>
    </row>
    <row r="28" spans="2:23" x14ac:dyDescent="0.35">
      <c r="B28" s="446" t="s">
        <v>225</v>
      </c>
      <c r="C28" s="434" t="s">
        <v>396</v>
      </c>
      <c r="D28" s="434" t="s">
        <v>397</v>
      </c>
      <c r="E28" s="435">
        <v>1.3357000000000001</v>
      </c>
      <c r="F28" s="434">
        <v>1</v>
      </c>
      <c r="G28" s="435">
        <v>0.15298</v>
      </c>
      <c r="H28" s="435">
        <v>0.11373</v>
      </c>
      <c r="I28" s="435">
        <v>0.21429999999999999</v>
      </c>
      <c r="J28" s="435">
        <v>1.7239999999999998E-2</v>
      </c>
      <c r="K28" s="435">
        <v>4.4350000000000001E-2</v>
      </c>
      <c r="L28" s="434">
        <v>172.62</v>
      </c>
      <c r="M28" s="434">
        <v>7</v>
      </c>
      <c r="N28" s="434">
        <v>0</v>
      </c>
      <c r="O28" s="434">
        <v>1519</v>
      </c>
      <c r="P28" s="435">
        <v>1.2192295290958</v>
      </c>
      <c r="Q28" s="434">
        <v>1</v>
      </c>
      <c r="R28" s="434">
        <v>1</v>
      </c>
      <c r="S28" s="434" t="s">
        <v>361</v>
      </c>
      <c r="T28" s="434" t="s">
        <v>361</v>
      </c>
      <c r="U28" s="434">
        <v>1.454</v>
      </c>
      <c r="V28" s="435">
        <v>0.995</v>
      </c>
      <c r="W28" s="441">
        <v>1.0023027763000001</v>
      </c>
    </row>
    <row r="29" spans="2:23" x14ac:dyDescent="0.35">
      <c r="B29" s="446" t="s">
        <v>225</v>
      </c>
      <c r="C29" s="434" t="s">
        <v>398</v>
      </c>
      <c r="D29" s="434" t="s">
        <v>399</v>
      </c>
      <c r="E29" s="435">
        <v>1.3339000000000001</v>
      </c>
      <c r="F29" s="434">
        <v>1</v>
      </c>
      <c r="G29" s="435">
        <v>0.12687000000000001</v>
      </c>
      <c r="H29" s="435">
        <v>0.13383999999999999</v>
      </c>
      <c r="I29" s="435">
        <v>0.20749999999999999</v>
      </c>
      <c r="J29" s="435">
        <v>1.583E-2</v>
      </c>
      <c r="K29" s="435">
        <v>4.2909999999999997E-2</v>
      </c>
      <c r="L29" s="434">
        <v>361.82</v>
      </c>
      <c r="M29" s="434">
        <v>7</v>
      </c>
      <c r="N29" s="434">
        <v>0</v>
      </c>
      <c r="O29" s="434">
        <v>6245</v>
      </c>
      <c r="P29" s="435">
        <v>1.21810413382757</v>
      </c>
      <c r="Q29" s="434">
        <v>1</v>
      </c>
      <c r="R29" s="434">
        <v>1</v>
      </c>
      <c r="S29" s="434" t="s">
        <v>361</v>
      </c>
      <c r="T29" s="434" t="s">
        <v>361</v>
      </c>
      <c r="U29" s="434">
        <v>1.8816999999999999</v>
      </c>
      <c r="V29" s="435">
        <v>0.99570000000000003</v>
      </c>
      <c r="W29" s="441">
        <v>1.0038054456000001</v>
      </c>
    </row>
    <row r="30" spans="2:23" x14ac:dyDescent="0.35">
      <c r="B30" s="446" t="s">
        <v>225</v>
      </c>
      <c r="C30" s="434" t="s">
        <v>400</v>
      </c>
      <c r="D30" s="434" t="s">
        <v>401</v>
      </c>
      <c r="E30" s="435">
        <v>1.3339000000000001</v>
      </c>
      <c r="F30" s="434">
        <v>1</v>
      </c>
      <c r="G30" s="435">
        <v>0.12101000000000001</v>
      </c>
      <c r="H30" s="435">
        <v>0.16172</v>
      </c>
      <c r="I30" s="435">
        <v>0.24149999999999999</v>
      </c>
      <c r="J30" s="435">
        <v>2.2849999999999999E-2</v>
      </c>
      <c r="K30" s="435">
        <v>5.0119999999999998E-2</v>
      </c>
      <c r="L30" s="434">
        <v>667.96</v>
      </c>
      <c r="M30" s="434">
        <v>7</v>
      </c>
      <c r="N30" s="434">
        <v>0</v>
      </c>
      <c r="O30" s="434">
        <v>2968</v>
      </c>
      <c r="P30" s="435">
        <v>1.21810413382757</v>
      </c>
      <c r="Q30" s="434">
        <v>1</v>
      </c>
      <c r="R30" s="434">
        <v>1</v>
      </c>
      <c r="S30" s="434" t="s">
        <v>361</v>
      </c>
      <c r="T30" s="434" t="s">
        <v>361</v>
      </c>
      <c r="U30" s="434">
        <v>1.6718</v>
      </c>
      <c r="V30" s="435">
        <v>0.99729999999999996</v>
      </c>
      <c r="W30" s="441">
        <v>1.0025400399</v>
      </c>
    </row>
    <row r="31" spans="2:23" x14ac:dyDescent="0.35">
      <c r="B31" s="446" t="s">
        <v>225</v>
      </c>
      <c r="C31" s="434" t="s">
        <v>402</v>
      </c>
      <c r="D31" s="434" t="s">
        <v>403</v>
      </c>
      <c r="E31" s="435">
        <v>1.3357000000000001</v>
      </c>
      <c r="F31" s="434">
        <v>1</v>
      </c>
      <c r="G31" s="435">
        <v>0.10356</v>
      </c>
      <c r="H31" s="435">
        <v>7.7009999999999995E-2</v>
      </c>
      <c r="I31" s="435">
        <v>0.31940000000000002</v>
      </c>
      <c r="J31" s="435">
        <v>3.891E-2</v>
      </c>
      <c r="K31" s="435">
        <v>6.6820000000000004E-2</v>
      </c>
      <c r="L31" s="434">
        <v>577.66999999999996</v>
      </c>
      <c r="M31" s="434">
        <v>7</v>
      </c>
      <c r="N31" s="434">
        <v>0</v>
      </c>
      <c r="O31" s="434">
        <v>2735</v>
      </c>
      <c r="P31" s="435">
        <v>1.2192295290958</v>
      </c>
      <c r="Q31" s="434">
        <v>1</v>
      </c>
      <c r="R31" s="434">
        <v>1</v>
      </c>
      <c r="S31" s="434" t="s">
        <v>361</v>
      </c>
      <c r="T31" s="434" t="s">
        <v>361</v>
      </c>
      <c r="U31" s="434">
        <v>1.8049999999999999</v>
      </c>
      <c r="V31" s="435">
        <v>0.99719999999999998</v>
      </c>
      <c r="W31" s="441">
        <v>0.99708297759999998</v>
      </c>
    </row>
    <row r="32" spans="2:23" x14ac:dyDescent="0.35">
      <c r="B32" s="446" t="s">
        <v>225</v>
      </c>
      <c r="C32" s="434" t="s">
        <v>404</v>
      </c>
      <c r="D32" s="434" t="s">
        <v>405</v>
      </c>
      <c r="E32" s="435">
        <v>1.3164</v>
      </c>
      <c r="F32" s="434">
        <v>1</v>
      </c>
      <c r="G32" s="435">
        <v>0.60697000000000001</v>
      </c>
      <c r="H32" s="435">
        <v>0.52698999999999996</v>
      </c>
      <c r="I32" s="435">
        <v>0.31380000000000002</v>
      </c>
      <c r="J32" s="435">
        <v>3.7760000000000002E-2</v>
      </c>
      <c r="K32" s="435">
        <v>6.5610000000000002E-2</v>
      </c>
      <c r="L32" s="434">
        <v>254.6</v>
      </c>
      <c r="M32" s="434">
        <v>7</v>
      </c>
      <c r="N32" s="434">
        <v>0</v>
      </c>
      <c r="O32" s="434">
        <v>1926</v>
      </c>
      <c r="P32" s="435">
        <v>1.2071377064300799</v>
      </c>
      <c r="Q32" s="434">
        <v>1</v>
      </c>
      <c r="R32" s="434">
        <v>1</v>
      </c>
      <c r="S32" s="434" t="s">
        <v>361</v>
      </c>
      <c r="T32" s="434" t="s">
        <v>361</v>
      </c>
      <c r="U32" s="434">
        <v>1.8505</v>
      </c>
      <c r="V32" s="435">
        <v>0.99470000000000003</v>
      </c>
      <c r="W32" s="441">
        <v>0.9994556134</v>
      </c>
    </row>
    <row r="33" spans="2:23" x14ac:dyDescent="0.35">
      <c r="B33" s="446" t="s">
        <v>225</v>
      </c>
      <c r="C33" s="434" t="s">
        <v>406</v>
      </c>
      <c r="D33" s="434" t="s">
        <v>407</v>
      </c>
      <c r="E33" s="435">
        <v>1.3164</v>
      </c>
      <c r="F33" s="434">
        <v>1</v>
      </c>
      <c r="G33" s="435">
        <v>0</v>
      </c>
      <c r="H33" s="435">
        <v>0</v>
      </c>
      <c r="I33" s="435">
        <v>1.129E-2</v>
      </c>
      <c r="J33" s="435">
        <v>0</v>
      </c>
      <c r="K33" s="435">
        <v>0</v>
      </c>
      <c r="L33" s="434">
        <v>0</v>
      </c>
      <c r="M33" s="434">
        <v>0</v>
      </c>
      <c r="N33" s="434">
        <v>0</v>
      </c>
      <c r="O33" s="434">
        <v>3</v>
      </c>
      <c r="P33" s="435">
        <v>1.2071377064300799</v>
      </c>
      <c r="Q33" s="434">
        <v>1</v>
      </c>
      <c r="R33" s="434">
        <v>1</v>
      </c>
      <c r="S33" s="434" t="s">
        <v>408</v>
      </c>
      <c r="T33" s="434" t="s">
        <v>408</v>
      </c>
      <c r="U33" s="434">
        <v>0.92979999999999996</v>
      </c>
      <c r="V33" s="435">
        <v>1</v>
      </c>
      <c r="W33" s="441">
        <v>1</v>
      </c>
    </row>
    <row r="34" spans="2:23" x14ac:dyDescent="0.35">
      <c r="B34" s="446" t="s">
        <v>225</v>
      </c>
      <c r="C34" s="434" t="s">
        <v>409</v>
      </c>
      <c r="D34" s="434" t="s">
        <v>410</v>
      </c>
      <c r="E34" s="435">
        <v>1.2181</v>
      </c>
      <c r="F34" s="434">
        <v>1</v>
      </c>
      <c r="G34" s="435">
        <v>0.21339</v>
      </c>
      <c r="H34" s="435">
        <v>0.16064000000000001</v>
      </c>
      <c r="I34" s="435">
        <v>0.37459999999999999</v>
      </c>
      <c r="J34" s="435">
        <v>5.0299999999999997E-2</v>
      </c>
      <c r="K34" s="435">
        <v>7.8810000000000005E-2</v>
      </c>
      <c r="L34" s="434">
        <v>424.47</v>
      </c>
      <c r="M34" s="434">
        <v>0</v>
      </c>
      <c r="N34" s="434">
        <v>0</v>
      </c>
      <c r="O34" s="434">
        <v>7303</v>
      </c>
      <c r="P34" s="435">
        <v>1.1446578197210699</v>
      </c>
      <c r="Q34" s="434">
        <v>1</v>
      </c>
      <c r="R34" s="434">
        <v>1</v>
      </c>
      <c r="S34" s="434" t="s">
        <v>361</v>
      </c>
      <c r="T34" s="434" t="s">
        <v>361</v>
      </c>
      <c r="U34" s="434">
        <v>2.1686000000000001</v>
      </c>
      <c r="V34" s="435">
        <v>0.99750000000000005</v>
      </c>
      <c r="W34" s="441">
        <v>1.0054662907</v>
      </c>
    </row>
    <row r="35" spans="2:23" x14ac:dyDescent="0.35">
      <c r="B35" s="446" t="s">
        <v>225</v>
      </c>
      <c r="C35" s="434" t="s">
        <v>411</v>
      </c>
      <c r="D35" s="434" t="s">
        <v>412</v>
      </c>
      <c r="E35" s="435">
        <v>1.3562000000000001</v>
      </c>
      <c r="F35" s="434">
        <v>1</v>
      </c>
      <c r="G35" s="435">
        <v>0.12028999999999999</v>
      </c>
      <c r="H35" s="435">
        <v>0.15558</v>
      </c>
      <c r="I35" s="435">
        <v>0.73570000000000002</v>
      </c>
      <c r="J35" s="435">
        <v>0.12478</v>
      </c>
      <c r="K35" s="435">
        <v>0.16064999999999999</v>
      </c>
      <c r="L35" s="434">
        <v>3403.98</v>
      </c>
      <c r="M35" s="434">
        <v>0</v>
      </c>
      <c r="N35" s="434">
        <v>0</v>
      </c>
      <c r="O35" s="434">
        <v>587</v>
      </c>
      <c r="P35" s="435">
        <v>1.23201301907199</v>
      </c>
      <c r="Q35" s="434">
        <v>1</v>
      </c>
      <c r="R35" s="434">
        <v>1</v>
      </c>
      <c r="S35" s="434" t="s">
        <v>361</v>
      </c>
      <c r="T35" s="434" t="s">
        <v>361</v>
      </c>
      <c r="U35" s="434">
        <v>1.7218</v>
      </c>
      <c r="V35" s="435">
        <v>0.99939999999999996</v>
      </c>
      <c r="W35" s="441">
        <v>0.99700388969999998</v>
      </c>
    </row>
    <row r="36" spans="2:23" x14ac:dyDescent="0.35">
      <c r="B36" s="446" t="s">
        <v>225</v>
      </c>
      <c r="C36" s="434" t="s">
        <v>413</v>
      </c>
      <c r="D36" s="434" t="s">
        <v>414</v>
      </c>
      <c r="E36" s="435">
        <v>1.3562000000000001</v>
      </c>
      <c r="F36" s="434">
        <v>1</v>
      </c>
      <c r="G36" s="435">
        <v>0.33116000000000001</v>
      </c>
      <c r="H36" s="435">
        <v>0.29143999999999998</v>
      </c>
      <c r="I36" s="435">
        <v>0.91830000000000001</v>
      </c>
      <c r="J36" s="435">
        <v>0.16244</v>
      </c>
      <c r="K36" s="435">
        <v>0.20437</v>
      </c>
      <c r="L36" s="434">
        <v>7362.21</v>
      </c>
      <c r="M36" s="434">
        <v>0</v>
      </c>
      <c r="N36" s="434">
        <v>0</v>
      </c>
      <c r="O36" s="434">
        <v>1462</v>
      </c>
      <c r="P36" s="435">
        <v>1.23201301907199</v>
      </c>
      <c r="Q36" s="434">
        <v>1</v>
      </c>
      <c r="R36" s="434">
        <v>1</v>
      </c>
      <c r="S36" s="434" t="s">
        <v>361</v>
      </c>
      <c r="T36" s="434" t="s">
        <v>361</v>
      </c>
      <c r="U36" s="434">
        <v>1.8337000000000001</v>
      </c>
      <c r="V36" s="435">
        <v>0.99890000000000001</v>
      </c>
      <c r="W36" s="441">
        <v>0.99312858459999998</v>
      </c>
    </row>
    <row r="37" spans="2:23" x14ac:dyDescent="0.35">
      <c r="B37" s="446" t="s">
        <v>225</v>
      </c>
      <c r="C37" s="434" t="s">
        <v>415</v>
      </c>
      <c r="D37" s="434" t="s">
        <v>416</v>
      </c>
      <c r="E37" s="435">
        <v>1.2181</v>
      </c>
      <c r="F37" s="434">
        <v>1</v>
      </c>
      <c r="G37" s="435">
        <v>9.0770000000000003E-2</v>
      </c>
      <c r="H37" s="435">
        <v>6.3689999999999997E-2</v>
      </c>
      <c r="I37" s="435">
        <v>0.2291</v>
      </c>
      <c r="J37" s="435">
        <v>2.0289999999999999E-2</v>
      </c>
      <c r="K37" s="435">
        <v>4.7489999999999997E-2</v>
      </c>
      <c r="L37" s="434">
        <v>807.58</v>
      </c>
      <c r="M37" s="434">
        <v>7</v>
      </c>
      <c r="N37" s="434">
        <v>0</v>
      </c>
      <c r="O37" s="434">
        <v>2221</v>
      </c>
      <c r="P37" s="435">
        <v>1.1446578197210699</v>
      </c>
      <c r="Q37" s="434">
        <v>1</v>
      </c>
      <c r="R37" s="434">
        <v>1</v>
      </c>
      <c r="S37" s="434" t="s">
        <v>361</v>
      </c>
      <c r="T37" s="434" t="s">
        <v>361</v>
      </c>
      <c r="U37" s="434">
        <v>1.6659999999999999</v>
      </c>
      <c r="V37" s="435">
        <v>0.99419999999999997</v>
      </c>
      <c r="W37" s="441">
        <v>1</v>
      </c>
    </row>
    <row r="38" spans="2:23" x14ac:dyDescent="0.35">
      <c r="B38" s="446" t="s">
        <v>225</v>
      </c>
      <c r="C38" s="434" t="s">
        <v>417</v>
      </c>
      <c r="D38" s="434" t="s">
        <v>418</v>
      </c>
      <c r="E38" s="435">
        <v>1.2181</v>
      </c>
      <c r="F38" s="434">
        <v>1</v>
      </c>
      <c r="G38" s="435">
        <v>0.24787000000000001</v>
      </c>
      <c r="H38" s="435">
        <v>0.20643</v>
      </c>
      <c r="I38" s="435">
        <v>0.36919999999999997</v>
      </c>
      <c r="J38" s="435">
        <v>4.9189999999999998E-2</v>
      </c>
      <c r="K38" s="435">
        <v>7.7630000000000005E-2</v>
      </c>
      <c r="L38" s="434">
        <v>257.48</v>
      </c>
      <c r="M38" s="434">
        <v>7</v>
      </c>
      <c r="N38" s="434">
        <v>0</v>
      </c>
      <c r="O38" s="434">
        <v>6559</v>
      </c>
      <c r="P38" s="435">
        <v>1.1446578197210699</v>
      </c>
      <c r="Q38" s="434">
        <v>1</v>
      </c>
      <c r="R38" s="434">
        <v>1</v>
      </c>
      <c r="S38" s="434" t="s">
        <v>361</v>
      </c>
      <c r="T38" s="434" t="s">
        <v>361</v>
      </c>
      <c r="U38" s="434">
        <v>2.3813</v>
      </c>
      <c r="V38" s="435">
        <v>0.99980000000000002</v>
      </c>
      <c r="W38" s="441">
        <v>0.98680155589999996</v>
      </c>
    </row>
    <row r="39" spans="2:23" x14ac:dyDescent="0.35">
      <c r="B39" s="446" t="s">
        <v>225</v>
      </c>
      <c r="C39" s="434" t="s">
        <v>419</v>
      </c>
      <c r="D39" s="434" t="s">
        <v>420</v>
      </c>
      <c r="E39" s="435">
        <v>1.3562000000000001</v>
      </c>
      <c r="F39" s="434">
        <v>1</v>
      </c>
      <c r="G39" s="435">
        <v>0.32771</v>
      </c>
      <c r="H39" s="435">
        <v>0.27657999999999999</v>
      </c>
      <c r="I39" s="435">
        <v>0.65629999999999999</v>
      </c>
      <c r="J39" s="435">
        <v>0.1084</v>
      </c>
      <c r="K39" s="435">
        <v>0.14213999999999999</v>
      </c>
      <c r="L39" s="434">
        <v>2256.8200000000002</v>
      </c>
      <c r="M39" s="434">
        <v>7</v>
      </c>
      <c r="N39" s="434">
        <v>0</v>
      </c>
      <c r="O39" s="434">
        <v>1741</v>
      </c>
      <c r="P39" s="435">
        <v>1.23201301907199</v>
      </c>
      <c r="Q39" s="434">
        <v>1</v>
      </c>
      <c r="R39" s="434">
        <v>1</v>
      </c>
      <c r="S39" s="434" t="s">
        <v>361</v>
      </c>
      <c r="T39" s="434" t="s">
        <v>361</v>
      </c>
      <c r="U39" s="434">
        <v>1.9129</v>
      </c>
      <c r="V39" s="435">
        <v>0.99360000000000004</v>
      </c>
      <c r="W39" s="441">
        <v>0.99316812860000003</v>
      </c>
    </row>
    <row r="40" spans="2:23" x14ac:dyDescent="0.35">
      <c r="B40" s="446" t="s">
        <v>225</v>
      </c>
      <c r="C40" s="434" t="s">
        <v>421</v>
      </c>
      <c r="D40" s="434" t="s">
        <v>422</v>
      </c>
      <c r="E40" s="435">
        <v>1.3562000000000001</v>
      </c>
      <c r="F40" s="434">
        <v>1</v>
      </c>
      <c r="G40" s="435">
        <v>2.017E-2</v>
      </c>
      <c r="H40" s="435">
        <v>1.421E-2</v>
      </c>
      <c r="I40" s="435">
        <v>0.56320000000000003</v>
      </c>
      <c r="J40" s="435">
        <v>8.9200000000000002E-2</v>
      </c>
      <c r="K40" s="435">
        <v>0.12081</v>
      </c>
      <c r="L40" s="434">
        <v>175.06</v>
      </c>
      <c r="M40" s="434">
        <v>0</v>
      </c>
      <c r="N40" s="434">
        <v>0</v>
      </c>
      <c r="O40" s="434">
        <v>3130</v>
      </c>
      <c r="P40" s="435">
        <v>1.23201301907199</v>
      </c>
      <c r="Q40" s="434">
        <v>1</v>
      </c>
      <c r="R40" s="434">
        <v>1</v>
      </c>
      <c r="S40" s="434" t="s">
        <v>361</v>
      </c>
      <c r="T40" s="434" t="s">
        <v>361</v>
      </c>
      <c r="U40" s="434">
        <v>1.6488</v>
      </c>
      <c r="V40" s="435">
        <v>0.99039999999999995</v>
      </c>
      <c r="W40" s="441">
        <v>0.99217953029999995</v>
      </c>
    </row>
    <row r="41" spans="2:23" x14ac:dyDescent="0.35">
      <c r="B41" s="446" t="s">
        <v>225</v>
      </c>
      <c r="C41" s="434" t="s">
        <v>423</v>
      </c>
      <c r="D41" s="434" t="s">
        <v>424</v>
      </c>
      <c r="E41" s="435">
        <v>1.3339000000000001</v>
      </c>
      <c r="F41" s="434">
        <v>1</v>
      </c>
      <c r="G41" s="435">
        <v>0.14857999999999999</v>
      </c>
      <c r="H41" s="435">
        <v>0.10853</v>
      </c>
      <c r="I41" s="435">
        <v>0.22750000000000001</v>
      </c>
      <c r="J41" s="435">
        <v>1.9959999999999999E-2</v>
      </c>
      <c r="K41" s="435">
        <v>4.7149999999999997E-2</v>
      </c>
      <c r="L41" s="434">
        <v>183.44</v>
      </c>
      <c r="M41" s="434">
        <v>7</v>
      </c>
      <c r="N41" s="434">
        <v>0</v>
      </c>
      <c r="O41" s="434">
        <v>7243</v>
      </c>
      <c r="P41" s="435">
        <v>1.21810413382757</v>
      </c>
      <c r="Q41" s="434">
        <v>1</v>
      </c>
      <c r="R41" s="434">
        <v>1</v>
      </c>
      <c r="S41" s="434" t="s">
        <v>361</v>
      </c>
      <c r="T41" s="434" t="s">
        <v>361</v>
      </c>
      <c r="U41" s="434">
        <v>1.9862</v>
      </c>
      <c r="V41" s="435">
        <v>0.99170000000000003</v>
      </c>
      <c r="W41" s="441">
        <v>1.0068107843</v>
      </c>
    </row>
    <row r="42" spans="2:23" x14ac:dyDescent="0.35">
      <c r="B42" s="446" t="s">
        <v>225</v>
      </c>
      <c r="C42" s="434" t="s">
        <v>425</v>
      </c>
      <c r="D42" s="434" t="s">
        <v>426</v>
      </c>
      <c r="E42" s="435">
        <v>1.3562000000000001</v>
      </c>
      <c r="F42" s="434">
        <v>1</v>
      </c>
      <c r="G42" s="435">
        <v>0.39308999999999999</v>
      </c>
      <c r="H42" s="435">
        <v>0.35417999999999999</v>
      </c>
      <c r="I42" s="435">
        <v>0.4844</v>
      </c>
      <c r="J42" s="435">
        <v>7.2950000000000001E-2</v>
      </c>
      <c r="K42" s="435">
        <v>0.10306</v>
      </c>
      <c r="L42" s="434">
        <v>536.29</v>
      </c>
      <c r="M42" s="434">
        <v>0</v>
      </c>
      <c r="N42" s="434">
        <v>0</v>
      </c>
      <c r="O42" s="434">
        <v>10613</v>
      </c>
      <c r="P42" s="435">
        <v>1.23201301907199</v>
      </c>
      <c r="Q42" s="434">
        <v>1</v>
      </c>
      <c r="R42" s="434">
        <v>1</v>
      </c>
      <c r="S42" s="434" t="s">
        <v>361</v>
      </c>
      <c r="T42" s="434" t="s">
        <v>361</v>
      </c>
      <c r="U42" s="434">
        <v>2.7631000000000001</v>
      </c>
      <c r="V42" s="435">
        <v>0.99919999999999998</v>
      </c>
      <c r="W42" s="441">
        <v>0.99842747119999997</v>
      </c>
    </row>
    <row r="43" spans="2:23" x14ac:dyDescent="0.35">
      <c r="B43" s="446" t="s">
        <v>225</v>
      </c>
      <c r="C43" s="434" t="s">
        <v>427</v>
      </c>
      <c r="D43" s="434" t="s">
        <v>428</v>
      </c>
      <c r="E43" s="435">
        <v>1.3364</v>
      </c>
      <c r="F43" s="434">
        <v>1</v>
      </c>
      <c r="G43" s="435">
        <v>0.34643000000000002</v>
      </c>
      <c r="H43" s="435">
        <v>0.41643999999999998</v>
      </c>
      <c r="I43" s="435">
        <v>0.5514</v>
      </c>
      <c r="J43" s="435">
        <v>8.6760000000000004E-2</v>
      </c>
      <c r="K43" s="435">
        <v>0.11813</v>
      </c>
      <c r="L43" s="434">
        <v>1976.18</v>
      </c>
      <c r="M43" s="434">
        <v>0</v>
      </c>
      <c r="N43" s="434">
        <v>0</v>
      </c>
      <c r="O43" s="434">
        <v>2594</v>
      </c>
      <c r="P43" s="435">
        <v>1.21966705369447</v>
      </c>
      <c r="Q43" s="434">
        <v>1</v>
      </c>
      <c r="R43" s="434">
        <v>1</v>
      </c>
      <c r="S43" s="434" t="s">
        <v>361</v>
      </c>
      <c r="T43" s="434" t="s">
        <v>361</v>
      </c>
      <c r="U43" s="434">
        <v>1.5135000000000001</v>
      </c>
      <c r="V43" s="435">
        <v>0.99819999999999998</v>
      </c>
      <c r="W43" s="441">
        <v>0.99186317889999998</v>
      </c>
    </row>
    <row r="44" spans="2:23" x14ac:dyDescent="0.35">
      <c r="B44" s="446" t="s">
        <v>225</v>
      </c>
      <c r="C44" s="434" t="s">
        <v>429</v>
      </c>
      <c r="D44" s="434" t="s">
        <v>430</v>
      </c>
      <c r="E44" s="435">
        <v>1.3562000000000001</v>
      </c>
      <c r="F44" s="434">
        <v>1</v>
      </c>
      <c r="G44" s="435">
        <v>0.30723</v>
      </c>
      <c r="H44" s="435">
        <v>0.29548999999999997</v>
      </c>
      <c r="I44" s="435">
        <v>0.4647</v>
      </c>
      <c r="J44" s="435">
        <v>6.8879999999999997E-2</v>
      </c>
      <c r="K44" s="435">
        <v>9.8669999999999994E-2</v>
      </c>
      <c r="L44" s="434">
        <v>1118.55</v>
      </c>
      <c r="M44" s="434">
        <v>0</v>
      </c>
      <c r="N44" s="434">
        <v>0</v>
      </c>
      <c r="O44" s="434">
        <v>1866</v>
      </c>
      <c r="P44" s="435">
        <v>1.23201301907199</v>
      </c>
      <c r="Q44" s="434">
        <v>1</v>
      </c>
      <c r="R44" s="434">
        <v>1</v>
      </c>
      <c r="S44" s="434" t="s">
        <v>408</v>
      </c>
      <c r="T44" s="434" t="s">
        <v>361</v>
      </c>
      <c r="U44" s="434">
        <v>2.0143</v>
      </c>
      <c r="V44" s="435">
        <v>0.99850000000000005</v>
      </c>
      <c r="W44" s="441">
        <v>0.99732024119999996</v>
      </c>
    </row>
    <row r="45" spans="2:23" x14ac:dyDescent="0.35">
      <c r="B45" s="446" t="s">
        <v>225</v>
      </c>
      <c r="C45" s="434" t="s">
        <v>431</v>
      </c>
      <c r="D45" s="434" t="s">
        <v>432</v>
      </c>
      <c r="E45" s="435">
        <v>1.3339000000000001</v>
      </c>
      <c r="F45" s="434">
        <v>1</v>
      </c>
      <c r="G45" s="435">
        <v>8.2280000000000006E-2</v>
      </c>
      <c r="H45" s="435">
        <v>4.8939999999999997E-2</v>
      </c>
      <c r="I45" s="435">
        <v>0.29249999999999998</v>
      </c>
      <c r="J45" s="435">
        <v>3.3369999999999997E-2</v>
      </c>
      <c r="K45" s="435">
        <v>6.1019999999999998E-2</v>
      </c>
      <c r="L45" s="434">
        <v>425.76</v>
      </c>
      <c r="M45" s="434">
        <v>7</v>
      </c>
      <c r="N45" s="434">
        <v>0</v>
      </c>
      <c r="O45" s="434">
        <v>5634</v>
      </c>
      <c r="P45" s="435">
        <v>1.21810413382757</v>
      </c>
      <c r="Q45" s="434">
        <v>1</v>
      </c>
      <c r="R45" s="434">
        <v>1</v>
      </c>
      <c r="S45" s="434" t="s">
        <v>361</v>
      </c>
      <c r="T45" s="434" t="s">
        <v>361</v>
      </c>
      <c r="U45" s="434">
        <v>2.1080000000000001</v>
      </c>
      <c r="V45" s="435">
        <v>0.99790000000000001</v>
      </c>
      <c r="W45" s="441">
        <v>1.0015118976999999</v>
      </c>
    </row>
    <row r="46" spans="2:23" x14ac:dyDescent="0.35">
      <c r="B46" s="446" t="s">
        <v>225</v>
      </c>
      <c r="C46" s="434" t="s">
        <v>433</v>
      </c>
      <c r="D46" s="434" t="s">
        <v>434</v>
      </c>
      <c r="E46" s="435">
        <v>1.2181</v>
      </c>
      <c r="F46" s="434">
        <v>1</v>
      </c>
      <c r="G46" s="435">
        <v>4.07E-2</v>
      </c>
      <c r="H46" s="435">
        <v>4.5710000000000001E-2</v>
      </c>
      <c r="I46" s="435">
        <v>0.3024</v>
      </c>
      <c r="J46" s="435">
        <v>3.5409999999999997E-2</v>
      </c>
      <c r="K46" s="435">
        <v>6.3149999999999998E-2</v>
      </c>
      <c r="L46" s="434">
        <v>215.7</v>
      </c>
      <c r="M46" s="434">
        <v>0</v>
      </c>
      <c r="N46" s="434">
        <v>0</v>
      </c>
      <c r="O46" s="434">
        <v>2818</v>
      </c>
      <c r="P46" s="435">
        <v>1.1446578197210699</v>
      </c>
      <c r="Q46" s="434">
        <v>1</v>
      </c>
      <c r="R46" s="434">
        <v>1</v>
      </c>
      <c r="S46" s="434" t="s">
        <v>361</v>
      </c>
      <c r="T46" s="434" t="s">
        <v>361</v>
      </c>
      <c r="U46" s="434">
        <v>1.5368999999999999</v>
      </c>
      <c r="V46" s="435">
        <v>0.99819999999999998</v>
      </c>
      <c r="W46" s="441">
        <v>0.9875924345</v>
      </c>
    </row>
    <row r="47" spans="2:23" x14ac:dyDescent="0.35">
      <c r="B47" s="446" t="s">
        <v>225</v>
      </c>
      <c r="C47" s="434" t="s">
        <v>435</v>
      </c>
      <c r="D47" s="434" t="s">
        <v>436</v>
      </c>
      <c r="E47" s="435">
        <v>1.3188</v>
      </c>
      <c r="F47" s="434">
        <v>1</v>
      </c>
      <c r="G47" s="435">
        <v>5.1630000000000002E-2</v>
      </c>
      <c r="H47" s="435">
        <v>3.5139999999999998E-2</v>
      </c>
      <c r="I47" s="435">
        <v>0.19620000000000001</v>
      </c>
      <c r="J47" s="435">
        <v>1.376E-2</v>
      </c>
      <c r="K47" s="435">
        <v>4.0529999999999997E-2</v>
      </c>
      <c r="L47" s="434">
        <v>122.61</v>
      </c>
      <c r="M47" s="434">
        <v>0</v>
      </c>
      <c r="N47" s="434">
        <v>0</v>
      </c>
      <c r="O47" s="434">
        <v>6704</v>
      </c>
      <c r="P47" s="435">
        <v>1.20864438021499</v>
      </c>
      <c r="Q47" s="434">
        <v>1</v>
      </c>
      <c r="R47" s="434">
        <v>1</v>
      </c>
      <c r="S47" s="434" t="s">
        <v>361</v>
      </c>
      <c r="T47" s="434" t="s">
        <v>361</v>
      </c>
      <c r="U47" s="434">
        <v>1.7382</v>
      </c>
      <c r="V47" s="435">
        <v>0.99480000000000002</v>
      </c>
      <c r="W47" s="441">
        <v>1.0056244664</v>
      </c>
    </row>
    <row r="48" spans="2:23" x14ac:dyDescent="0.35">
      <c r="B48" s="446" t="s">
        <v>225</v>
      </c>
      <c r="C48" s="434" t="s">
        <v>437</v>
      </c>
      <c r="D48" s="434" t="s">
        <v>438</v>
      </c>
      <c r="E48" s="435">
        <v>1.3357000000000001</v>
      </c>
      <c r="F48" s="434">
        <v>1</v>
      </c>
      <c r="G48" s="435">
        <v>0.34046999999999999</v>
      </c>
      <c r="H48" s="435">
        <v>0.30381999999999998</v>
      </c>
      <c r="I48" s="435">
        <v>0.50819999999999999</v>
      </c>
      <c r="J48" s="435">
        <v>7.7850000000000003E-2</v>
      </c>
      <c r="K48" s="435">
        <v>0.10839</v>
      </c>
      <c r="L48" s="434">
        <v>721.83</v>
      </c>
      <c r="M48" s="434">
        <v>7</v>
      </c>
      <c r="N48" s="434">
        <v>0</v>
      </c>
      <c r="O48" s="434">
        <v>6260</v>
      </c>
      <c r="P48" s="435">
        <v>1.2192295290958</v>
      </c>
      <c r="Q48" s="434">
        <v>1</v>
      </c>
      <c r="R48" s="434">
        <v>1</v>
      </c>
      <c r="S48" s="434" t="s">
        <v>361</v>
      </c>
      <c r="T48" s="434" t="s">
        <v>361</v>
      </c>
      <c r="U48" s="434">
        <v>2.1078999999999999</v>
      </c>
      <c r="V48" s="435">
        <v>0.99870000000000003</v>
      </c>
      <c r="W48" s="441">
        <v>0.99850655899999996</v>
      </c>
    </row>
    <row r="49" spans="2:23" x14ac:dyDescent="0.35">
      <c r="B49" s="446" t="s">
        <v>225</v>
      </c>
      <c r="C49" s="434" t="s">
        <v>439</v>
      </c>
      <c r="D49" s="434" t="s">
        <v>440</v>
      </c>
      <c r="E49" s="435">
        <v>1.3339000000000001</v>
      </c>
      <c r="F49" s="434">
        <v>1</v>
      </c>
      <c r="G49" s="435">
        <v>0.1104</v>
      </c>
      <c r="H49" s="435">
        <v>0.10135</v>
      </c>
      <c r="I49" s="435">
        <v>0.20580000000000001</v>
      </c>
      <c r="J49" s="435">
        <v>1.5480000000000001E-2</v>
      </c>
      <c r="K49" s="435">
        <v>0</v>
      </c>
      <c r="L49" s="434">
        <v>160.06</v>
      </c>
      <c r="M49" s="434">
        <v>0</v>
      </c>
      <c r="N49" s="434">
        <v>0</v>
      </c>
      <c r="O49" s="434">
        <v>1720</v>
      </c>
      <c r="P49" s="435">
        <v>1.21810413382757</v>
      </c>
      <c r="Q49" s="434">
        <v>1</v>
      </c>
      <c r="R49" s="434">
        <v>1</v>
      </c>
      <c r="S49" s="434" t="s">
        <v>361</v>
      </c>
      <c r="T49" s="434" t="s">
        <v>361</v>
      </c>
      <c r="U49" s="434">
        <v>1.4897</v>
      </c>
      <c r="V49" s="435">
        <v>0.99480000000000002</v>
      </c>
      <c r="W49" s="441">
        <v>1.0012350902</v>
      </c>
    </row>
    <row r="50" spans="2:23" x14ac:dyDescent="0.35">
      <c r="B50" s="446" t="s">
        <v>225</v>
      </c>
      <c r="C50" s="434" t="s">
        <v>441</v>
      </c>
      <c r="D50" s="434" t="s">
        <v>442</v>
      </c>
      <c r="E50" s="435">
        <v>1.3562000000000001</v>
      </c>
      <c r="F50" s="434">
        <v>1</v>
      </c>
      <c r="G50" s="435">
        <v>0.20463000000000001</v>
      </c>
      <c r="H50" s="435">
        <v>0.13913</v>
      </c>
      <c r="I50" s="435">
        <v>0.47389999999999999</v>
      </c>
      <c r="J50" s="435">
        <v>7.0779999999999996E-2</v>
      </c>
      <c r="K50" s="435">
        <v>0.10072</v>
      </c>
      <c r="L50" s="434">
        <v>367.68</v>
      </c>
      <c r="M50" s="434">
        <v>7</v>
      </c>
      <c r="N50" s="434">
        <v>0</v>
      </c>
      <c r="O50" s="434">
        <v>5537</v>
      </c>
      <c r="P50" s="435">
        <v>1.23201301907199</v>
      </c>
      <c r="Q50" s="434">
        <v>1</v>
      </c>
      <c r="R50" s="434">
        <v>1</v>
      </c>
      <c r="S50" s="434" t="s">
        <v>361</v>
      </c>
      <c r="T50" s="434" t="s">
        <v>361</v>
      </c>
      <c r="U50" s="434">
        <v>1.9063000000000001</v>
      </c>
      <c r="V50" s="435">
        <v>0.99980000000000002</v>
      </c>
      <c r="W50" s="441">
        <v>1.0060989935</v>
      </c>
    </row>
    <row r="51" spans="2:23" x14ac:dyDescent="0.35">
      <c r="B51" s="446" t="s">
        <v>225</v>
      </c>
      <c r="C51" s="434" t="s">
        <v>443</v>
      </c>
      <c r="D51" s="434" t="s">
        <v>444</v>
      </c>
      <c r="E51" s="435">
        <v>1.3562000000000001</v>
      </c>
      <c r="F51" s="434">
        <v>1</v>
      </c>
      <c r="G51" s="435">
        <v>0.42426999999999998</v>
      </c>
      <c r="H51" s="435">
        <v>0.51956000000000002</v>
      </c>
      <c r="I51" s="435">
        <v>0.62639999999999996</v>
      </c>
      <c r="J51" s="435">
        <v>0.10223</v>
      </c>
      <c r="K51" s="435">
        <v>0.13524</v>
      </c>
      <c r="L51" s="434">
        <v>685.34</v>
      </c>
      <c r="M51" s="434">
        <v>0</v>
      </c>
      <c r="N51" s="434">
        <v>0</v>
      </c>
      <c r="O51" s="434">
        <v>1485</v>
      </c>
      <c r="P51" s="435">
        <v>1.23201301907199</v>
      </c>
      <c r="Q51" s="434">
        <v>1</v>
      </c>
      <c r="R51" s="434">
        <v>1</v>
      </c>
      <c r="S51" s="434" t="s">
        <v>361</v>
      </c>
      <c r="T51" s="434" t="s">
        <v>361</v>
      </c>
      <c r="U51" s="434">
        <v>1.8686</v>
      </c>
      <c r="V51" s="435">
        <v>0.99880000000000002</v>
      </c>
      <c r="W51" s="441">
        <v>0.99826929549999999</v>
      </c>
    </row>
    <row r="52" spans="2:23" x14ac:dyDescent="0.35">
      <c r="B52" s="446" t="s">
        <v>225</v>
      </c>
      <c r="C52" s="434" t="s">
        <v>445</v>
      </c>
      <c r="D52" s="434" t="s">
        <v>446</v>
      </c>
      <c r="E52" s="435">
        <v>1.2181</v>
      </c>
      <c r="F52" s="434">
        <v>1</v>
      </c>
      <c r="G52" s="435">
        <v>1.8780000000000002E-2</v>
      </c>
      <c r="H52" s="435">
        <v>1.358E-2</v>
      </c>
      <c r="I52" s="435">
        <v>0.26429999999999998</v>
      </c>
      <c r="J52" s="435">
        <v>2.7550000000000002E-2</v>
      </c>
      <c r="K52" s="435">
        <v>5.4980000000000001E-2</v>
      </c>
      <c r="L52" s="434">
        <v>184.21</v>
      </c>
      <c r="M52" s="434">
        <v>0</v>
      </c>
      <c r="N52" s="434">
        <v>0</v>
      </c>
      <c r="O52" s="434">
        <v>6343</v>
      </c>
      <c r="P52" s="435">
        <v>1.1446578197210699</v>
      </c>
      <c r="Q52" s="434">
        <v>1</v>
      </c>
      <c r="R52" s="434">
        <v>1</v>
      </c>
      <c r="S52" s="434" t="s">
        <v>361</v>
      </c>
      <c r="T52" s="434" t="s">
        <v>361</v>
      </c>
      <c r="U52" s="434">
        <v>1.9695</v>
      </c>
      <c r="V52" s="435">
        <v>1</v>
      </c>
      <c r="W52" s="441">
        <v>1.0017491613</v>
      </c>
    </row>
    <row r="53" spans="2:23" x14ac:dyDescent="0.35">
      <c r="B53" s="446" t="s">
        <v>225</v>
      </c>
      <c r="C53" s="434" t="s">
        <v>447</v>
      </c>
      <c r="D53" s="434" t="s">
        <v>448</v>
      </c>
      <c r="E53" s="435">
        <v>1.2181</v>
      </c>
      <c r="F53" s="434">
        <v>1</v>
      </c>
      <c r="G53" s="435">
        <v>0</v>
      </c>
      <c r="H53" s="435">
        <v>0</v>
      </c>
      <c r="I53" s="435">
        <v>0.20100000000000001</v>
      </c>
      <c r="J53" s="435">
        <v>1.4540000000000001E-2</v>
      </c>
      <c r="K53" s="435">
        <v>4.1540000000000001E-2</v>
      </c>
      <c r="L53" s="434">
        <v>438.41</v>
      </c>
      <c r="M53" s="434">
        <v>0</v>
      </c>
      <c r="N53" s="434">
        <v>0</v>
      </c>
      <c r="O53" s="434">
        <v>858</v>
      </c>
      <c r="P53" s="435">
        <v>1.1446578197210699</v>
      </c>
      <c r="Q53" s="434">
        <v>1</v>
      </c>
      <c r="R53" s="434">
        <v>1</v>
      </c>
      <c r="S53" s="434" t="s">
        <v>361</v>
      </c>
      <c r="T53" s="434" t="s">
        <v>361</v>
      </c>
      <c r="U53" s="434">
        <v>1.6</v>
      </c>
      <c r="V53" s="435">
        <v>0.99629999999999996</v>
      </c>
      <c r="W53" s="441">
        <v>1.0177249088</v>
      </c>
    </row>
    <row r="54" spans="2:23" x14ac:dyDescent="0.35">
      <c r="B54" s="446" t="s">
        <v>225</v>
      </c>
      <c r="C54" s="434" t="s">
        <v>449</v>
      </c>
      <c r="D54" s="434" t="s">
        <v>450</v>
      </c>
      <c r="E54" s="435">
        <v>1.3357000000000001</v>
      </c>
      <c r="F54" s="434">
        <v>1</v>
      </c>
      <c r="G54" s="435">
        <v>0.38646999999999998</v>
      </c>
      <c r="H54" s="435">
        <v>0.33350999999999997</v>
      </c>
      <c r="I54" s="435">
        <v>0.59850000000000003</v>
      </c>
      <c r="J54" s="435">
        <v>9.6479999999999996E-2</v>
      </c>
      <c r="K54" s="435">
        <v>0.12884999999999999</v>
      </c>
      <c r="L54" s="434">
        <v>589.76</v>
      </c>
      <c r="M54" s="434">
        <v>7</v>
      </c>
      <c r="N54" s="434">
        <v>0</v>
      </c>
      <c r="O54" s="434">
        <v>10593</v>
      </c>
      <c r="P54" s="435">
        <v>1.2192295290958</v>
      </c>
      <c r="Q54" s="434">
        <v>1</v>
      </c>
      <c r="R54" s="434">
        <v>1</v>
      </c>
      <c r="S54" s="434" t="s">
        <v>361</v>
      </c>
      <c r="T54" s="434" t="s">
        <v>361</v>
      </c>
      <c r="U54" s="434">
        <v>2.0779000000000001</v>
      </c>
      <c r="V54" s="435">
        <v>0.99660000000000004</v>
      </c>
      <c r="W54" s="441">
        <v>0.99977196479999997</v>
      </c>
    </row>
    <row r="55" spans="2:23" x14ac:dyDescent="0.35">
      <c r="B55" s="446" t="s">
        <v>225</v>
      </c>
      <c r="C55" s="434" t="s">
        <v>451</v>
      </c>
      <c r="D55" s="434" t="s">
        <v>452</v>
      </c>
      <c r="E55" s="435">
        <v>1.2181</v>
      </c>
      <c r="F55" s="434">
        <v>1</v>
      </c>
      <c r="G55" s="435">
        <v>3.7769999999999998E-2</v>
      </c>
      <c r="H55" s="435">
        <v>4.1029999999999997E-2</v>
      </c>
      <c r="I55" s="435">
        <v>0.49280000000000002</v>
      </c>
      <c r="J55" s="435">
        <v>7.4679999999999996E-2</v>
      </c>
      <c r="K55" s="435">
        <v>0.10494000000000001</v>
      </c>
      <c r="L55" s="434">
        <v>853.81</v>
      </c>
      <c r="M55" s="434">
        <v>0</v>
      </c>
      <c r="N55" s="434">
        <v>0</v>
      </c>
      <c r="O55" s="434">
        <v>506</v>
      </c>
      <c r="P55" s="435">
        <v>1.1446578197210699</v>
      </c>
      <c r="Q55" s="434">
        <v>1</v>
      </c>
      <c r="R55" s="434">
        <v>1</v>
      </c>
      <c r="S55" s="434" t="s">
        <v>361</v>
      </c>
      <c r="T55" s="434" t="s">
        <v>361</v>
      </c>
      <c r="U55" s="434">
        <v>1.5551999999999999</v>
      </c>
      <c r="V55" s="435">
        <v>0.99919999999999998</v>
      </c>
      <c r="W55" s="441">
        <v>0.99364265569999999</v>
      </c>
    </row>
    <row r="56" spans="2:23" x14ac:dyDescent="0.35">
      <c r="B56" s="446" t="s">
        <v>225</v>
      </c>
      <c r="C56" s="434" t="s">
        <v>453</v>
      </c>
      <c r="D56" s="434" t="s">
        <v>454</v>
      </c>
      <c r="E56" s="435">
        <v>1.2181</v>
      </c>
      <c r="F56" s="434">
        <v>1</v>
      </c>
      <c r="G56" s="435">
        <v>4.6809999999999997E-2</v>
      </c>
      <c r="H56" s="435">
        <v>5.7970000000000001E-2</v>
      </c>
      <c r="I56" s="435">
        <v>0.3695</v>
      </c>
      <c r="J56" s="435">
        <v>4.9250000000000002E-2</v>
      </c>
      <c r="K56" s="435">
        <v>7.7689999999999995E-2</v>
      </c>
      <c r="L56" s="434">
        <v>418.92</v>
      </c>
      <c r="M56" s="434">
        <v>0</v>
      </c>
      <c r="N56" s="434">
        <v>0</v>
      </c>
      <c r="O56" s="434">
        <v>952</v>
      </c>
      <c r="P56" s="435">
        <v>1.1446578197210699</v>
      </c>
      <c r="Q56" s="434">
        <v>1</v>
      </c>
      <c r="R56" s="434">
        <v>1</v>
      </c>
      <c r="S56" s="434" t="s">
        <v>361</v>
      </c>
      <c r="T56" s="434" t="s">
        <v>361</v>
      </c>
      <c r="U56" s="434">
        <v>1.5232000000000001</v>
      </c>
      <c r="V56" s="435">
        <v>0.99719999999999998</v>
      </c>
      <c r="W56" s="441">
        <v>0.99933698159999995</v>
      </c>
    </row>
    <row r="57" spans="2:23" x14ac:dyDescent="0.35">
      <c r="B57" s="446" t="s">
        <v>225</v>
      </c>
      <c r="C57" s="434" t="s">
        <v>455</v>
      </c>
      <c r="D57" s="434" t="s">
        <v>456</v>
      </c>
      <c r="E57" s="435">
        <v>1.2181</v>
      </c>
      <c r="F57" s="434">
        <v>1</v>
      </c>
      <c r="G57" s="435">
        <v>0</v>
      </c>
      <c r="H57" s="435">
        <v>0</v>
      </c>
      <c r="I57" s="435">
        <v>0.153</v>
      </c>
      <c r="J57" s="435">
        <v>6.7400000000000003E-3</v>
      </c>
      <c r="K57" s="435">
        <v>3.1469999999999998E-2</v>
      </c>
      <c r="L57" s="434">
        <v>423.08</v>
      </c>
      <c r="M57" s="434">
        <v>0</v>
      </c>
      <c r="N57" s="434">
        <v>0</v>
      </c>
      <c r="O57" s="434">
        <v>966</v>
      </c>
      <c r="P57" s="435">
        <v>1.1446578197210699</v>
      </c>
      <c r="Q57" s="434">
        <v>1</v>
      </c>
      <c r="R57" s="434">
        <v>1</v>
      </c>
      <c r="S57" s="434" t="s">
        <v>361</v>
      </c>
      <c r="T57" s="434" t="s">
        <v>361</v>
      </c>
      <c r="U57" s="434">
        <v>1.7594000000000001</v>
      </c>
      <c r="V57" s="435">
        <v>0.99150000000000005</v>
      </c>
      <c r="W57" s="441">
        <v>1.0058617299999999</v>
      </c>
    </row>
    <row r="58" spans="2:23" x14ac:dyDescent="0.35">
      <c r="B58" s="446" t="s">
        <v>225</v>
      </c>
      <c r="C58" s="434" t="s">
        <v>457</v>
      </c>
      <c r="D58" s="434" t="s">
        <v>458</v>
      </c>
      <c r="E58" s="435">
        <v>1.2181</v>
      </c>
      <c r="F58" s="434">
        <v>1</v>
      </c>
      <c r="G58" s="435">
        <v>5.7360000000000001E-2</v>
      </c>
      <c r="H58" s="435">
        <v>8.1210000000000004E-2</v>
      </c>
      <c r="I58" s="435">
        <v>0.39029999999999998</v>
      </c>
      <c r="J58" s="435">
        <v>5.3539999999999997E-2</v>
      </c>
      <c r="K58" s="435">
        <v>8.2239999999999994E-2</v>
      </c>
      <c r="L58" s="434">
        <v>873.82</v>
      </c>
      <c r="M58" s="434">
        <v>0</v>
      </c>
      <c r="N58" s="434">
        <v>0</v>
      </c>
      <c r="O58" s="434">
        <v>1212</v>
      </c>
      <c r="P58" s="435">
        <v>1.1446578197210699</v>
      </c>
      <c r="Q58" s="434">
        <v>1</v>
      </c>
      <c r="R58" s="434">
        <v>1</v>
      </c>
      <c r="S58" s="434" t="s">
        <v>361</v>
      </c>
      <c r="T58" s="434" t="s">
        <v>361</v>
      </c>
      <c r="U58" s="434">
        <v>1.7622</v>
      </c>
      <c r="V58" s="435">
        <v>0.99770000000000003</v>
      </c>
      <c r="W58" s="441">
        <v>1.0004046677</v>
      </c>
    </row>
    <row r="59" spans="2:23" x14ac:dyDescent="0.35">
      <c r="B59" s="446" t="s">
        <v>225</v>
      </c>
      <c r="C59" s="434" t="s">
        <v>459</v>
      </c>
      <c r="D59" s="434" t="s">
        <v>460</v>
      </c>
      <c r="E59" s="435">
        <v>1.3562000000000001</v>
      </c>
      <c r="F59" s="434">
        <v>1</v>
      </c>
      <c r="G59" s="435">
        <v>0.44218000000000002</v>
      </c>
      <c r="H59" s="435">
        <v>0.48161999999999999</v>
      </c>
      <c r="I59" s="435">
        <v>0.9627</v>
      </c>
      <c r="J59" s="435">
        <v>0.17158999999999999</v>
      </c>
      <c r="K59" s="435">
        <v>0.21525</v>
      </c>
      <c r="L59" s="434">
        <v>14633.14</v>
      </c>
      <c r="M59" s="434">
        <v>0</v>
      </c>
      <c r="N59" s="434">
        <v>0</v>
      </c>
      <c r="O59" s="434">
        <v>947</v>
      </c>
      <c r="P59" s="435">
        <v>1.23201301907199</v>
      </c>
      <c r="Q59" s="434">
        <v>1</v>
      </c>
      <c r="R59" s="434">
        <v>1</v>
      </c>
      <c r="S59" s="434" t="s">
        <v>361</v>
      </c>
      <c r="T59" s="434" t="s">
        <v>361</v>
      </c>
      <c r="U59" s="434">
        <v>1.7053</v>
      </c>
      <c r="V59" s="435">
        <v>0.99870000000000003</v>
      </c>
      <c r="W59" s="441">
        <v>0.98806696159999996</v>
      </c>
    </row>
    <row r="60" spans="2:23" x14ac:dyDescent="0.35">
      <c r="B60" s="446" t="s">
        <v>225</v>
      </c>
      <c r="C60" s="434" t="s">
        <v>461</v>
      </c>
      <c r="D60" s="434" t="s">
        <v>462</v>
      </c>
      <c r="E60" s="435">
        <v>1.3562000000000001</v>
      </c>
      <c r="F60" s="434">
        <v>1</v>
      </c>
      <c r="G60" s="435">
        <v>0.13769000000000001</v>
      </c>
      <c r="H60" s="435">
        <v>0.41525000000000001</v>
      </c>
      <c r="I60" s="435">
        <v>0.57740000000000002</v>
      </c>
      <c r="J60" s="435">
        <v>0.03</v>
      </c>
      <c r="K60" s="435">
        <v>0</v>
      </c>
      <c r="L60" s="434">
        <v>2429.16</v>
      </c>
      <c r="M60" s="434">
        <v>0</v>
      </c>
      <c r="N60" s="434">
        <v>0</v>
      </c>
      <c r="O60" s="434">
        <v>176</v>
      </c>
      <c r="P60" s="435">
        <v>1.23201301907199</v>
      </c>
      <c r="Q60" s="434">
        <v>1</v>
      </c>
      <c r="R60" s="434">
        <v>1</v>
      </c>
      <c r="S60" s="434" t="s">
        <v>361</v>
      </c>
      <c r="T60" s="434" t="s">
        <v>361</v>
      </c>
      <c r="U60" s="434">
        <v>1.2312000000000001</v>
      </c>
      <c r="V60" s="435">
        <v>1</v>
      </c>
      <c r="W60" s="441">
        <v>1.0030936549</v>
      </c>
    </row>
    <row r="61" spans="2:23" x14ac:dyDescent="0.35">
      <c r="B61" s="446" t="s">
        <v>225</v>
      </c>
      <c r="C61" s="434" t="s">
        <v>463</v>
      </c>
      <c r="D61" s="434" t="s">
        <v>464</v>
      </c>
      <c r="E61" s="435">
        <v>1.2181</v>
      </c>
      <c r="F61" s="434">
        <v>1</v>
      </c>
      <c r="G61" s="435">
        <v>0.26354</v>
      </c>
      <c r="H61" s="435">
        <v>0.30802000000000002</v>
      </c>
      <c r="I61" s="435">
        <v>0.3901</v>
      </c>
      <c r="J61" s="435">
        <v>5.3499999999999999E-2</v>
      </c>
      <c r="K61" s="435">
        <v>8.2199999999999995E-2</v>
      </c>
      <c r="L61" s="434">
        <v>396.95</v>
      </c>
      <c r="M61" s="434">
        <v>0</v>
      </c>
      <c r="N61" s="434">
        <v>0</v>
      </c>
      <c r="O61" s="434">
        <v>1773</v>
      </c>
      <c r="P61" s="435">
        <v>1.1446578197210699</v>
      </c>
      <c r="Q61" s="434">
        <v>1</v>
      </c>
      <c r="R61" s="434">
        <v>1</v>
      </c>
      <c r="S61" s="434" t="s">
        <v>361</v>
      </c>
      <c r="T61" s="434" t="s">
        <v>361</v>
      </c>
      <c r="U61" s="434">
        <v>1.5523</v>
      </c>
      <c r="V61" s="435">
        <v>0.99709999999999999</v>
      </c>
      <c r="W61" s="441">
        <v>1.0058617299999999</v>
      </c>
    </row>
    <row r="62" spans="2:23" x14ac:dyDescent="0.35">
      <c r="B62" s="446" t="s">
        <v>225</v>
      </c>
      <c r="C62" s="434" t="s">
        <v>465</v>
      </c>
      <c r="D62" s="434" t="s">
        <v>466</v>
      </c>
      <c r="E62" s="435">
        <v>1.2181</v>
      </c>
      <c r="F62" s="434">
        <v>1</v>
      </c>
      <c r="G62" s="435">
        <v>0</v>
      </c>
      <c r="H62" s="435">
        <v>0</v>
      </c>
      <c r="I62" s="435">
        <v>0.31580000000000003</v>
      </c>
      <c r="J62" s="435">
        <v>3.8170000000000003E-2</v>
      </c>
      <c r="K62" s="435">
        <v>6.6040000000000001E-2</v>
      </c>
      <c r="L62" s="434">
        <v>604.63</v>
      </c>
      <c r="M62" s="434">
        <v>7</v>
      </c>
      <c r="N62" s="434">
        <v>0</v>
      </c>
      <c r="O62" s="434">
        <v>1102</v>
      </c>
      <c r="P62" s="435">
        <v>1.1446578197210699</v>
      </c>
      <c r="Q62" s="434">
        <v>1</v>
      </c>
      <c r="R62" s="434">
        <v>1.03045999999995</v>
      </c>
      <c r="S62" s="434" t="s">
        <v>361</v>
      </c>
      <c r="T62" s="434" t="s">
        <v>361</v>
      </c>
      <c r="U62" s="434">
        <v>1.6874</v>
      </c>
      <c r="V62" s="435">
        <v>0.99019999999999997</v>
      </c>
      <c r="W62" s="441">
        <v>1</v>
      </c>
    </row>
    <row r="63" spans="2:23" x14ac:dyDescent="0.35">
      <c r="B63" s="446" t="s">
        <v>225</v>
      </c>
      <c r="C63" s="434" t="s">
        <v>467</v>
      </c>
      <c r="D63" s="434" t="s">
        <v>468</v>
      </c>
      <c r="E63" s="435">
        <v>1.3562000000000001</v>
      </c>
      <c r="F63" s="434">
        <v>1</v>
      </c>
      <c r="G63" s="435">
        <v>0.70989999999999998</v>
      </c>
      <c r="H63" s="435">
        <v>0.52698999999999996</v>
      </c>
      <c r="I63" s="435">
        <v>0.50270000000000004</v>
      </c>
      <c r="J63" s="435">
        <v>0.03</v>
      </c>
      <c r="K63" s="435">
        <v>0</v>
      </c>
      <c r="L63" s="434">
        <v>68202.81</v>
      </c>
      <c r="M63" s="434">
        <v>0</v>
      </c>
      <c r="N63" s="434">
        <v>0</v>
      </c>
      <c r="O63" s="434">
        <v>4</v>
      </c>
      <c r="P63" s="435">
        <v>1.23201301907199</v>
      </c>
      <c r="Q63" s="434">
        <v>1</v>
      </c>
      <c r="R63" s="434">
        <v>1</v>
      </c>
      <c r="S63" s="434" t="s">
        <v>361</v>
      </c>
      <c r="T63" s="434" t="s">
        <v>361</v>
      </c>
      <c r="U63" s="434">
        <v>2.7490999999999999</v>
      </c>
      <c r="V63" s="435"/>
      <c r="W63" s="441">
        <v>1</v>
      </c>
    </row>
    <row r="64" spans="2:23" x14ac:dyDescent="0.35">
      <c r="B64" s="446" t="s">
        <v>225</v>
      </c>
      <c r="C64" s="434" t="s">
        <v>469</v>
      </c>
      <c r="D64" s="434" t="s">
        <v>470</v>
      </c>
      <c r="E64" s="435">
        <v>1.3562000000000001</v>
      </c>
      <c r="F64" s="434">
        <v>1</v>
      </c>
      <c r="G64" s="435">
        <v>0.29992000000000002</v>
      </c>
      <c r="H64" s="435">
        <v>0.24654000000000001</v>
      </c>
      <c r="I64" s="435">
        <v>0.43340000000000001</v>
      </c>
      <c r="J64" s="435">
        <v>6.2429999999999999E-2</v>
      </c>
      <c r="K64" s="435">
        <v>9.1730000000000006E-2</v>
      </c>
      <c r="L64" s="434">
        <v>479.22</v>
      </c>
      <c r="M64" s="434">
        <v>7</v>
      </c>
      <c r="N64" s="434">
        <v>0</v>
      </c>
      <c r="O64" s="434">
        <v>22357</v>
      </c>
      <c r="P64" s="435">
        <v>1.23201301907199</v>
      </c>
      <c r="Q64" s="434">
        <v>1</v>
      </c>
      <c r="R64" s="434">
        <v>1</v>
      </c>
      <c r="S64" s="434" t="s">
        <v>361</v>
      </c>
      <c r="T64" s="434" t="s">
        <v>361</v>
      </c>
      <c r="U64" s="434">
        <v>2.3431000000000002</v>
      </c>
      <c r="V64" s="435">
        <v>0.997</v>
      </c>
      <c r="W64" s="441">
        <v>1.0020655127</v>
      </c>
    </row>
    <row r="65" spans="2:23" x14ac:dyDescent="0.35">
      <c r="B65" s="446" t="s">
        <v>225</v>
      </c>
      <c r="C65" s="434" t="s">
        <v>471</v>
      </c>
      <c r="D65" s="434" t="s">
        <v>472</v>
      </c>
      <c r="E65" s="435">
        <v>1.2181</v>
      </c>
      <c r="F65" s="434">
        <v>1</v>
      </c>
      <c r="G65" s="435">
        <v>0</v>
      </c>
      <c r="H65" s="435">
        <v>0</v>
      </c>
      <c r="I65" s="435">
        <v>0.2223</v>
      </c>
      <c r="J65" s="435">
        <v>1.8890000000000001E-2</v>
      </c>
      <c r="K65" s="435">
        <v>4.6039999999999998E-2</v>
      </c>
      <c r="L65" s="434">
        <v>426.74</v>
      </c>
      <c r="M65" s="434">
        <v>0</v>
      </c>
      <c r="N65" s="434">
        <v>0</v>
      </c>
      <c r="O65" s="434">
        <v>1186</v>
      </c>
      <c r="P65" s="435">
        <v>1.1446578197210699</v>
      </c>
      <c r="Q65" s="434">
        <v>1</v>
      </c>
      <c r="R65" s="434">
        <v>1</v>
      </c>
      <c r="S65" s="434" t="s">
        <v>361</v>
      </c>
      <c r="T65" s="434" t="s">
        <v>361</v>
      </c>
      <c r="U65" s="434">
        <v>1.6865000000000001</v>
      </c>
      <c r="V65" s="435">
        <v>0.99719999999999998</v>
      </c>
      <c r="W65" s="441">
        <v>0.99376128750000003</v>
      </c>
    </row>
    <row r="66" spans="2:23" x14ac:dyDescent="0.35">
      <c r="B66" s="446" t="s">
        <v>225</v>
      </c>
      <c r="C66" s="434" t="s">
        <v>473</v>
      </c>
      <c r="D66" s="434" t="s">
        <v>474</v>
      </c>
      <c r="E66" s="435">
        <v>1.3562000000000001</v>
      </c>
      <c r="F66" s="434">
        <v>1</v>
      </c>
      <c r="G66" s="435">
        <v>0</v>
      </c>
      <c r="H66" s="435">
        <v>0</v>
      </c>
      <c r="I66" s="435">
        <v>0.36080000000000001</v>
      </c>
      <c r="J66" s="435">
        <v>4.7449999999999999E-2</v>
      </c>
      <c r="K66" s="435">
        <v>7.5800000000000006E-2</v>
      </c>
      <c r="L66" s="434">
        <v>358.29</v>
      </c>
      <c r="M66" s="434">
        <v>0</v>
      </c>
      <c r="N66" s="434">
        <v>0</v>
      </c>
      <c r="O66" s="434">
        <v>3412</v>
      </c>
      <c r="P66" s="435">
        <v>1.23201301907199</v>
      </c>
      <c r="Q66" s="434">
        <v>1</v>
      </c>
      <c r="R66" s="434">
        <v>1</v>
      </c>
      <c r="S66" s="434" t="s">
        <v>361</v>
      </c>
      <c r="T66" s="434" t="s">
        <v>361</v>
      </c>
      <c r="U66" s="434">
        <v>1.7118</v>
      </c>
      <c r="V66" s="435">
        <v>0.98860000000000003</v>
      </c>
      <c r="W66" s="441">
        <v>0.99447307819999997</v>
      </c>
    </row>
    <row r="67" spans="2:23" x14ac:dyDescent="0.35">
      <c r="B67" s="446" t="s">
        <v>225</v>
      </c>
      <c r="C67" s="434" t="s">
        <v>475</v>
      </c>
      <c r="D67" s="434" t="s">
        <v>476</v>
      </c>
      <c r="E67" s="435">
        <v>1.3339000000000001</v>
      </c>
      <c r="F67" s="434">
        <v>1</v>
      </c>
      <c r="G67" s="435">
        <v>0.22023999999999999</v>
      </c>
      <c r="H67" s="435">
        <v>0.14135</v>
      </c>
      <c r="I67" s="435">
        <v>0.22939999999999999</v>
      </c>
      <c r="J67" s="435">
        <v>2.035E-2</v>
      </c>
      <c r="K67" s="435">
        <v>4.7550000000000002E-2</v>
      </c>
      <c r="L67" s="434">
        <v>297.52</v>
      </c>
      <c r="M67" s="434">
        <v>0</v>
      </c>
      <c r="N67" s="434">
        <v>0</v>
      </c>
      <c r="O67" s="434">
        <v>13442</v>
      </c>
      <c r="P67" s="435">
        <v>1.21810413382757</v>
      </c>
      <c r="Q67" s="434">
        <v>1</v>
      </c>
      <c r="R67" s="434">
        <v>1</v>
      </c>
      <c r="S67" s="434" t="s">
        <v>361</v>
      </c>
      <c r="T67" s="434" t="s">
        <v>361</v>
      </c>
      <c r="U67" s="434">
        <v>2.1055999999999999</v>
      </c>
      <c r="V67" s="435">
        <v>0.99529999999999996</v>
      </c>
      <c r="W67" s="441">
        <v>1.0038845335</v>
      </c>
    </row>
    <row r="68" spans="2:23" x14ac:dyDescent="0.35">
      <c r="B68" s="446" t="s">
        <v>225</v>
      </c>
      <c r="C68" s="434" t="s">
        <v>477</v>
      </c>
      <c r="D68" s="434" t="s">
        <v>478</v>
      </c>
      <c r="E68" s="435">
        <v>1.3188</v>
      </c>
      <c r="F68" s="434">
        <v>1</v>
      </c>
      <c r="G68" s="435">
        <v>0.13622000000000001</v>
      </c>
      <c r="H68" s="435">
        <v>8.5919999999999996E-2</v>
      </c>
      <c r="I68" s="435">
        <v>0.17810000000000001</v>
      </c>
      <c r="J68" s="435">
        <v>1.082E-2</v>
      </c>
      <c r="K68" s="435">
        <v>3.6720000000000003E-2</v>
      </c>
      <c r="L68" s="434">
        <v>127.09</v>
      </c>
      <c r="M68" s="434">
        <v>0</v>
      </c>
      <c r="N68" s="434">
        <v>0</v>
      </c>
      <c r="O68" s="434">
        <v>4084</v>
      </c>
      <c r="P68" s="435">
        <v>1.20864438021499</v>
      </c>
      <c r="Q68" s="434">
        <v>1</v>
      </c>
      <c r="R68" s="434">
        <v>1</v>
      </c>
      <c r="S68" s="434" t="s">
        <v>361</v>
      </c>
      <c r="T68" s="434" t="s">
        <v>361</v>
      </c>
      <c r="U68" s="434">
        <v>1.5711999999999999</v>
      </c>
      <c r="V68" s="435">
        <v>0.99480000000000002</v>
      </c>
      <c r="W68" s="441">
        <v>1.0144032187000001</v>
      </c>
    </row>
    <row r="69" spans="2:23" x14ac:dyDescent="0.35">
      <c r="B69" s="446" t="s">
        <v>225</v>
      </c>
      <c r="C69" s="434" t="s">
        <v>479</v>
      </c>
      <c r="D69" s="434" t="s">
        <v>480</v>
      </c>
      <c r="E69" s="435">
        <v>1.2181</v>
      </c>
      <c r="F69" s="434">
        <v>1</v>
      </c>
      <c r="G69" s="435">
        <v>0</v>
      </c>
      <c r="H69" s="435">
        <v>0</v>
      </c>
      <c r="I69" s="435">
        <v>0.159</v>
      </c>
      <c r="J69" s="435">
        <v>7.7099999999999998E-3</v>
      </c>
      <c r="K69" s="435">
        <v>0</v>
      </c>
      <c r="L69" s="434">
        <v>253.35</v>
      </c>
      <c r="M69" s="434">
        <v>0</v>
      </c>
      <c r="N69" s="434">
        <v>0</v>
      </c>
      <c r="O69" s="434">
        <v>193</v>
      </c>
      <c r="P69" s="435">
        <v>1.1446578197210699</v>
      </c>
      <c r="Q69" s="434">
        <v>1</v>
      </c>
      <c r="R69" s="434">
        <v>1.22416999999996</v>
      </c>
      <c r="S69" s="434" t="s">
        <v>361</v>
      </c>
      <c r="T69" s="434" t="s">
        <v>361</v>
      </c>
      <c r="U69" s="434">
        <v>1.0892999999999999</v>
      </c>
      <c r="V69" s="435">
        <v>0.99219999999999997</v>
      </c>
      <c r="W69" s="441">
        <v>0.9992974376</v>
      </c>
    </row>
    <row r="70" spans="2:23" x14ac:dyDescent="0.35">
      <c r="B70" s="446" t="s">
        <v>225</v>
      </c>
      <c r="C70" s="434" t="s">
        <v>481</v>
      </c>
      <c r="D70" s="434" t="s">
        <v>482</v>
      </c>
      <c r="E70" s="435">
        <v>1.2181</v>
      </c>
      <c r="F70" s="434">
        <v>1</v>
      </c>
      <c r="G70" s="435">
        <v>0</v>
      </c>
      <c r="H70" s="435">
        <v>0</v>
      </c>
      <c r="I70" s="435">
        <v>0.26540000000000002</v>
      </c>
      <c r="J70" s="435">
        <v>2.7779999999999999E-2</v>
      </c>
      <c r="K70" s="435">
        <v>5.5210000000000002E-2</v>
      </c>
      <c r="L70" s="434">
        <v>444.77</v>
      </c>
      <c r="M70" s="434">
        <v>0</v>
      </c>
      <c r="N70" s="434">
        <v>0</v>
      </c>
      <c r="O70" s="434">
        <v>506</v>
      </c>
      <c r="P70" s="435">
        <v>1.1446578197210699</v>
      </c>
      <c r="Q70" s="434">
        <v>1</v>
      </c>
      <c r="R70" s="434">
        <v>1.1034899999999701</v>
      </c>
      <c r="S70" s="434" t="s">
        <v>361</v>
      </c>
      <c r="T70" s="434" t="s">
        <v>361</v>
      </c>
      <c r="U70" s="434">
        <v>1.5938000000000001</v>
      </c>
      <c r="V70" s="435">
        <v>0.99519999999999997</v>
      </c>
      <c r="W70" s="441">
        <v>1.0018677931</v>
      </c>
    </row>
    <row r="71" spans="2:23" x14ac:dyDescent="0.35">
      <c r="B71" s="446" t="s">
        <v>225</v>
      </c>
      <c r="C71" s="434" t="s">
        <v>483</v>
      </c>
      <c r="D71" s="434" t="s">
        <v>484</v>
      </c>
      <c r="E71" s="435">
        <v>1.3357000000000001</v>
      </c>
      <c r="F71" s="434">
        <v>1</v>
      </c>
      <c r="G71" s="435">
        <v>0.25700000000000001</v>
      </c>
      <c r="H71" s="435">
        <v>0.23502000000000001</v>
      </c>
      <c r="I71" s="435">
        <v>0.28849999999999998</v>
      </c>
      <c r="J71" s="435">
        <v>3.2539999999999999E-2</v>
      </c>
      <c r="K71" s="435">
        <v>6.0159999999999998E-2</v>
      </c>
      <c r="L71" s="434">
        <v>740.2</v>
      </c>
      <c r="M71" s="434">
        <v>7</v>
      </c>
      <c r="N71" s="434">
        <v>0</v>
      </c>
      <c r="O71" s="434">
        <v>5247</v>
      </c>
      <c r="P71" s="435">
        <v>1.2192295290958</v>
      </c>
      <c r="Q71" s="434">
        <v>1</v>
      </c>
      <c r="R71" s="434">
        <v>1</v>
      </c>
      <c r="S71" s="434" t="s">
        <v>361</v>
      </c>
      <c r="T71" s="434" t="s">
        <v>361</v>
      </c>
      <c r="U71" s="434">
        <v>2.3161</v>
      </c>
      <c r="V71" s="435">
        <v>0.99939999999999996</v>
      </c>
      <c r="W71" s="441">
        <v>0.99700388969999998</v>
      </c>
    </row>
    <row r="72" spans="2:23" x14ac:dyDescent="0.35">
      <c r="B72" s="446" t="s">
        <v>225</v>
      </c>
      <c r="C72" s="434" t="s">
        <v>485</v>
      </c>
      <c r="D72" s="434" t="s">
        <v>486</v>
      </c>
      <c r="E72" s="435">
        <v>1.2181</v>
      </c>
      <c r="F72" s="434">
        <v>1</v>
      </c>
      <c r="G72" s="435">
        <v>0.16167999999999999</v>
      </c>
      <c r="H72" s="435">
        <v>9.6920000000000006E-2</v>
      </c>
      <c r="I72" s="435">
        <v>0.31359999999999999</v>
      </c>
      <c r="J72" s="435">
        <v>3.7719999999999997E-2</v>
      </c>
      <c r="K72" s="435">
        <v>6.5559999999999993E-2</v>
      </c>
      <c r="L72" s="434">
        <v>730.23</v>
      </c>
      <c r="M72" s="434">
        <v>7</v>
      </c>
      <c r="N72" s="434">
        <v>0</v>
      </c>
      <c r="O72" s="434">
        <v>3626</v>
      </c>
      <c r="P72" s="435">
        <v>1.1446578197210699</v>
      </c>
      <c r="Q72" s="434">
        <v>1</v>
      </c>
      <c r="R72" s="434">
        <v>1</v>
      </c>
      <c r="S72" s="434" t="s">
        <v>361</v>
      </c>
      <c r="T72" s="434" t="s">
        <v>361</v>
      </c>
      <c r="U72" s="434">
        <v>2.2463000000000002</v>
      </c>
      <c r="V72" s="435">
        <v>0.99129999999999996</v>
      </c>
      <c r="W72" s="441">
        <v>0.99518486900000003</v>
      </c>
    </row>
    <row r="73" spans="2:23" x14ac:dyDescent="0.35">
      <c r="B73" s="446" t="s">
        <v>225</v>
      </c>
      <c r="C73" s="434" t="s">
        <v>487</v>
      </c>
      <c r="D73" s="434" t="s">
        <v>488</v>
      </c>
      <c r="E73" s="435">
        <v>1.3339000000000001</v>
      </c>
      <c r="F73" s="434">
        <v>1</v>
      </c>
      <c r="G73" s="435">
        <v>0.14721999999999999</v>
      </c>
      <c r="H73" s="435">
        <v>9.8220000000000002E-2</v>
      </c>
      <c r="I73" s="435">
        <v>0.22869999999999999</v>
      </c>
      <c r="J73" s="435">
        <v>2.0209999999999999E-2</v>
      </c>
      <c r="K73" s="435">
        <v>4.7399999999999998E-2</v>
      </c>
      <c r="L73" s="434">
        <v>331.89</v>
      </c>
      <c r="M73" s="434">
        <v>7</v>
      </c>
      <c r="N73" s="434">
        <v>0</v>
      </c>
      <c r="O73" s="434">
        <v>6264</v>
      </c>
      <c r="P73" s="435">
        <v>1.21810413382757</v>
      </c>
      <c r="Q73" s="434">
        <v>1</v>
      </c>
      <c r="R73" s="434">
        <v>1</v>
      </c>
      <c r="S73" s="434" t="s">
        <v>361</v>
      </c>
      <c r="T73" s="434" t="s">
        <v>361</v>
      </c>
      <c r="U73" s="434">
        <v>1.7161999999999999</v>
      </c>
      <c r="V73" s="435">
        <v>0.99660000000000004</v>
      </c>
      <c r="W73" s="441">
        <v>0.99779476830000002</v>
      </c>
    </row>
    <row r="74" spans="2:23" x14ac:dyDescent="0.35">
      <c r="B74" s="446" t="s">
        <v>225</v>
      </c>
      <c r="C74" s="434" t="s">
        <v>489</v>
      </c>
      <c r="D74" s="434" t="s">
        <v>490</v>
      </c>
      <c r="E74" s="435">
        <v>1.3562000000000001</v>
      </c>
      <c r="F74" s="434">
        <v>1</v>
      </c>
      <c r="G74" s="435">
        <v>0.34326000000000001</v>
      </c>
      <c r="H74" s="435">
        <v>0.32488</v>
      </c>
      <c r="I74" s="435">
        <v>0.75780000000000003</v>
      </c>
      <c r="J74" s="435">
        <v>0.12933</v>
      </c>
      <c r="K74" s="435">
        <v>0.16585</v>
      </c>
      <c r="L74" s="434">
        <v>7142.38</v>
      </c>
      <c r="M74" s="434">
        <v>0</v>
      </c>
      <c r="N74" s="434">
        <v>0</v>
      </c>
      <c r="O74" s="434">
        <v>2555</v>
      </c>
      <c r="P74" s="435">
        <v>1.23201301907199</v>
      </c>
      <c r="Q74" s="434">
        <v>1</v>
      </c>
      <c r="R74" s="434">
        <v>1</v>
      </c>
      <c r="S74" s="434" t="s">
        <v>361</v>
      </c>
      <c r="T74" s="434" t="s">
        <v>361</v>
      </c>
      <c r="U74" s="434">
        <v>1.7242</v>
      </c>
      <c r="V74" s="435">
        <v>0.99819999999999998</v>
      </c>
      <c r="W74" s="441">
        <v>0.98889738419999995</v>
      </c>
    </row>
    <row r="75" spans="2:23" x14ac:dyDescent="0.35">
      <c r="B75" s="446" t="s">
        <v>225</v>
      </c>
      <c r="C75" s="434" t="s">
        <v>491</v>
      </c>
      <c r="D75" s="434" t="s">
        <v>492</v>
      </c>
      <c r="E75" s="435">
        <v>1.3562000000000001</v>
      </c>
      <c r="F75" s="434">
        <v>1</v>
      </c>
      <c r="G75" s="435">
        <v>0.32704</v>
      </c>
      <c r="H75" s="435">
        <v>0.29121999999999998</v>
      </c>
      <c r="I75" s="435">
        <v>0.69299999999999995</v>
      </c>
      <c r="J75" s="435">
        <v>0.11597</v>
      </c>
      <c r="K75" s="435">
        <v>0.15065999999999999</v>
      </c>
      <c r="L75" s="434">
        <v>17574.169999999998</v>
      </c>
      <c r="M75" s="434">
        <v>0</v>
      </c>
      <c r="N75" s="434">
        <v>0</v>
      </c>
      <c r="O75" s="434">
        <v>1566</v>
      </c>
      <c r="P75" s="435">
        <v>1.23201301907199</v>
      </c>
      <c r="Q75" s="434">
        <v>1</v>
      </c>
      <c r="R75" s="434">
        <v>1</v>
      </c>
      <c r="S75" s="434" t="s">
        <v>361</v>
      </c>
      <c r="T75" s="434" t="s">
        <v>361</v>
      </c>
      <c r="U75" s="434">
        <v>1.7565</v>
      </c>
      <c r="V75" s="435">
        <v>1</v>
      </c>
      <c r="W75" s="441">
        <v>1.0020655127</v>
      </c>
    </row>
    <row r="76" spans="2:23" x14ac:dyDescent="0.35">
      <c r="B76" s="446" t="s">
        <v>225</v>
      </c>
      <c r="C76" s="434" t="s">
        <v>493</v>
      </c>
      <c r="D76" s="434" t="s">
        <v>494</v>
      </c>
      <c r="E76" s="435">
        <v>1.3339000000000001</v>
      </c>
      <c r="F76" s="434">
        <v>1</v>
      </c>
      <c r="G76" s="435">
        <v>0</v>
      </c>
      <c r="H76" s="435">
        <v>0</v>
      </c>
      <c r="I76" s="435">
        <v>0.4748</v>
      </c>
      <c r="J76" s="435">
        <v>0.03</v>
      </c>
      <c r="K76" s="435">
        <v>0</v>
      </c>
      <c r="L76" s="434">
        <v>766.51</v>
      </c>
      <c r="M76" s="434">
        <v>0</v>
      </c>
      <c r="N76" s="434">
        <v>0</v>
      </c>
      <c r="O76" s="434">
        <v>810</v>
      </c>
      <c r="P76" s="435">
        <v>1.21810413382757</v>
      </c>
      <c r="Q76" s="434">
        <v>1</v>
      </c>
      <c r="R76" s="434">
        <v>1</v>
      </c>
      <c r="S76" s="434" t="s">
        <v>361</v>
      </c>
      <c r="T76" s="434" t="s">
        <v>361</v>
      </c>
      <c r="U76" s="434">
        <v>1.387</v>
      </c>
      <c r="V76" s="435">
        <v>0.99360000000000004</v>
      </c>
      <c r="W76" s="441">
        <v>0.98949054309999995</v>
      </c>
    </row>
    <row r="77" spans="2:23" x14ac:dyDescent="0.35">
      <c r="B77" s="446" t="s">
        <v>225</v>
      </c>
      <c r="C77" s="434" t="s">
        <v>495</v>
      </c>
      <c r="D77" s="434" t="s">
        <v>496</v>
      </c>
      <c r="E77" s="435">
        <v>1.2181</v>
      </c>
      <c r="F77" s="434">
        <v>1</v>
      </c>
      <c r="G77" s="435">
        <v>6.8610000000000004E-2</v>
      </c>
      <c r="H77" s="435">
        <v>5.3120000000000001E-2</v>
      </c>
      <c r="I77" s="435">
        <v>0.28179999999999999</v>
      </c>
      <c r="J77" s="435">
        <v>3.116E-2</v>
      </c>
      <c r="K77" s="435">
        <v>5.8720000000000001E-2</v>
      </c>
      <c r="L77" s="434">
        <v>243.25</v>
      </c>
      <c r="M77" s="434">
        <v>7</v>
      </c>
      <c r="N77" s="434">
        <v>0</v>
      </c>
      <c r="O77" s="434">
        <v>4756</v>
      </c>
      <c r="P77" s="435">
        <v>1.1446578197210699</v>
      </c>
      <c r="Q77" s="434">
        <v>1</v>
      </c>
      <c r="R77" s="434">
        <v>1</v>
      </c>
      <c r="S77" s="434" t="s">
        <v>361</v>
      </c>
      <c r="T77" s="434" t="s">
        <v>361</v>
      </c>
      <c r="U77" s="434">
        <v>2.2583000000000002</v>
      </c>
      <c r="V77" s="435">
        <v>0.98209999999999997</v>
      </c>
      <c r="W77" s="441">
        <v>1.0090252443000001</v>
      </c>
    </row>
    <row r="78" spans="2:23" x14ac:dyDescent="0.35">
      <c r="B78" s="446" t="s">
        <v>225</v>
      </c>
      <c r="C78" s="434" t="s">
        <v>497</v>
      </c>
      <c r="D78" s="434" t="s">
        <v>498</v>
      </c>
      <c r="E78" s="435">
        <v>1.3188</v>
      </c>
      <c r="F78" s="434">
        <v>1</v>
      </c>
      <c r="G78" s="435">
        <v>5.6120000000000003E-2</v>
      </c>
      <c r="H78" s="435">
        <v>4.1910000000000003E-2</v>
      </c>
      <c r="I78" s="435">
        <v>0.2671</v>
      </c>
      <c r="J78" s="435">
        <v>2.8129999999999999E-2</v>
      </c>
      <c r="K78" s="435">
        <v>5.5579999999999997E-2</v>
      </c>
      <c r="L78" s="434">
        <v>396.21</v>
      </c>
      <c r="M78" s="434">
        <v>0</v>
      </c>
      <c r="N78" s="434">
        <v>0</v>
      </c>
      <c r="O78" s="434">
        <v>3518</v>
      </c>
      <c r="P78" s="435">
        <v>1.20864438021499</v>
      </c>
      <c r="Q78" s="434">
        <v>1</v>
      </c>
      <c r="R78" s="434">
        <v>1</v>
      </c>
      <c r="S78" s="434" t="s">
        <v>361</v>
      </c>
      <c r="T78" s="434" t="s">
        <v>361</v>
      </c>
      <c r="U78" s="434">
        <v>1.7301</v>
      </c>
      <c r="V78" s="435">
        <v>0.99750000000000005</v>
      </c>
      <c r="W78" s="441">
        <v>0.98996507030000003</v>
      </c>
    </row>
    <row r="79" spans="2:23" x14ac:dyDescent="0.35">
      <c r="B79" s="446" t="s">
        <v>225</v>
      </c>
      <c r="C79" s="434" t="s">
        <v>499</v>
      </c>
      <c r="D79" s="434" t="s">
        <v>500</v>
      </c>
      <c r="E79" s="435">
        <v>1.2181</v>
      </c>
      <c r="F79" s="434">
        <v>1</v>
      </c>
      <c r="G79" s="435">
        <v>6.0179999999999997E-2</v>
      </c>
      <c r="H79" s="435">
        <v>4.8460000000000003E-2</v>
      </c>
      <c r="I79" s="435">
        <v>0.31180000000000002</v>
      </c>
      <c r="J79" s="435">
        <v>3.7350000000000001E-2</v>
      </c>
      <c r="K79" s="435">
        <v>6.5180000000000002E-2</v>
      </c>
      <c r="L79" s="434">
        <v>386.63</v>
      </c>
      <c r="M79" s="434">
        <v>0</v>
      </c>
      <c r="N79" s="434">
        <v>0</v>
      </c>
      <c r="O79" s="434">
        <v>2754</v>
      </c>
      <c r="P79" s="435">
        <v>1.1446578197210699</v>
      </c>
      <c r="Q79" s="434">
        <v>1</v>
      </c>
      <c r="R79" s="434">
        <v>1</v>
      </c>
      <c r="S79" s="434" t="s">
        <v>361</v>
      </c>
      <c r="T79" s="434" t="s">
        <v>361</v>
      </c>
      <c r="U79" s="434">
        <v>1.988</v>
      </c>
      <c r="V79" s="435">
        <v>0.99109999999999998</v>
      </c>
      <c r="W79" s="441">
        <v>1.0062571693</v>
      </c>
    </row>
    <row r="80" spans="2:23" x14ac:dyDescent="0.35">
      <c r="B80" s="446" t="s">
        <v>225</v>
      </c>
      <c r="C80" s="434" t="s">
        <v>501</v>
      </c>
      <c r="D80" s="434" t="s">
        <v>502</v>
      </c>
      <c r="E80" s="435">
        <v>1.3562000000000001</v>
      </c>
      <c r="F80" s="434">
        <v>1</v>
      </c>
      <c r="G80" s="435">
        <v>0</v>
      </c>
      <c r="H80" s="435">
        <v>0</v>
      </c>
      <c r="I80" s="435">
        <v>0.4133</v>
      </c>
      <c r="J80" s="435">
        <v>5.8279999999999998E-2</v>
      </c>
      <c r="K80" s="435">
        <v>8.7300000000000003E-2</v>
      </c>
      <c r="L80" s="434">
        <v>285.37</v>
      </c>
      <c r="M80" s="434">
        <v>0</v>
      </c>
      <c r="N80" s="434">
        <v>0</v>
      </c>
      <c r="O80" s="434">
        <v>4493</v>
      </c>
      <c r="P80" s="435">
        <v>1.23201301907199</v>
      </c>
      <c r="Q80" s="434">
        <v>1</v>
      </c>
      <c r="R80" s="434">
        <v>1</v>
      </c>
      <c r="S80" s="434" t="s">
        <v>361</v>
      </c>
      <c r="T80" s="434" t="s">
        <v>361</v>
      </c>
      <c r="U80" s="434">
        <v>1.7789999999999999</v>
      </c>
      <c r="V80" s="435">
        <v>0.9869</v>
      </c>
      <c r="W80" s="441">
        <v>0.9967666261</v>
      </c>
    </row>
    <row r="81" spans="2:23" x14ac:dyDescent="0.35">
      <c r="B81" s="446" t="s">
        <v>225</v>
      </c>
      <c r="C81" s="434" t="s">
        <v>503</v>
      </c>
      <c r="D81" s="434" t="s">
        <v>504</v>
      </c>
      <c r="E81" s="435">
        <v>1.3562000000000001</v>
      </c>
      <c r="F81" s="434">
        <v>1</v>
      </c>
      <c r="G81" s="435">
        <v>0.25573000000000001</v>
      </c>
      <c r="H81" s="435">
        <v>0.18459999999999999</v>
      </c>
      <c r="I81" s="435">
        <v>0.32450000000000001</v>
      </c>
      <c r="J81" s="435">
        <v>3.9969999999999999E-2</v>
      </c>
      <c r="K81" s="435">
        <v>6.7919999999999994E-2</v>
      </c>
      <c r="L81" s="434">
        <v>468.84</v>
      </c>
      <c r="M81" s="434">
        <v>0</v>
      </c>
      <c r="N81" s="434">
        <v>0</v>
      </c>
      <c r="O81" s="434">
        <v>7802</v>
      </c>
      <c r="P81" s="435">
        <v>1.23201301907199</v>
      </c>
      <c r="Q81" s="434">
        <v>1</v>
      </c>
      <c r="R81" s="434">
        <v>1</v>
      </c>
      <c r="S81" s="434" t="s">
        <v>361</v>
      </c>
      <c r="T81" s="434" t="s">
        <v>361</v>
      </c>
      <c r="U81" s="434">
        <v>1.8758999999999999</v>
      </c>
      <c r="V81" s="435">
        <v>0.995</v>
      </c>
      <c r="W81" s="441">
        <v>0.99384037540000003</v>
      </c>
    </row>
    <row r="82" spans="2:23" x14ac:dyDescent="0.35">
      <c r="B82" s="446" t="s">
        <v>225</v>
      </c>
      <c r="C82" s="434" t="s">
        <v>505</v>
      </c>
      <c r="D82" s="434" t="s">
        <v>506</v>
      </c>
      <c r="E82" s="435">
        <v>1.3562000000000001</v>
      </c>
      <c r="F82" s="434">
        <v>1</v>
      </c>
      <c r="G82" s="435">
        <v>0</v>
      </c>
      <c r="H82" s="435">
        <v>0</v>
      </c>
      <c r="I82" s="435">
        <v>0.1605</v>
      </c>
      <c r="J82" s="435">
        <v>7.9600000000000001E-3</v>
      </c>
      <c r="K82" s="435">
        <v>3.304E-2</v>
      </c>
      <c r="L82" s="434">
        <v>163.24</v>
      </c>
      <c r="M82" s="434">
        <v>0</v>
      </c>
      <c r="N82" s="434">
        <v>0</v>
      </c>
      <c r="O82" s="434">
        <v>2445</v>
      </c>
      <c r="P82" s="435">
        <v>1.23201301907199</v>
      </c>
      <c r="Q82" s="434">
        <v>1</v>
      </c>
      <c r="R82" s="434">
        <v>1</v>
      </c>
      <c r="S82" s="434" t="s">
        <v>361</v>
      </c>
      <c r="T82" s="434" t="s">
        <v>361</v>
      </c>
      <c r="U82" s="434">
        <v>1.8596999999999999</v>
      </c>
      <c r="V82" s="435">
        <v>0.999</v>
      </c>
      <c r="W82" s="441">
        <v>1.0113187922</v>
      </c>
    </row>
    <row r="83" spans="2:23" x14ac:dyDescent="0.35">
      <c r="B83" s="446" t="s">
        <v>225</v>
      </c>
      <c r="C83" s="434" t="s">
        <v>507</v>
      </c>
      <c r="D83" s="434" t="s">
        <v>508</v>
      </c>
      <c r="E83" s="435">
        <v>1.2181</v>
      </c>
      <c r="F83" s="434">
        <v>1</v>
      </c>
      <c r="G83" s="435">
        <v>0</v>
      </c>
      <c r="H83" s="435">
        <v>0</v>
      </c>
      <c r="I83" s="435">
        <v>0.73260000000000003</v>
      </c>
      <c r="J83" s="435">
        <v>0.12414</v>
      </c>
      <c r="K83" s="435">
        <v>0.15992000000000001</v>
      </c>
      <c r="L83" s="434">
        <v>859.9</v>
      </c>
      <c r="M83" s="434">
        <v>0</v>
      </c>
      <c r="N83" s="434">
        <v>0</v>
      </c>
      <c r="O83" s="434">
        <v>128</v>
      </c>
      <c r="P83" s="435">
        <v>1.1446578197210699</v>
      </c>
      <c r="Q83" s="434">
        <v>1</v>
      </c>
      <c r="R83" s="434">
        <v>1.1379599999999599</v>
      </c>
      <c r="S83" s="434" t="s">
        <v>408</v>
      </c>
      <c r="T83" s="434" t="s">
        <v>361</v>
      </c>
      <c r="U83" s="434">
        <v>1.2501</v>
      </c>
      <c r="V83" s="435">
        <v>0.99250000000000005</v>
      </c>
      <c r="W83" s="441">
        <v>1</v>
      </c>
    </row>
    <row r="84" spans="2:23" x14ac:dyDescent="0.35">
      <c r="B84" s="446" t="s">
        <v>225</v>
      </c>
      <c r="C84" s="434" t="s">
        <v>509</v>
      </c>
      <c r="D84" s="434" t="s">
        <v>510</v>
      </c>
      <c r="E84" s="435">
        <v>1.2181</v>
      </c>
      <c r="F84" s="434">
        <v>1</v>
      </c>
      <c r="G84" s="435">
        <v>0.15331</v>
      </c>
      <c r="H84" s="435">
        <v>9.1730000000000006E-2</v>
      </c>
      <c r="I84" s="435">
        <v>0.2626</v>
      </c>
      <c r="J84" s="435">
        <v>2.7199999999999998E-2</v>
      </c>
      <c r="K84" s="435">
        <v>5.4620000000000002E-2</v>
      </c>
      <c r="L84" s="434">
        <v>402.77</v>
      </c>
      <c r="M84" s="434">
        <v>7</v>
      </c>
      <c r="N84" s="434">
        <v>0</v>
      </c>
      <c r="O84" s="434">
        <v>2434</v>
      </c>
      <c r="P84" s="435">
        <v>1.1446578197210699</v>
      </c>
      <c r="Q84" s="434">
        <v>1</v>
      </c>
      <c r="R84" s="434">
        <v>1</v>
      </c>
      <c r="S84" s="434" t="s">
        <v>361</v>
      </c>
      <c r="T84" s="434" t="s">
        <v>361</v>
      </c>
      <c r="U84" s="434">
        <v>1.6377999999999999</v>
      </c>
      <c r="V84" s="435">
        <v>0.98860000000000003</v>
      </c>
      <c r="W84" s="441">
        <v>1.005268571</v>
      </c>
    </row>
    <row r="85" spans="2:23" x14ac:dyDescent="0.35">
      <c r="B85" s="446" t="s">
        <v>225</v>
      </c>
      <c r="C85" s="434" t="s">
        <v>511</v>
      </c>
      <c r="D85" s="434" t="s">
        <v>512</v>
      </c>
      <c r="E85" s="435">
        <v>1.2181</v>
      </c>
      <c r="F85" s="434">
        <v>1</v>
      </c>
      <c r="G85" s="435">
        <v>0</v>
      </c>
      <c r="H85" s="435">
        <v>0</v>
      </c>
      <c r="I85" s="435">
        <v>0.1216</v>
      </c>
      <c r="J85" s="435">
        <v>0</v>
      </c>
      <c r="K85" s="435">
        <v>0</v>
      </c>
      <c r="L85" s="434">
        <v>0</v>
      </c>
      <c r="M85" s="434">
        <v>0</v>
      </c>
      <c r="N85" s="434">
        <v>0</v>
      </c>
      <c r="O85" s="434">
        <v>69</v>
      </c>
      <c r="P85" s="435">
        <v>1.1446578197210699</v>
      </c>
      <c r="Q85" s="434">
        <v>1</v>
      </c>
      <c r="R85" s="434">
        <v>1.25</v>
      </c>
      <c r="S85" s="434" t="s">
        <v>361</v>
      </c>
      <c r="T85" s="434" t="s">
        <v>361</v>
      </c>
      <c r="U85" s="434">
        <v>1.0867</v>
      </c>
      <c r="V85" s="435">
        <v>1</v>
      </c>
      <c r="W85" s="441">
        <v>1</v>
      </c>
    </row>
    <row r="86" spans="2:23" x14ac:dyDescent="0.35">
      <c r="B86" s="446" t="s">
        <v>225</v>
      </c>
      <c r="C86" s="434" t="s">
        <v>513</v>
      </c>
      <c r="D86" s="434" t="s">
        <v>514</v>
      </c>
      <c r="E86" s="435">
        <v>1.3357000000000001</v>
      </c>
      <c r="F86" s="434">
        <v>1</v>
      </c>
      <c r="G86" s="435">
        <v>0.26367000000000002</v>
      </c>
      <c r="H86" s="435">
        <v>0.24071000000000001</v>
      </c>
      <c r="I86" s="435">
        <v>0.49869999999999998</v>
      </c>
      <c r="J86" s="435">
        <v>7.5889999999999999E-2</v>
      </c>
      <c r="K86" s="435">
        <v>0.10625999999999999</v>
      </c>
      <c r="L86" s="434">
        <v>569.78</v>
      </c>
      <c r="M86" s="434">
        <v>7</v>
      </c>
      <c r="N86" s="434">
        <v>0</v>
      </c>
      <c r="O86" s="434">
        <v>5118</v>
      </c>
      <c r="P86" s="435">
        <v>1.2192295290958</v>
      </c>
      <c r="Q86" s="434">
        <v>1</v>
      </c>
      <c r="R86" s="434">
        <v>1</v>
      </c>
      <c r="S86" s="434" t="s">
        <v>361</v>
      </c>
      <c r="T86" s="434" t="s">
        <v>361</v>
      </c>
      <c r="U86" s="434">
        <v>1.7465999999999999</v>
      </c>
      <c r="V86" s="435">
        <v>0.997</v>
      </c>
      <c r="W86" s="441">
        <v>1.0119119512000001</v>
      </c>
    </row>
    <row r="87" spans="2:23" x14ac:dyDescent="0.35">
      <c r="B87" s="446" t="s">
        <v>225</v>
      </c>
      <c r="C87" s="434" t="s">
        <v>515</v>
      </c>
      <c r="D87" s="434" t="s">
        <v>516</v>
      </c>
      <c r="E87" s="435">
        <v>1.2181</v>
      </c>
      <c r="F87" s="434">
        <v>1</v>
      </c>
      <c r="G87" s="435">
        <v>0</v>
      </c>
      <c r="H87" s="435">
        <v>0</v>
      </c>
      <c r="I87" s="435">
        <v>0.44900000000000001</v>
      </c>
      <c r="J87" s="435">
        <v>6.5640000000000004E-2</v>
      </c>
      <c r="K87" s="435">
        <v>9.5180000000000001E-2</v>
      </c>
      <c r="L87" s="434">
        <v>614.53</v>
      </c>
      <c r="M87" s="434">
        <v>7</v>
      </c>
      <c r="N87" s="434">
        <v>0</v>
      </c>
      <c r="O87" s="434">
        <v>2215</v>
      </c>
      <c r="P87" s="435">
        <v>1.1446578197210699</v>
      </c>
      <c r="Q87" s="434">
        <v>1</v>
      </c>
      <c r="R87" s="434">
        <v>1</v>
      </c>
      <c r="S87" s="434" t="s">
        <v>361</v>
      </c>
      <c r="T87" s="434" t="s">
        <v>361</v>
      </c>
      <c r="U87" s="434">
        <v>1.6858</v>
      </c>
      <c r="V87" s="435">
        <v>0.99929999999999997</v>
      </c>
      <c r="W87" s="441">
        <v>0.99518486900000003</v>
      </c>
    </row>
    <row r="88" spans="2:23" x14ac:dyDescent="0.35">
      <c r="B88" s="446" t="s">
        <v>225</v>
      </c>
      <c r="C88" s="434" t="s">
        <v>517</v>
      </c>
      <c r="D88" s="434" t="s">
        <v>518</v>
      </c>
      <c r="E88" s="435">
        <v>1.3364</v>
      </c>
      <c r="F88" s="434">
        <v>1</v>
      </c>
      <c r="G88" s="435">
        <v>0.13103000000000001</v>
      </c>
      <c r="H88" s="435">
        <v>9.1670000000000001E-2</v>
      </c>
      <c r="I88" s="435">
        <v>0.17519999999999999</v>
      </c>
      <c r="J88" s="435">
        <v>1.035E-2</v>
      </c>
      <c r="K88" s="435">
        <v>0</v>
      </c>
      <c r="L88" s="434">
        <v>583.96</v>
      </c>
      <c r="M88" s="434">
        <v>0</v>
      </c>
      <c r="N88" s="434">
        <v>0</v>
      </c>
      <c r="O88" s="434">
        <v>1506</v>
      </c>
      <c r="P88" s="435">
        <v>1.21966705369447</v>
      </c>
      <c r="Q88" s="434">
        <v>1</v>
      </c>
      <c r="R88" s="434">
        <v>1</v>
      </c>
      <c r="S88" s="434" t="s">
        <v>361</v>
      </c>
      <c r="T88" s="434" t="s">
        <v>361</v>
      </c>
      <c r="U88" s="434">
        <v>1.6182000000000001</v>
      </c>
      <c r="V88" s="435">
        <v>0.99990000000000001</v>
      </c>
      <c r="W88" s="441">
        <v>1.0057430982</v>
      </c>
    </row>
    <row r="89" spans="2:23" x14ac:dyDescent="0.35">
      <c r="B89" s="446" t="s">
        <v>225</v>
      </c>
      <c r="C89" s="434" t="s">
        <v>519</v>
      </c>
      <c r="D89" s="434" t="s">
        <v>520</v>
      </c>
      <c r="E89" s="435">
        <v>1.3364</v>
      </c>
      <c r="F89" s="434">
        <v>1</v>
      </c>
      <c r="G89" s="435">
        <v>1.9740000000000001E-2</v>
      </c>
      <c r="H89" s="435">
        <v>1.3469999999999999E-2</v>
      </c>
      <c r="I89" s="435">
        <v>9.4899999999999998E-2</v>
      </c>
      <c r="J89" s="435">
        <v>0</v>
      </c>
      <c r="K89" s="435">
        <v>1.9400000000000001E-2</v>
      </c>
      <c r="L89" s="434">
        <v>0</v>
      </c>
      <c r="M89" s="434">
        <v>0</v>
      </c>
      <c r="N89" s="434">
        <v>0</v>
      </c>
      <c r="O89" s="434">
        <v>10076</v>
      </c>
      <c r="P89" s="435">
        <v>1.21966705369447</v>
      </c>
      <c r="Q89" s="434">
        <v>1</v>
      </c>
      <c r="R89" s="434">
        <v>1</v>
      </c>
      <c r="S89" s="434" t="s">
        <v>361</v>
      </c>
      <c r="T89" s="434" t="s">
        <v>361</v>
      </c>
      <c r="U89" s="434">
        <v>2.2492000000000001</v>
      </c>
      <c r="V89" s="435">
        <v>0.9909</v>
      </c>
      <c r="W89" s="441">
        <v>1.0081552779</v>
      </c>
    </row>
    <row r="90" spans="2:23" x14ac:dyDescent="0.35">
      <c r="B90" s="446" t="s">
        <v>225</v>
      </c>
      <c r="C90" s="434" t="s">
        <v>521</v>
      </c>
      <c r="D90" s="434" t="s">
        <v>522</v>
      </c>
      <c r="E90" s="435">
        <v>1.3562000000000001</v>
      </c>
      <c r="F90" s="434">
        <v>1</v>
      </c>
      <c r="G90" s="435">
        <v>0.16288</v>
      </c>
      <c r="H90" s="435">
        <v>0.19903000000000001</v>
      </c>
      <c r="I90" s="435">
        <v>0.34820000000000001</v>
      </c>
      <c r="J90" s="435">
        <v>4.4850000000000001E-2</v>
      </c>
      <c r="K90" s="435">
        <v>7.306E-2</v>
      </c>
      <c r="L90" s="434">
        <v>449.48</v>
      </c>
      <c r="M90" s="434">
        <v>7</v>
      </c>
      <c r="N90" s="434">
        <v>0</v>
      </c>
      <c r="O90" s="434">
        <v>1842</v>
      </c>
      <c r="P90" s="435">
        <v>1.23201301907199</v>
      </c>
      <c r="Q90" s="434">
        <v>1</v>
      </c>
      <c r="R90" s="434">
        <v>1</v>
      </c>
      <c r="S90" s="434" t="s">
        <v>361</v>
      </c>
      <c r="T90" s="434" t="s">
        <v>361</v>
      </c>
      <c r="U90" s="434">
        <v>1.5680000000000001</v>
      </c>
      <c r="V90" s="435">
        <v>0.99860000000000004</v>
      </c>
      <c r="W90" s="441">
        <v>0.98747380269999996</v>
      </c>
    </row>
    <row r="91" spans="2:23" x14ac:dyDescent="0.35">
      <c r="B91" s="446" t="s">
        <v>225</v>
      </c>
      <c r="C91" s="434" t="s">
        <v>523</v>
      </c>
      <c r="D91" s="434" t="s">
        <v>524</v>
      </c>
      <c r="E91" s="435">
        <v>1.3188</v>
      </c>
      <c r="F91" s="434">
        <v>1</v>
      </c>
      <c r="G91" s="435">
        <v>0.25835999999999998</v>
      </c>
      <c r="H91" s="435">
        <v>0.26994000000000001</v>
      </c>
      <c r="I91" s="435">
        <v>0.1431</v>
      </c>
      <c r="J91" s="435">
        <v>0</v>
      </c>
      <c r="K91" s="435">
        <v>2.9399999999999999E-2</v>
      </c>
      <c r="L91" s="434">
        <v>0</v>
      </c>
      <c r="M91" s="434">
        <v>0</v>
      </c>
      <c r="N91" s="434">
        <v>0</v>
      </c>
      <c r="O91" s="434">
        <v>4106</v>
      </c>
      <c r="P91" s="435">
        <v>1.20864438021499</v>
      </c>
      <c r="Q91" s="434">
        <v>1</v>
      </c>
      <c r="R91" s="434">
        <v>1</v>
      </c>
      <c r="S91" s="434" t="s">
        <v>361</v>
      </c>
      <c r="T91" s="434" t="s">
        <v>361</v>
      </c>
      <c r="U91" s="434">
        <v>1.8030999999999999</v>
      </c>
      <c r="V91" s="435">
        <v>0.99480000000000002</v>
      </c>
      <c r="W91" s="441">
        <v>1.0172503817</v>
      </c>
    </row>
    <row r="92" spans="2:23" x14ac:dyDescent="0.35">
      <c r="B92" s="446" t="s">
        <v>225</v>
      </c>
      <c r="C92" s="434" t="s">
        <v>525</v>
      </c>
      <c r="D92" s="434" t="s">
        <v>526</v>
      </c>
      <c r="E92" s="435">
        <v>1.2181</v>
      </c>
      <c r="F92" s="434">
        <v>1</v>
      </c>
      <c r="G92" s="435">
        <v>0</v>
      </c>
      <c r="H92" s="435">
        <v>0</v>
      </c>
      <c r="I92" s="435">
        <v>0.51970000000000005</v>
      </c>
      <c r="J92" s="435">
        <v>8.0229999999999996E-2</v>
      </c>
      <c r="K92" s="435">
        <v>0.11098</v>
      </c>
      <c r="L92" s="434">
        <v>470.59</v>
      </c>
      <c r="M92" s="434">
        <v>0</v>
      </c>
      <c r="N92" s="434">
        <v>0</v>
      </c>
      <c r="O92" s="434">
        <v>800</v>
      </c>
      <c r="P92" s="435">
        <v>1.1446578197210699</v>
      </c>
      <c r="Q92" s="434">
        <v>1</v>
      </c>
      <c r="R92" s="434">
        <v>1</v>
      </c>
      <c r="S92" s="434" t="s">
        <v>361</v>
      </c>
      <c r="T92" s="434" t="s">
        <v>361</v>
      </c>
      <c r="U92" s="434">
        <v>1.5279</v>
      </c>
      <c r="V92" s="435">
        <v>0.99390000000000001</v>
      </c>
      <c r="W92" s="441">
        <v>0.99732024119999996</v>
      </c>
    </row>
    <row r="93" spans="2:23" x14ac:dyDescent="0.35">
      <c r="B93" s="446" t="s">
        <v>225</v>
      </c>
      <c r="C93" s="434" t="s">
        <v>527</v>
      </c>
      <c r="D93" s="434" t="s">
        <v>528</v>
      </c>
      <c r="E93" s="435">
        <v>1.2181</v>
      </c>
      <c r="F93" s="434">
        <v>1</v>
      </c>
      <c r="G93" s="435">
        <v>0</v>
      </c>
      <c r="H93" s="435">
        <v>0</v>
      </c>
      <c r="I93" s="435">
        <v>0.27379999999999999</v>
      </c>
      <c r="J93" s="435">
        <v>2.9510000000000002E-2</v>
      </c>
      <c r="K93" s="435">
        <v>5.7009999999999998E-2</v>
      </c>
      <c r="L93" s="434">
        <v>404.09</v>
      </c>
      <c r="M93" s="434">
        <v>7</v>
      </c>
      <c r="N93" s="434">
        <v>0</v>
      </c>
      <c r="O93" s="434">
        <v>2733</v>
      </c>
      <c r="P93" s="435">
        <v>1.1446578197210699</v>
      </c>
      <c r="Q93" s="434">
        <v>1</v>
      </c>
      <c r="R93" s="434">
        <v>1</v>
      </c>
      <c r="S93" s="434" t="s">
        <v>361</v>
      </c>
      <c r="T93" s="434" t="s">
        <v>361</v>
      </c>
      <c r="U93" s="434">
        <v>1.5718000000000001</v>
      </c>
      <c r="V93" s="435">
        <v>0.996</v>
      </c>
      <c r="W93" s="441">
        <v>0.99103275639999999</v>
      </c>
    </row>
    <row r="94" spans="2:23" x14ac:dyDescent="0.35">
      <c r="B94" s="446" t="s">
        <v>225</v>
      </c>
      <c r="C94" s="434" t="s">
        <v>529</v>
      </c>
      <c r="D94" s="434" t="s">
        <v>530</v>
      </c>
      <c r="E94" s="435">
        <v>1.3562000000000001</v>
      </c>
      <c r="F94" s="434">
        <v>1</v>
      </c>
      <c r="G94" s="435">
        <v>0.21989</v>
      </c>
      <c r="H94" s="435">
        <v>0.24804999999999999</v>
      </c>
      <c r="I94" s="435">
        <v>0.62590000000000001</v>
      </c>
      <c r="J94" s="435">
        <v>0.10213</v>
      </c>
      <c r="K94" s="435">
        <v>0.13513</v>
      </c>
      <c r="L94" s="434">
        <v>1098.31</v>
      </c>
      <c r="M94" s="434">
        <v>7</v>
      </c>
      <c r="N94" s="434">
        <v>0</v>
      </c>
      <c r="O94" s="434">
        <v>1709</v>
      </c>
      <c r="P94" s="435">
        <v>1.23201301907199</v>
      </c>
      <c r="Q94" s="434">
        <v>1</v>
      </c>
      <c r="R94" s="434">
        <v>1</v>
      </c>
      <c r="S94" s="434" t="s">
        <v>361</v>
      </c>
      <c r="T94" s="434" t="s">
        <v>361</v>
      </c>
      <c r="U94" s="434">
        <v>1.9509000000000001</v>
      </c>
      <c r="V94" s="435">
        <v>0.99460000000000004</v>
      </c>
      <c r="W94" s="441">
        <v>0.98514071079999999</v>
      </c>
    </row>
    <row r="95" spans="2:23" x14ac:dyDescent="0.35">
      <c r="B95" s="446" t="s">
        <v>225</v>
      </c>
      <c r="C95" s="434" t="s">
        <v>531</v>
      </c>
      <c r="D95" s="434" t="s">
        <v>532</v>
      </c>
      <c r="E95" s="435">
        <v>1.3562000000000001</v>
      </c>
      <c r="F95" s="434">
        <v>1</v>
      </c>
      <c r="G95" s="435">
        <v>0.32575999999999999</v>
      </c>
      <c r="H95" s="435">
        <v>0.28539999999999999</v>
      </c>
      <c r="I95" s="435">
        <v>0.68059999999999998</v>
      </c>
      <c r="J95" s="435">
        <v>0.11341</v>
      </c>
      <c r="K95" s="435">
        <v>0.14777000000000001</v>
      </c>
      <c r="L95" s="434">
        <v>490.33</v>
      </c>
      <c r="M95" s="434">
        <v>7</v>
      </c>
      <c r="N95" s="434">
        <v>0</v>
      </c>
      <c r="O95" s="434">
        <v>7343</v>
      </c>
      <c r="P95" s="435">
        <v>1.23201301907199</v>
      </c>
      <c r="Q95" s="434">
        <v>1</v>
      </c>
      <c r="R95" s="434">
        <v>1</v>
      </c>
      <c r="S95" s="434" t="s">
        <v>361</v>
      </c>
      <c r="T95" s="434" t="s">
        <v>361</v>
      </c>
      <c r="U95" s="434">
        <v>2.1377000000000002</v>
      </c>
      <c r="V95" s="435">
        <v>0.98660000000000003</v>
      </c>
      <c r="W95" s="441">
        <v>0.99328676029999996</v>
      </c>
    </row>
    <row r="96" spans="2:23" x14ac:dyDescent="0.35">
      <c r="B96" s="446" t="s">
        <v>225</v>
      </c>
      <c r="C96" s="434" t="s">
        <v>533</v>
      </c>
      <c r="D96" s="434" t="s">
        <v>534</v>
      </c>
      <c r="E96" s="435">
        <v>1.3357000000000001</v>
      </c>
      <c r="F96" s="434">
        <v>1</v>
      </c>
      <c r="G96" s="435">
        <v>0.22439000000000001</v>
      </c>
      <c r="H96" s="435">
        <v>0.17374999999999999</v>
      </c>
      <c r="I96" s="435">
        <v>0.41370000000000001</v>
      </c>
      <c r="J96" s="435">
        <v>5.8360000000000002E-2</v>
      </c>
      <c r="K96" s="435">
        <v>8.7379999999999999E-2</v>
      </c>
      <c r="L96" s="434">
        <v>557.11</v>
      </c>
      <c r="M96" s="434">
        <v>7</v>
      </c>
      <c r="N96" s="434">
        <v>0</v>
      </c>
      <c r="O96" s="434">
        <v>11372</v>
      </c>
      <c r="P96" s="435">
        <v>1.2192295290958</v>
      </c>
      <c r="Q96" s="434">
        <v>1</v>
      </c>
      <c r="R96" s="434">
        <v>1</v>
      </c>
      <c r="S96" s="434" t="s">
        <v>361</v>
      </c>
      <c r="T96" s="434" t="s">
        <v>361</v>
      </c>
      <c r="U96" s="434">
        <v>1.7601</v>
      </c>
      <c r="V96" s="435">
        <v>0.99299999999999999</v>
      </c>
      <c r="W96" s="441">
        <v>0.99898108620000003</v>
      </c>
    </row>
    <row r="97" spans="2:23" x14ac:dyDescent="0.35">
      <c r="B97" s="446" t="s">
        <v>225</v>
      </c>
      <c r="C97" s="434" t="s">
        <v>535</v>
      </c>
      <c r="D97" s="434" t="s">
        <v>536</v>
      </c>
      <c r="E97" s="435">
        <v>1.3562000000000001</v>
      </c>
      <c r="F97" s="434">
        <v>1</v>
      </c>
      <c r="G97" s="435">
        <v>0.25455</v>
      </c>
      <c r="H97" s="435">
        <v>0.23469999999999999</v>
      </c>
      <c r="I97" s="435">
        <v>0.75549999999999995</v>
      </c>
      <c r="J97" s="435">
        <v>0.12886</v>
      </c>
      <c r="K97" s="435">
        <v>0.16531000000000001</v>
      </c>
      <c r="L97" s="434">
        <v>4538.74</v>
      </c>
      <c r="M97" s="434">
        <v>0</v>
      </c>
      <c r="N97" s="434">
        <v>0</v>
      </c>
      <c r="O97" s="434">
        <v>3116</v>
      </c>
      <c r="P97" s="435">
        <v>1.23201301907199</v>
      </c>
      <c r="Q97" s="434">
        <v>1</v>
      </c>
      <c r="R97" s="434">
        <v>1</v>
      </c>
      <c r="S97" s="434" t="s">
        <v>361</v>
      </c>
      <c r="T97" s="434" t="s">
        <v>361</v>
      </c>
      <c r="U97" s="434">
        <v>1.8307</v>
      </c>
      <c r="V97" s="435">
        <v>0.99239999999999995</v>
      </c>
      <c r="W97" s="441">
        <v>0.99518486900000003</v>
      </c>
    </row>
    <row r="98" spans="2:23" x14ac:dyDescent="0.35">
      <c r="B98" s="446" t="s">
        <v>225</v>
      </c>
      <c r="C98" s="434" t="s">
        <v>537</v>
      </c>
      <c r="D98" s="434" t="s">
        <v>538</v>
      </c>
      <c r="E98" s="435">
        <v>1.3364</v>
      </c>
      <c r="F98" s="434">
        <v>1</v>
      </c>
      <c r="G98" s="435">
        <v>0.11327</v>
      </c>
      <c r="H98" s="435">
        <v>7.4279999999999999E-2</v>
      </c>
      <c r="I98" s="435">
        <v>0.24840000000000001</v>
      </c>
      <c r="J98" s="435">
        <v>2.427E-2</v>
      </c>
      <c r="K98" s="435">
        <v>5.1589999999999997E-2</v>
      </c>
      <c r="L98" s="434">
        <v>186.27</v>
      </c>
      <c r="M98" s="434">
        <v>0</v>
      </c>
      <c r="N98" s="434">
        <v>0</v>
      </c>
      <c r="O98" s="434">
        <v>5681</v>
      </c>
      <c r="P98" s="435">
        <v>1.21966705369447</v>
      </c>
      <c r="Q98" s="434">
        <v>1</v>
      </c>
      <c r="R98" s="434">
        <v>1</v>
      </c>
      <c r="S98" s="434" t="s">
        <v>361</v>
      </c>
      <c r="T98" s="434" t="s">
        <v>361</v>
      </c>
      <c r="U98" s="434">
        <v>1.9402999999999999</v>
      </c>
      <c r="V98" s="435">
        <v>0.98809999999999998</v>
      </c>
      <c r="W98" s="441">
        <v>0.99115138810000003</v>
      </c>
    </row>
    <row r="99" spans="2:23" x14ac:dyDescent="0.35">
      <c r="B99" s="446" t="s">
        <v>225</v>
      </c>
      <c r="C99" s="434" t="s">
        <v>539</v>
      </c>
      <c r="D99" s="434" t="s">
        <v>540</v>
      </c>
      <c r="E99" s="435">
        <v>1.3562000000000001</v>
      </c>
      <c r="F99" s="434">
        <v>1</v>
      </c>
      <c r="G99" s="435">
        <v>0.42584</v>
      </c>
      <c r="H99" s="435">
        <v>0.52698999999999996</v>
      </c>
      <c r="I99" s="435">
        <v>0.87709999999999999</v>
      </c>
      <c r="J99" s="435">
        <v>0.15393999999999999</v>
      </c>
      <c r="K99" s="435">
        <v>0.19436</v>
      </c>
      <c r="L99" s="434">
        <v>29677.25</v>
      </c>
      <c r="M99" s="434">
        <v>0</v>
      </c>
      <c r="N99" s="434">
        <v>0</v>
      </c>
      <c r="O99" s="434">
        <v>398</v>
      </c>
      <c r="P99" s="435">
        <v>1.23201301907199</v>
      </c>
      <c r="Q99" s="434">
        <v>1</v>
      </c>
      <c r="R99" s="434">
        <v>1</v>
      </c>
      <c r="S99" s="434" t="s">
        <v>361</v>
      </c>
      <c r="T99" s="434" t="s">
        <v>361</v>
      </c>
      <c r="U99" s="434">
        <v>1.7778</v>
      </c>
      <c r="V99" s="435">
        <v>1</v>
      </c>
      <c r="W99" s="441">
        <v>1.0103697379000001</v>
      </c>
    </row>
    <row r="100" spans="2:23" x14ac:dyDescent="0.35">
      <c r="B100" s="446" t="s">
        <v>225</v>
      </c>
      <c r="C100" s="434" t="s">
        <v>541</v>
      </c>
      <c r="D100" s="434" t="s">
        <v>542</v>
      </c>
      <c r="E100" s="435">
        <v>1.3357000000000001</v>
      </c>
      <c r="F100" s="434">
        <v>1</v>
      </c>
      <c r="G100" s="435">
        <v>0.43451000000000001</v>
      </c>
      <c r="H100" s="435">
        <v>0.48244999999999999</v>
      </c>
      <c r="I100" s="435">
        <v>0.71050000000000002</v>
      </c>
      <c r="J100" s="435">
        <v>0.11958000000000001</v>
      </c>
      <c r="K100" s="435">
        <v>0.15473999999999999</v>
      </c>
      <c r="L100" s="434">
        <v>17173.75</v>
      </c>
      <c r="M100" s="434">
        <v>7</v>
      </c>
      <c r="N100" s="434">
        <v>0</v>
      </c>
      <c r="O100" s="434">
        <v>1434</v>
      </c>
      <c r="P100" s="435">
        <v>1.2192295290958</v>
      </c>
      <c r="Q100" s="434">
        <v>1</v>
      </c>
      <c r="R100" s="434">
        <v>1</v>
      </c>
      <c r="S100" s="434" t="s">
        <v>361</v>
      </c>
      <c r="T100" s="434" t="s">
        <v>361</v>
      </c>
      <c r="U100" s="434">
        <v>1.9011</v>
      </c>
      <c r="V100" s="435">
        <v>0.99880000000000002</v>
      </c>
      <c r="W100" s="441">
        <v>0.98822513739999995</v>
      </c>
    </row>
    <row r="101" spans="2:23" x14ac:dyDescent="0.35">
      <c r="B101" s="446" t="s">
        <v>225</v>
      </c>
      <c r="C101" s="434" t="s">
        <v>543</v>
      </c>
      <c r="D101" s="434" t="s">
        <v>544</v>
      </c>
      <c r="E101" s="435">
        <v>1.2181</v>
      </c>
      <c r="F101" s="434">
        <v>1</v>
      </c>
      <c r="G101" s="435">
        <v>5.339E-2</v>
      </c>
      <c r="H101" s="435">
        <v>4.3650000000000001E-2</v>
      </c>
      <c r="I101" s="435">
        <v>0.42149999999999999</v>
      </c>
      <c r="J101" s="435">
        <v>5.9970000000000002E-2</v>
      </c>
      <c r="K101" s="435">
        <v>8.9099999999999999E-2</v>
      </c>
      <c r="L101" s="434">
        <v>242.75</v>
      </c>
      <c r="M101" s="434">
        <v>0</v>
      </c>
      <c r="N101" s="434">
        <v>0</v>
      </c>
      <c r="O101" s="434">
        <v>3836</v>
      </c>
      <c r="P101" s="435">
        <v>1.1446578197210699</v>
      </c>
      <c r="Q101" s="434">
        <v>1</v>
      </c>
      <c r="R101" s="434">
        <v>1</v>
      </c>
      <c r="S101" s="434" t="s">
        <v>361</v>
      </c>
      <c r="T101" s="434" t="s">
        <v>361</v>
      </c>
      <c r="U101" s="434">
        <v>1.7099</v>
      </c>
      <c r="V101" s="435">
        <v>0.99260000000000004</v>
      </c>
      <c r="W101" s="441">
        <v>0.99755750470000004</v>
      </c>
    </row>
    <row r="102" spans="2:23" x14ac:dyDescent="0.35">
      <c r="B102" s="446" t="s">
        <v>225</v>
      </c>
      <c r="C102" s="434" t="s">
        <v>545</v>
      </c>
      <c r="D102" s="434" t="s">
        <v>546</v>
      </c>
      <c r="E102" s="435">
        <v>1.3562000000000001</v>
      </c>
      <c r="F102" s="434">
        <v>1</v>
      </c>
      <c r="G102" s="435">
        <v>0.37618000000000001</v>
      </c>
      <c r="H102" s="435">
        <v>0.37389</v>
      </c>
      <c r="I102" s="435">
        <v>0.8508</v>
      </c>
      <c r="J102" s="435">
        <v>0.14852000000000001</v>
      </c>
      <c r="K102" s="435">
        <v>0.18801999999999999</v>
      </c>
      <c r="L102" s="434">
        <v>18276.23</v>
      </c>
      <c r="M102" s="434">
        <v>0</v>
      </c>
      <c r="N102" s="434">
        <v>0</v>
      </c>
      <c r="O102" s="434">
        <v>1821</v>
      </c>
      <c r="P102" s="435">
        <v>1.23201301907199</v>
      </c>
      <c r="Q102" s="434">
        <v>1</v>
      </c>
      <c r="R102" s="434">
        <v>1</v>
      </c>
      <c r="S102" s="434" t="s">
        <v>361</v>
      </c>
      <c r="T102" s="434" t="s">
        <v>361</v>
      </c>
      <c r="U102" s="434">
        <v>2.0144000000000002</v>
      </c>
      <c r="V102" s="435">
        <v>0.99829999999999997</v>
      </c>
      <c r="W102" s="441">
        <v>0.99502669320000003</v>
      </c>
    </row>
    <row r="103" spans="2:23" x14ac:dyDescent="0.35">
      <c r="B103" s="446" t="s">
        <v>225</v>
      </c>
      <c r="C103" s="434" t="s">
        <v>547</v>
      </c>
      <c r="D103" s="434" t="s">
        <v>548</v>
      </c>
      <c r="E103" s="435">
        <v>1.3339000000000001</v>
      </c>
      <c r="F103" s="434">
        <v>1</v>
      </c>
      <c r="G103" s="435">
        <v>0</v>
      </c>
      <c r="H103" s="435">
        <v>0</v>
      </c>
      <c r="I103" s="435">
        <v>0.1273</v>
      </c>
      <c r="J103" s="435">
        <v>0</v>
      </c>
      <c r="K103" s="435">
        <v>0</v>
      </c>
      <c r="L103" s="434">
        <v>0</v>
      </c>
      <c r="M103" s="434">
        <v>0</v>
      </c>
      <c r="N103" s="434">
        <v>0</v>
      </c>
      <c r="O103" s="434">
        <v>592</v>
      </c>
      <c r="P103" s="435">
        <v>1.21810413382757</v>
      </c>
      <c r="Q103" s="434">
        <v>1</v>
      </c>
      <c r="R103" s="434">
        <v>1</v>
      </c>
      <c r="S103" s="434" t="s">
        <v>361</v>
      </c>
      <c r="T103" s="434" t="s">
        <v>361</v>
      </c>
      <c r="U103" s="434">
        <v>1.5237000000000001</v>
      </c>
      <c r="V103" s="435">
        <v>1</v>
      </c>
      <c r="W103" s="441">
        <v>0.99898108620000003</v>
      </c>
    </row>
    <row r="104" spans="2:23" x14ac:dyDescent="0.35">
      <c r="B104" s="446" t="s">
        <v>225</v>
      </c>
      <c r="C104" s="434" t="s">
        <v>549</v>
      </c>
      <c r="D104" s="434" t="s">
        <v>550</v>
      </c>
      <c r="E104" s="435">
        <v>1.3562000000000001</v>
      </c>
      <c r="F104" s="434">
        <v>1</v>
      </c>
      <c r="G104" s="435">
        <v>9.1170000000000001E-2</v>
      </c>
      <c r="H104" s="435">
        <v>6.8989999999999996E-2</v>
      </c>
      <c r="I104" s="435">
        <v>0.6724</v>
      </c>
      <c r="J104" s="435">
        <v>0.11172</v>
      </c>
      <c r="K104" s="435">
        <v>0.14587</v>
      </c>
      <c r="L104" s="434">
        <v>390.03</v>
      </c>
      <c r="M104" s="434">
        <v>7</v>
      </c>
      <c r="N104" s="434">
        <v>0</v>
      </c>
      <c r="O104" s="434">
        <v>2565</v>
      </c>
      <c r="P104" s="435">
        <v>1.23201301907199</v>
      </c>
      <c r="Q104" s="434">
        <v>1</v>
      </c>
      <c r="R104" s="434">
        <v>1</v>
      </c>
      <c r="S104" s="434" t="s">
        <v>361</v>
      </c>
      <c r="T104" s="434" t="s">
        <v>361</v>
      </c>
      <c r="U104" s="434">
        <v>1.532</v>
      </c>
      <c r="V104" s="435">
        <v>0.99239999999999995</v>
      </c>
      <c r="W104" s="441">
        <v>0.99352402390000005</v>
      </c>
    </row>
    <row r="105" spans="2:23" x14ac:dyDescent="0.35">
      <c r="B105" s="446" t="s">
        <v>225</v>
      </c>
      <c r="C105" s="434" t="s">
        <v>551</v>
      </c>
      <c r="D105" s="434" t="s">
        <v>552</v>
      </c>
      <c r="E105" s="435">
        <v>1.3357000000000001</v>
      </c>
      <c r="F105" s="434">
        <v>1</v>
      </c>
      <c r="G105" s="435">
        <v>0.38131999999999999</v>
      </c>
      <c r="H105" s="435">
        <v>0.34333000000000002</v>
      </c>
      <c r="I105" s="435">
        <v>0.36020000000000002</v>
      </c>
      <c r="J105" s="435">
        <v>4.7329999999999997E-2</v>
      </c>
      <c r="K105" s="435">
        <v>7.5670000000000001E-2</v>
      </c>
      <c r="L105" s="434">
        <v>590.62</v>
      </c>
      <c r="M105" s="434">
        <v>7</v>
      </c>
      <c r="N105" s="434">
        <v>0</v>
      </c>
      <c r="O105" s="434">
        <v>24679</v>
      </c>
      <c r="P105" s="435">
        <v>1.2192295290958</v>
      </c>
      <c r="Q105" s="434">
        <v>1</v>
      </c>
      <c r="R105" s="434">
        <v>1</v>
      </c>
      <c r="S105" s="434" t="s">
        <v>361</v>
      </c>
      <c r="T105" s="434" t="s">
        <v>361</v>
      </c>
      <c r="U105" s="434">
        <v>2.2193000000000001</v>
      </c>
      <c r="V105" s="435">
        <v>1</v>
      </c>
      <c r="W105" s="441">
        <v>1.0104488258</v>
      </c>
    </row>
    <row r="106" spans="2:23" x14ac:dyDescent="0.35">
      <c r="B106" s="446" t="s">
        <v>225</v>
      </c>
      <c r="C106" s="434" t="s">
        <v>553</v>
      </c>
      <c r="D106" s="434" t="s">
        <v>554</v>
      </c>
      <c r="E106" s="435">
        <v>1.2181</v>
      </c>
      <c r="F106" s="434">
        <v>1</v>
      </c>
      <c r="G106" s="435">
        <v>0</v>
      </c>
      <c r="H106" s="435">
        <v>0</v>
      </c>
      <c r="I106" s="435">
        <v>0.89570000000000005</v>
      </c>
      <c r="J106" s="435">
        <v>0.03</v>
      </c>
      <c r="K106" s="435">
        <v>0</v>
      </c>
      <c r="L106" s="434">
        <v>409.07</v>
      </c>
      <c r="M106" s="434">
        <v>0</v>
      </c>
      <c r="N106" s="434">
        <v>0</v>
      </c>
      <c r="O106" s="434">
        <v>784</v>
      </c>
      <c r="P106" s="435">
        <v>1.1446578197210699</v>
      </c>
      <c r="Q106" s="434">
        <v>1</v>
      </c>
      <c r="R106" s="434">
        <v>1.10726999999997</v>
      </c>
      <c r="S106" s="434" t="s">
        <v>361</v>
      </c>
      <c r="T106" s="434" t="s">
        <v>361</v>
      </c>
      <c r="U106" s="434">
        <v>1.6505000000000001</v>
      </c>
      <c r="V106" s="435">
        <v>0.99350000000000005</v>
      </c>
      <c r="W106" s="441">
        <v>0.99391946320000002</v>
      </c>
    </row>
    <row r="107" spans="2:23" x14ac:dyDescent="0.35">
      <c r="B107" s="446" t="s">
        <v>225</v>
      </c>
      <c r="C107" s="434" t="s">
        <v>555</v>
      </c>
      <c r="D107" s="434" t="s">
        <v>556</v>
      </c>
      <c r="E107" s="435">
        <v>1.2181</v>
      </c>
      <c r="F107" s="434">
        <v>1</v>
      </c>
      <c r="G107" s="435">
        <v>0.19646</v>
      </c>
      <c r="H107" s="435">
        <v>0.14602999999999999</v>
      </c>
      <c r="I107" s="435">
        <v>0.495</v>
      </c>
      <c r="J107" s="435">
        <v>7.5130000000000002E-2</v>
      </c>
      <c r="K107" s="435">
        <v>0.10543</v>
      </c>
      <c r="L107" s="434">
        <v>822.97</v>
      </c>
      <c r="M107" s="434">
        <v>0</v>
      </c>
      <c r="N107" s="434">
        <v>0</v>
      </c>
      <c r="O107" s="434">
        <v>2372</v>
      </c>
      <c r="P107" s="435">
        <v>1.1446578197210699</v>
      </c>
      <c r="Q107" s="434">
        <v>1</v>
      </c>
      <c r="R107" s="434">
        <v>1</v>
      </c>
      <c r="S107" s="434" t="s">
        <v>408</v>
      </c>
      <c r="T107" s="434" t="s">
        <v>361</v>
      </c>
      <c r="U107" s="434">
        <v>1.9632000000000001</v>
      </c>
      <c r="V107" s="435">
        <v>0.99980000000000002</v>
      </c>
      <c r="W107" s="441">
        <v>0.99732024119999996</v>
      </c>
    </row>
    <row r="108" spans="2:23" x14ac:dyDescent="0.35">
      <c r="B108" s="446" t="s">
        <v>225</v>
      </c>
      <c r="C108" s="434" t="s">
        <v>557</v>
      </c>
      <c r="D108" s="434" t="s">
        <v>558</v>
      </c>
      <c r="E108" s="435">
        <v>1.3562000000000001</v>
      </c>
      <c r="F108" s="434">
        <v>1</v>
      </c>
      <c r="G108" s="435">
        <v>0.27759</v>
      </c>
      <c r="H108" s="435">
        <v>0.30771999999999999</v>
      </c>
      <c r="I108" s="435">
        <v>0.70899999999999996</v>
      </c>
      <c r="J108" s="435">
        <v>0.11927</v>
      </c>
      <c r="K108" s="435">
        <v>0.15439</v>
      </c>
      <c r="L108" s="434">
        <v>782.42</v>
      </c>
      <c r="M108" s="434">
        <v>0</v>
      </c>
      <c r="N108" s="434">
        <v>0</v>
      </c>
      <c r="O108" s="434">
        <v>1281</v>
      </c>
      <c r="P108" s="435">
        <v>1.23201301907199</v>
      </c>
      <c r="Q108" s="434">
        <v>1</v>
      </c>
      <c r="R108" s="434">
        <v>1</v>
      </c>
      <c r="S108" s="434" t="s">
        <v>361</v>
      </c>
      <c r="T108" s="434" t="s">
        <v>361</v>
      </c>
      <c r="U108" s="434">
        <v>1.6884999999999999</v>
      </c>
      <c r="V108" s="435">
        <v>0.99960000000000004</v>
      </c>
      <c r="W108" s="441">
        <v>0.99459171000000002</v>
      </c>
    </row>
    <row r="109" spans="2:23" x14ac:dyDescent="0.35">
      <c r="B109" s="446" t="s">
        <v>225</v>
      </c>
      <c r="C109" s="434" t="s">
        <v>559</v>
      </c>
      <c r="D109" s="434" t="s">
        <v>560</v>
      </c>
      <c r="E109" s="435">
        <v>1.2181</v>
      </c>
      <c r="F109" s="434">
        <v>1</v>
      </c>
      <c r="G109" s="435">
        <v>0</v>
      </c>
      <c r="H109" s="435">
        <v>0</v>
      </c>
      <c r="I109" s="435">
        <v>0.191</v>
      </c>
      <c r="J109" s="435">
        <v>1.291E-2</v>
      </c>
      <c r="K109" s="435">
        <v>3.9440000000000003E-2</v>
      </c>
      <c r="L109" s="434">
        <v>420.2</v>
      </c>
      <c r="M109" s="434">
        <v>7</v>
      </c>
      <c r="N109" s="434">
        <v>0</v>
      </c>
      <c r="O109" s="434">
        <v>2671</v>
      </c>
      <c r="P109" s="435">
        <v>1.1446578197210699</v>
      </c>
      <c r="Q109" s="434">
        <v>1</v>
      </c>
      <c r="R109" s="434">
        <v>1</v>
      </c>
      <c r="S109" s="434" t="s">
        <v>361</v>
      </c>
      <c r="T109" s="434" t="s">
        <v>361</v>
      </c>
      <c r="U109" s="434">
        <v>1.5804</v>
      </c>
      <c r="V109" s="435">
        <v>0.99739999999999995</v>
      </c>
      <c r="W109" s="441">
        <v>1.0125051101</v>
      </c>
    </row>
    <row r="110" spans="2:23" x14ac:dyDescent="0.35">
      <c r="B110" s="446" t="s">
        <v>225</v>
      </c>
      <c r="C110" s="434" t="s">
        <v>561</v>
      </c>
      <c r="D110" s="434" t="s">
        <v>562</v>
      </c>
      <c r="E110" s="435">
        <v>1.2555000000000001</v>
      </c>
      <c r="F110" s="434">
        <v>1</v>
      </c>
      <c r="G110" s="435">
        <v>7.0379999999999998E-2</v>
      </c>
      <c r="H110" s="435">
        <v>9.0410000000000004E-2</v>
      </c>
      <c r="I110" s="435">
        <v>0.2419</v>
      </c>
      <c r="J110" s="435">
        <v>2.2929999999999999E-2</v>
      </c>
      <c r="K110" s="435">
        <v>5.0200000000000002E-2</v>
      </c>
      <c r="L110" s="434">
        <v>330.12</v>
      </c>
      <c r="M110" s="434">
        <v>7</v>
      </c>
      <c r="N110" s="434">
        <v>0</v>
      </c>
      <c r="O110" s="434">
        <v>2222</v>
      </c>
      <c r="P110" s="435">
        <v>1.1686102408588701</v>
      </c>
      <c r="Q110" s="434">
        <v>1</v>
      </c>
      <c r="R110" s="434">
        <v>1</v>
      </c>
      <c r="S110" s="434" t="s">
        <v>361</v>
      </c>
      <c r="T110" s="434" t="s">
        <v>361</v>
      </c>
      <c r="U110" s="434">
        <v>1.4782</v>
      </c>
      <c r="V110" s="435">
        <v>0.99719999999999998</v>
      </c>
      <c r="W110" s="441">
        <v>0.99328676029999996</v>
      </c>
    </row>
    <row r="111" spans="2:23" x14ac:dyDescent="0.35">
      <c r="B111" s="446" t="s">
        <v>225</v>
      </c>
      <c r="C111" s="434" t="s">
        <v>563</v>
      </c>
      <c r="D111" s="434" t="s">
        <v>564</v>
      </c>
      <c r="E111" s="435">
        <v>1.2181</v>
      </c>
      <c r="F111" s="434">
        <v>1</v>
      </c>
      <c r="G111" s="435">
        <v>9.1170000000000001E-2</v>
      </c>
      <c r="H111" s="435">
        <v>4.734E-2</v>
      </c>
      <c r="I111" s="435">
        <v>0.249</v>
      </c>
      <c r="J111" s="435">
        <v>2.4389999999999998E-2</v>
      </c>
      <c r="K111" s="435">
        <v>5.1720000000000002E-2</v>
      </c>
      <c r="L111" s="434">
        <v>712.5</v>
      </c>
      <c r="M111" s="434">
        <v>7</v>
      </c>
      <c r="N111" s="434">
        <v>0</v>
      </c>
      <c r="O111" s="434">
        <v>2307</v>
      </c>
      <c r="P111" s="435">
        <v>1.1446578197210699</v>
      </c>
      <c r="Q111" s="434">
        <v>1</v>
      </c>
      <c r="R111" s="434">
        <v>1</v>
      </c>
      <c r="S111" s="434" t="s">
        <v>361</v>
      </c>
      <c r="T111" s="434" t="s">
        <v>361</v>
      </c>
      <c r="U111" s="434">
        <v>1.7688999999999999</v>
      </c>
      <c r="V111" s="435">
        <v>0.99639999999999995</v>
      </c>
      <c r="W111" s="441">
        <v>0.99779476830000002</v>
      </c>
    </row>
    <row r="112" spans="2:23" x14ac:dyDescent="0.35">
      <c r="B112" s="446" t="s">
        <v>225</v>
      </c>
      <c r="C112" s="434" t="s">
        <v>565</v>
      </c>
      <c r="D112" s="434" t="s">
        <v>566</v>
      </c>
      <c r="E112" s="435">
        <v>1.3562000000000001</v>
      </c>
      <c r="F112" s="434">
        <v>1</v>
      </c>
      <c r="G112" s="435">
        <v>0.24475</v>
      </c>
      <c r="H112" s="435">
        <v>0.19683</v>
      </c>
      <c r="I112" s="435">
        <v>0.74350000000000005</v>
      </c>
      <c r="J112" s="435">
        <v>0.12637999999999999</v>
      </c>
      <c r="K112" s="435">
        <v>0.16248000000000001</v>
      </c>
      <c r="L112" s="434">
        <v>20079.16</v>
      </c>
      <c r="M112" s="434">
        <v>0</v>
      </c>
      <c r="N112" s="434">
        <v>0</v>
      </c>
      <c r="O112" s="434">
        <v>1101</v>
      </c>
      <c r="P112" s="435">
        <v>1.23201301907199</v>
      </c>
      <c r="Q112" s="434">
        <v>1</v>
      </c>
      <c r="R112" s="434">
        <v>1</v>
      </c>
      <c r="S112" s="434" t="s">
        <v>361</v>
      </c>
      <c r="T112" s="434" t="s">
        <v>361</v>
      </c>
      <c r="U112" s="434">
        <v>1.6347</v>
      </c>
      <c r="V112" s="435">
        <v>0.99219999999999997</v>
      </c>
      <c r="W112" s="441">
        <v>1.0004046677</v>
      </c>
    </row>
    <row r="113" spans="2:23" x14ac:dyDescent="0.35">
      <c r="B113" s="446" t="s">
        <v>225</v>
      </c>
      <c r="C113" s="434" t="s">
        <v>567</v>
      </c>
      <c r="D113" s="434" t="s">
        <v>568</v>
      </c>
      <c r="E113" s="435">
        <v>1.3562000000000001</v>
      </c>
      <c r="F113" s="434">
        <v>1</v>
      </c>
      <c r="G113" s="435">
        <v>0.34404000000000001</v>
      </c>
      <c r="H113" s="435">
        <v>0.37180000000000002</v>
      </c>
      <c r="I113" s="435">
        <v>0.63770000000000004</v>
      </c>
      <c r="J113" s="435">
        <v>0.10456</v>
      </c>
      <c r="K113" s="435">
        <v>0.13783999999999999</v>
      </c>
      <c r="L113" s="434">
        <v>1721.7</v>
      </c>
      <c r="M113" s="434">
        <v>0</v>
      </c>
      <c r="N113" s="434">
        <v>0</v>
      </c>
      <c r="O113" s="434">
        <v>2560</v>
      </c>
      <c r="P113" s="435">
        <v>1.23201301907199</v>
      </c>
      <c r="Q113" s="434">
        <v>1</v>
      </c>
      <c r="R113" s="434">
        <v>1</v>
      </c>
      <c r="S113" s="434" t="s">
        <v>361</v>
      </c>
      <c r="T113" s="434" t="s">
        <v>361</v>
      </c>
      <c r="U113" s="434">
        <v>1.9722999999999999</v>
      </c>
      <c r="V113" s="435">
        <v>0.99850000000000005</v>
      </c>
      <c r="W113" s="441">
        <v>1</v>
      </c>
    </row>
    <row r="114" spans="2:23" x14ac:dyDescent="0.35">
      <c r="B114" s="446" t="s">
        <v>225</v>
      </c>
      <c r="C114" s="434" t="s">
        <v>569</v>
      </c>
      <c r="D114" s="434" t="s">
        <v>570</v>
      </c>
      <c r="E114" s="435">
        <v>1.3562000000000001</v>
      </c>
      <c r="F114" s="434">
        <v>1</v>
      </c>
      <c r="G114" s="435">
        <v>0.20196</v>
      </c>
      <c r="H114" s="435">
        <v>0.18306</v>
      </c>
      <c r="I114" s="435">
        <v>0.4899</v>
      </c>
      <c r="J114" s="435">
        <v>7.4079999999999993E-2</v>
      </c>
      <c r="K114" s="435">
        <v>0.10428999999999999</v>
      </c>
      <c r="L114" s="434">
        <v>652.46</v>
      </c>
      <c r="M114" s="434">
        <v>7</v>
      </c>
      <c r="N114" s="434">
        <v>0</v>
      </c>
      <c r="O114" s="434">
        <v>5651</v>
      </c>
      <c r="P114" s="435">
        <v>1.23201301907199</v>
      </c>
      <c r="Q114" s="434">
        <v>1</v>
      </c>
      <c r="R114" s="434">
        <v>1</v>
      </c>
      <c r="S114" s="434" t="s">
        <v>361</v>
      </c>
      <c r="T114" s="434" t="s">
        <v>361</v>
      </c>
      <c r="U114" s="434">
        <v>2.3626999999999998</v>
      </c>
      <c r="V114" s="435">
        <v>0.99619999999999997</v>
      </c>
      <c r="W114" s="441">
        <v>0.99384037540000003</v>
      </c>
    </row>
    <row r="115" spans="2:23" x14ac:dyDescent="0.35">
      <c r="B115" s="446" t="s">
        <v>225</v>
      </c>
      <c r="C115" s="434" t="s">
        <v>571</v>
      </c>
      <c r="D115" s="434" t="s">
        <v>572</v>
      </c>
      <c r="E115" s="435">
        <v>1.2663</v>
      </c>
      <c r="F115" s="434">
        <v>1</v>
      </c>
      <c r="G115" s="435">
        <v>0.25599</v>
      </c>
      <c r="H115" s="435">
        <v>0.21223</v>
      </c>
      <c r="I115" s="435">
        <v>0.45540000000000003</v>
      </c>
      <c r="J115" s="435">
        <v>6.6960000000000006E-2</v>
      </c>
      <c r="K115" s="435">
        <v>9.6600000000000005E-2</v>
      </c>
      <c r="L115" s="434">
        <v>0</v>
      </c>
      <c r="M115" s="434">
        <v>7</v>
      </c>
      <c r="N115" s="434">
        <v>0</v>
      </c>
      <c r="O115" s="434">
        <v>5515</v>
      </c>
      <c r="P115" s="435">
        <v>1.1754849371742699</v>
      </c>
      <c r="Q115" s="434">
        <v>1</v>
      </c>
      <c r="R115" s="434">
        <v>1</v>
      </c>
      <c r="S115" s="434" t="s">
        <v>361</v>
      </c>
      <c r="T115" s="434" t="s">
        <v>361</v>
      </c>
      <c r="U115" s="434">
        <v>1.9774</v>
      </c>
      <c r="V115" s="435">
        <v>0.99650000000000005</v>
      </c>
      <c r="W115" s="441">
        <v>1</v>
      </c>
    </row>
    <row r="116" spans="2:23" x14ac:dyDescent="0.35">
      <c r="B116" s="446" t="s">
        <v>225</v>
      </c>
      <c r="C116" s="434" t="s">
        <v>573</v>
      </c>
      <c r="D116" s="434" t="s">
        <v>574</v>
      </c>
      <c r="E116" s="435">
        <v>1.2181</v>
      </c>
      <c r="F116" s="434">
        <v>1</v>
      </c>
      <c r="G116" s="435">
        <v>0</v>
      </c>
      <c r="H116" s="435">
        <v>0</v>
      </c>
      <c r="I116" s="435">
        <v>0.2641</v>
      </c>
      <c r="J116" s="435">
        <v>2.751E-2</v>
      </c>
      <c r="K116" s="435">
        <v>0</v>
      </c>
      <c r="L116" s="434">
        <v>426.71</v>
      </c>
      <c r="M116" s="434">
        <v>0</v>
      </c>
      <c r="N116" s="434">
        <v>0</v>
      </c>
      <c r="O116" s="434">
        <v>512</v>
      </c>
      <c r="P116" s="435">
        <v>1.1446578197210699</v>
      </c>
      <c r="Q116" s="434">
        <v>1</v>
      </c>
      <c r="R116" s="434">
        <v>1.13082999999995</v>
      </c>
      <c r="S116" s="434" t="s">
        <v>361</v>
      </c>
      <c r="T116" s="434" t="s">
        <v>408</v>
      </c>
      <c r="U116" s="434">
        <v>1.5088999999999999</v>
      </c>
      <c r="V116" s="435">
        <v>0.99909999999999999</v>
      </c>
      <c r="W116" s="441">
        <v>1.0253173433</v>
      </c>
    </row>
    <row r="117" spans="2:23" x14ac:dyDescent="0.35">
      <c r="B117" s="446" t="s">
        <v>225</v>
      </c>
      <c r="C117" s="434" t="s">
        <v>575</v>
      </c>
      <c r="D117" s="434" t="s">
        <v>576</v>
      </c>
      <c r="E117" s="435">
        <v>1.2181</v>
      </c>
      <c r="F117" s="434">
        <v>1</v>
      </c>
      <c r="G117" s="435">
        <v>0</v>
      </c>
      <c r="H117" s="435">
        <v>0</v>
      </c>
      <c r="I117" s="435">
        <v>0.39650000000000002</v>
      </c>
      <c r="J117" s="435">
        <v>0.03</v>
      </c>
      <c r="K117" s="435">
        <v>0</v>
      </c>
      <c r="L117" s="434">
        <v>316.06</v>
      </c>
      <c r="M117" s="434">
        <v>0</v>
      </c>
      <c r="N117" s="434">
        <v>0</v>
      </c>
      <c r="O117" s="434">
        <v>1148</v>
      </c>
      <c r="P117" s="435">
        <v>1.1446578197210699</v>
      </c>
      <c r="Q117" s="434">
        <v>1</v>
      </c>
      <c r="R117" s="434">
        <v>1</v>
      </c>
      <c r="S117" s="434" t="s">
        <v>361</v>
      </c>
      <c r="T117" s="434" t="s">
        <v>361</v>
      </c>
      <c r="U117" s="434">
        <v>1.5289999999999999</v>
      </c>
      <c r="V117" s="435">
        <v>0.99970000000000003</v>
      </c>
      <c r="W117" s="441">
        <v>0.99210044249999996</v>
      </c>
    </row>
    <row r="118" spans="2:23" x14ac:dyDescent="0.35">
      <c r="B118" s="446" t="s">
        <v>225</v>
      </c>
      <c r="C118" s="434" t="s">
        <v>577</v>
      </c>
      <c r="D118" s="434" t="s">
        <v>578</v>
      </c>
      <c r="E118" s="435">
        <v>1.3562000000000001</v>
      </c>
      <c r="F118" s="434">
        <v>1</v>
      </c>
      <c r="G118" s="435">
        <v>0.37179000000000001</v>
      </c>
      <c r="H118" s="435">
        <v>0.43974000000000002</v>
      </c>
      <c r="I118" s="435">
        <v>0.80610000000000004</v>
      </c>
      <c r="J118" s="435">
        <v>0.13930000000000001</v>
      </c>
      <c r="K118" s="435">
        <v>0.17731</v>
      </c>
      <c r="L118" s="434">
        <v>10476.84</v>
      </c>
      <c r="M118" s="434">
        <v>0</v>
      </c>
      <c r="N118" s="434">
        <v>0</v>
      </c>
      <c r="O118" s="434">
        <v>879</v>
      </c>
      <c r="P118" s="435">
        <v>1.23201301907199</v>
      </c>
      <c r="Q118" s="434">
        <v>1</v>
      </c>
      <c r="R118" s="434">
        <v>1</v>
      </c>
      <c r="S118" s="434" t="s">
        <v>361</v>
      </c>
      <c r="T118" s="434" t="s">
        <v>361</v>
      </c>
      <c r="U118" s="434">
        <v>1.7922</v>
      </c>
      <c r="V118" s="435">
        <v>0.99939999999999996</v>
      </c>
      <c r="W118" s="441">
        <v>0.99439399039999998</v>
      </c>
    </row>
    <row r="119" spans="2:23" x14ac:dyDescent="0.35">
      <c r="B119" s="446" t="s">
        <v>225</v>
      </c>
      <c r="C119" s="434" t="s">
        <v>579</v>
      </c>
      <c r="D119" s="434" t="s">
        <v>580</v>
      </c>
      <c r="E119" s="435">
        <v>1.2181</v>
      </c>
      <c r="F119" s="434">
        <v>1</v>
      </c>
      <c r="G119" s="435">
        <v>0.23304</v>
      </c>
      <c r="H119" s="435">
        <v>0.18895000000000001</v>
      </c>
      <c r="I119" s="435">
        <v>0.40529999999999999</v>
      </c>
      <c r="J119" s="435">
        <v>5.663E-2</v>
      </c>
      <c r="K119" s="435">
        <v>8.5540000000000005E-2</v>
      </c>
      <c r="L119" s="434">
        <v>285.86</v>
      </c>
      <c r="M119" s="434">
        <v>0</v>
      </c>
      <c r="N119" s="434">
        <v>0</v>
      </c>
      <c r="O119" s="434">
        <v>5217</v>
      </c>
      <c r="P119" s="435">
        <v>1.1446578197210699</v>
      </c>
      <c r="Q119" s="434">
        <v>1</v>
      </c>
      <c r="R119" s="434">
        <v>1</v>
      </c>
      <c r="S119" s="434" t="s">
        <v>361</v>
      </c>
      <c r="T119" s="434" t="s">
        <v>361</v>
      </c>
      <c r="U119" s="434">
        <v>1.9422999999999999</v>
      </c>
      <c r="V119" s="435">
        <v>0.99860000000000004</v>
      </c>
      <c r="W119" s="441">
        <v>0.99115138810000003</v>
      </c>
    </row>
    <row r="120" spans="2:23" x14ac:dyDescent="0.35">
      <c r="B120" s="446" t="s">
        <v>225</v>
      </c>
      <c r="C120" s="434" t="s">
        <v>581</v>
      </c>
      <c r="D120" s="434" t="s">
        <v>582</v>
      </c>
      <c r="E120" s="435">
        <v>1.2181</v>
      </c>
      <c r="F120" s="434">
        <v>1</v>
      </c>
      <c r="G120" s="435">
        <v>6.6769999999999996E-2</v>
      </c>
      <c r="H120" s="435">
        <v>5.1929999999999997E-2</v>
      </c>
      <c r="I120" s="435">
        <v>0.21859999999999999</v>
      </c>
      <c r="J120" s="435">
        <v>1.8120000000000001E-2</v>
      </c>
      <c r="K120" s="435">
        <v>4.5260000000000002E-2</v>
      </c>
      <c r="L120" s="434">
        <v>241.2</v>
      </c>
      <c r="M120" s="434">
        <v>7</v>
      </c>
      <c r="N120" s="434">
        <v>0</v>
      </c>
      <c r="O120" s="434">
        <v>2402</v>
      </c>
      <c r="P120" s="435">
        <v>1.1446578197210699</v>
      </c>
      <c r="Q120" s="434">
        <v>1</v>
      </c>
      <c r="R120" s="434">
        <v>1</v>
      </c>
      <c r="S120" s="434" t="s">
        <v>361</v>
      </c>
      <c r="T120" s="434" t="s">
        <v>361</v>
      </c>
      <c r="U120" s="434">
        <v>2.0116999999999998</v>
      </c>
      <c r="V120" s="435">
        <v>0.99780000000000002</v>
      </c>
      <c r="W120" s="441">
        <v>0.98822513739999995</v>
      </c>
    </row>
    <row r="121" spans="2:23" x14ac:dyDescent="0.35">
      <c r="B121" s="446" t="s">
        <v>225</v>
      </c>
      <c r="C121" s="434" t="s">
        <v>583</v>
      </c>
      <c r="D121" s="434" t="s">
        <v>584</v>
      </c>
      <c r="E121" s="435">
        <v>1.3188</v>
      </c>
      <c r="F121" s="434">
        <v>1</v>
      </c>
      <c r="G121" s="435">
        <v>9.7900000000000001E-3</v>
      </c>
      <c r="H121" s="435">
        <v>7.0200000000000002E-3</v>
      </c>
      <c r="I121" s="435">
        <v>0.50849999999999995</v>
      </c>
      <c r="J121" s="435">
        <v>7.7920000000000003E-2</v>
      </c>
      <c r="K121" s="435">
        <v>0.10846</v>
      </c>
      <c r="L121" s="434">
        <v>326.16000000000003</v>
      </c>
      <c r="M121" s="434">
        <v>0</v>
      </c>
      <c r="N121" s="434">
        <v>0</v>
      </c>
      <c r="O121" s="434">
        <v>1756</v>
      </c>
      <c r="P121" s="435">
        <v>1.20864438021499</v>
      </c>
      <c r="Q121" s="434">
        <v>1</v>
      </c>
      <c r="R121" s="434">
        <v>1</v>
      </c>
      <c r="S121" s="434" t="s">
        <v>361</v>
      </c>
      <c r="T121" s="434" t="s">
        <v>361</v>
      </c>
      <c r="U121" s="434">
        <v>1.5748</v>
      </c>
      <c r="V121" s="435">
        <v>0.99919999999999998</v>
      </c>
      <c r="W121" s="441">
        <v>1.0062176252999999</v>
      </c>
    </row>
    <row r="122" spans="2:23" x14ac:dyDescent="0.35">
      <c r="B122" s="446" t="s">
        <v>225</v>
      </c>
      <c r="C122" s="434" t="s">
        <v>585</v>
      </c>
      <c r="D122" s="434" t="s">
        <v>586</v>
      </c>
      <c r="E122" s="435">
        <v>1.3364</v>
      </c>
      <c r="F122" s="434">
        <v>1</v>
      </c>
      <c r="G122" s="435">
        <v>3.0000000000000001E-3</v>
      </c>
      <c r="H122" s="435">
        <v>3.7000000000000002E-3</v>
      </c>
      <c r="I122" s="435">
        <v>0.41699999999999998</v>
      </c>
      <c r="J122" s="435">
        <v>5.9040000000000002E-2</v>
      </c>
      <c r="K122" s="435">
        <v>8.8109999999999994E-2</v>
      </c>
      <c r="L122" s="434">
        <v>548.80999999999995</v>
      </c>
      <c r="M122" s="434">
        <v>0</v>
      </c>
      <c r="N122" s="434">
        <v>0</v>
      </c>
      <c r="O122" s="434">
        <v>2380</v>
      </c>
      <c r="P122" s="435">
        <v>1.21966705369447</v>
      </c>
      <c r="Q122" s="434">
        <v>1</v>
      </c>
      <c r="R122" s="434">
        <v>1</v>
      </c>
      <c r="S122" s="434" t="s">
        <v>361</v>
      </c>
      <c r="T122" s="434" t="s">
        <v>361</v>
      </c>
      <c r="U122" s="434">
        <v>1.6720999999999999</v>
      </c>
      <c r="V122" s="435">
        <v>0.99880000000000002</v>
      </c>
      <c r="W122" s="441">
        <v>0.99447307819999997</v>
      </c>
    </row>
    <row r="123" spans="2:23" x14ac:dyDescent="0.35">
      <c r="B123" s="446" t="s">
        <v>225</v>
      </c>
      <c r="C123" s="434" t="s">
        <v>587</v>
      </c>
      <c r="D123" s="434" t="s">
        <v>588</v>
      </c>
      <c r="E123" s="435">
        <v>1.3562000000000001</v>
      </c>
      <c r="F123" s="434">
        <v>1</v>
      </c>
      <c r="G123" s="435">
        <v>9.3799999999999994E-2</v>
      </c>
      <c r="H123" s="435">
        <v>0.10493</v>
      </c>
      <c r="I123" s="435">
        <v>0.3528</v>
      </c>
      <c r="J123" s="435">
        <v>4.58E-2</v>
      </c>
      <c r="K123" s="435">
        <v>7.4060000000000001E-2</v>
      </c>
      <c r="L123" s="434">
        <v>210.87</v>
      </c>
      <c r="M123" s="434">
        <v>0</v>
      </c>
      <c r="N123" s="434">
        <v>0</v>
      </c>
      <c r="O123" s="434">
        <v>2517</v>
      </c>
      <c r="P123" s="435">
        <v>1.23201301907199</v>
      </c>
      <c r="Q123" s="434">
        <v>1</v>
      </c>
      <c r="R123" s="434">
        <v>1</v>
      </c>
      <c r="S123" s="434" t="s">
        <v>361</v>
      </c>
      <c r="T123" s="434" t="s">
        <v>361</v>
      </c>
      <c r="U123" s="434">
        <v>1.7305999999999999</v>
      </c>
      <c r="V123" s="435">
        <v>0.99960000000000004</v>
      </c>
      <c r="W123" s="441">
        <v>0.99732024119999996</v>
      </c>
    </row>
    <row r="124" spans="2:23" x14ac:dyDescent="0.35">
      <c r="B124" s="446" t="s">
        <v>225</v>
      </c>
      <c r="C124" s="434" t="s">
        <v>589</v>
      </c>
      <c r="D124" s="434" t="s">
        <v>590</v>
      </c>
      <c r="E124" s="435">
        <v>1.3339000000000001</v>
      </c>
      <c r="F124" s="434">
        <v>1</v>
      </c>
      <c r="G124" s="435">
        <v>3.7080000000000002E-2</v>
      </c>
      <c r="H124" s="435">
        <v>2.894E-2</v>
      </c>
      <c r="I124" s="435">
        <v>0.33750000000000002</v>
      </c>
      <c r="J124" s="435">
        <v>0.03</v>
      </c>
      <c r="K124" s="435">
        <v>7.0730000000000001E-2</v>
      </c>
      <c r="L124" s="434">
        <v>303.42</v>
      </c>
      <c r="M124" s="434">
        <v>0</v>
      </c>
      <c r="N124" s="434">
        <v>0</v>
      </c>
      <c r="O124" s="434">
        <v>2752</v>
      </c>
      <c r="P124" s="435">
        <v>1.21810413382757</v>
      </c>
      <c r="Q124" s="434">
        <v>1</v>
      </c>
      <c r="R124" s="434">
        <v>1</v>
      </c>
      <c r="S124" s="434" t="s">
        <v>361</v>
      </c>
      <c r="T124" s="434" t="s">
        <v>361</v>
      </c>
      <c r="U124" s="434">
        <v>1.5928</v>
      </c>
      <c r="V124" s="435">
        <v>0.9919</v>
      </c>
      <c r="W124" s="441">
        <v>0.99233770600000004</v>
      </c>
    </row>
    <row r="125" spans="2:23" x14ac:dyDescent="0.35">
      <c r="B125" s="446" t="s">
        <v>225</v>
      </c>
      <c r="C125" s="434" t="s">
        <v>591</v>
      </c>
      <c r="D125" s="434" t="s">
        <v>592</v>
      </c>
      <c r="E125" s="435">
        <v>1.2181</v>
      </c>
      <c r="F125" s="434">
        <v>1</v>
      </c>
      <c r="G125" s="435">
        <v>0</v>
      </c>
      <c r="H125" s="435">
        <v>0</v>
      </c>
      <c r="I125" s="435">
        <v>0.47120000000000001</v>
      </c>
      <c r="J125" s="435">
        <v>0.03</v>
      </c>
      <c r="K125" s="435">
        <v>0</v>
      </c>
      <c r="L125" s="434">
        <v>581.70000000000005</v>
      </c>
      <c r="M125" s="434">
        <v>0</v>
      </c>
      <c r="N125" s="434">
        <v>0</v>
      </c>
      <c r="O125" s="434">
        <v>443</v>
      </c>
      <c r="P125" s="435">
        <v>1.1446578197210699</v>
      </c>
      <c r="Q125" s="434">
        <v>1</v>
      </c>
      <c r="R125" s="434">
        <v>1</v>
      </c>
      <c r="S125" s="434" t="s">
        <v>361</v>
      </c>
      <c r="T125" s="434" t="s">
        <v>361</v>
      </c>
      <c r="U125" s="434">
        <v>1.5471999999999999</v>
      </c>
      <c r="V125" s="435">
        <v>0.99809999999999999</v>
      </c>
      <c r="W125" s="441">
        <v>1.0106070014999999</v>
      </c>
    </row>
    <row r="126" spans="2:23" x14ac:dyDescent="0.35">
      <c r="B126" s="446" t="s">
        <v>225</v>
      </c>
      <c r="C126" s="434" t="s">
        <v>593</v>
      </c>
      <c r="D126" s="434" t="s">
        <v>594</v>
      </c>
      <c r="E126" s="435">
        <v>1.3562000000000001</v>
      </c>
      <c r="F126" s="434">
        <v>1</v>
      </c>
      <c r="G126" s="435">
        <v>0</v>
      </c>
      <c r="H126" s="435">
        <v>0</v>
      </c>
      <c r="I126" s="435">
        <v>0.1673</v>
      </c>
      <c r="J126" s="435">
        <v>9.0600000000000003E-3</v>
      </c>
      <c r="K126" s="435">
        <v>3.4459999999999998E-2</v>
      </c>
      <c r="L126" s="434">
        <v>292.62</v>
      </c>
      <c r="M126" s="434">
        <v>0</v>
      </c>
      <c r="N126" s="434">
        <v>0</v>
      </c>
      <c r="O126" s="434">
        <v>2485</v>
      </c>
      <c r="P126" s="435">
        <v>1.23201301907199</v>
      </c>
      <c r="Q126" s="434">
        <v>1</v>
      </c>
      <c r="R126" s="434">
        <v>1</v>
      </c>
      <c r="S126" s="434" t="s">
        <v>361</v>
      </c>
      <c r="T126" s="434" t="s">
        <v>361</v>
      </c>
      <c r="U126" s="434">
        <v>1.5283</v>
      </c>
      <c r="V126" s="435">
        <v>1</v>
      </c>
      <c r="W126" s="441">
        <v>0.99660845040000001</v>
      </c>
    </row>
    <row r="127" spans="2:23" x14ac:dyDescent="0.35">
      <c r="B127" s="446" t="s">
        <v>225</v>
      </c>
      <c r="C127" s="434" t="s">
        <v>595</v>
      </c>
      <c r="D127" s="434" t="s">
        <v>596</v>
      </c>
      <c r="E127" s="435">
        <v>1.3357000000000001</v>
      </c>
      <c r="F127" s="434">
        <v>1</v>
      </c>
      <c r="G127" s="435">
        <v>0.20022000000000001</v>
      </c>
      <c r="H127" s="435">
        <v>0.27744999999999997</v>
      </c>
      <c r="I127" s="435">
        <v>5.0700000000000002E-2</v>
      </c>
      <c r="J127" s="435">
        <v>0</v>
      </c>
      <c r="K127" s="435">
        <v>1.0319999999999999E-2</v>
      </c>
      <c r="L127" s="434">
        <v>0</v>
      </c>
      <c r="M127" s="434">
        <v>7</v>
      </c>
      <c r="N127" s="434">
        <v>0</v>
      </c>
      <c r="O127" s="434">
        <v>3311</v>
      </c>
      <c r="P127" s="435">
        <v>1.2192295290958</v>
      </c>
      <c r="Q127" s="434">
        <v>1</v>
      </c>
      <c r="R127" s="434">
        <v>1</v>
      </c>
      <c r="S127" s="434" t="s">
        <v>361</v>
      </c>
      <c r="T127" s="434" t="s">
        <v>361</v>
      </c>
      <c r="U127" s="434">
        <v>2.6255999999999999</v>
      </c>
      <c r="V127" s="435">
        <v>1</v>
      </c>
      <c r="W127" s="441">
        <v>1.0355724023999999</v>
      </c>
    </row>
    <row r="128" spans="2:23" x14ac:dyDescent="0.35">
      <c r="B128" s="446" t="s">
        <v>225</v>
      </c>
      <c r="C128" s="434" t="s">
        <v>597</v>
      </c>
      <c r="D128" s="434" t="s">
        <v>598</v>
      </c>
      <c r="E128" s="435">
        <v>1.3562000000000001</v>
      </c>
      <c r="F128" s="434">
        <v>1</v>
      </c>
      <c r="G128" s="435">
        <v>5.1790000000000003E-2</v>
      </c>
      <c r="H128" s="435">
        <v>6.5100000000000005E-2</v>
      </c>
      <c r="I128" s="435">
        <v>0.14630000000000001</v>
      </c>
      <c r="J128" s="435">
        <v>0</v>
      </c>
      <c r="K128" s="435">
        <v>0</v>
      </c>
      <c r="L128" s="434">
        <v>0</v>
      </c>
      <c r="M128" s="434">
        <v>0</v>
      </c>
      <c r="N128" s="434">
        <v>0</v>
      </c>
      <c r="O128" s="434">
        <v>1382</v>
      </c>
      <c r="P128" s="435">
        <v>1.23201301907199</v>
      </c>
      <c r="Q128" s="434">
        <v>1</v>
      </c>
      <c r="R128" s="434">
        <v>1</v>
      </c>
      <c r="S128" s="434" t="s">
        <v>361</v>
      </c>
      <c r="T128" s="434" t="s">
        <v>361</v>
      </c>
      <c r="U128" s="434">
        <v>1.5785</v>
      </c>
      <c r="V128" s="435">
        <v>0.98899999999999999</v>
      </c>
      <c r="W128" s="441">
        <v>0.98996507030000003</v>
      </c>
    </row>
    <row r="129" spans="2:23" x14ac:dyDescent="0.35">
      <c r="B129" s="446" t="s">
        <v>225</v>
      </c>
      <c r="C129" s="434" t="s">
        <v>599</v>
      </c>
      <c r="D129" s="434" t="s">
        <v>600</v>
      </c>
      <c r="E129" s="435">
        <v>1.2181</v>
      </c>
      <c r="F129" s="434">
        <v>1</v>
      </c>
      <c r="G129" s="435">
        <v>1.206E-2</v>
      </c>
      <c r="H129" s="435">
        <v>7.9600000000000001E-3</v>
      </c>
      <c r="I129" s="435">
        <v>0.19450000000000001</v>
      </c>
      <c r="J129" s="435">
        <v>1.3480000000000001E-2</v>
      </c>
      <c r="K129" s="435">
        <v>0</v>
      </c>
      <c r="L129" s="434">
        <v>287.25</v>
      </c>
      <c r="M129" s="434">
        <v>0</v>
      </c>
      <c r="N129" s="434">
        <v>0</v>
      </c>
      <c r="O129" s="434">
        <v>1007</v>
      </c>
      <c r="P129" s="435">
        <v>1.1446578197210699</v>
      </c>
      <c r="Q129" s="434">
        <v>1</v>
      </c>
      <c r="R129" s="434">
        <v>1</v>
      </c>
      <c r="S129" s="434" t="s">
        <v>361</v>
      </c>
      <c r="T129" s="434" t="s">
        <v>361</v>
      </c>
      <c r="U129" s="434">
        <v>1.5184</v>
      </c>
      <c r="V129" s="435">
        <v>0.99760000000000004</v>
      </c>
      <c r="W129" s="441">
        <v>1.0033309184999999</v>
      </c>
    </row>
    <row r="130" spans="2:23" x14ac:dyDescent="0.35">
      <c r="B130" s="446" t="s">
        <v>225</v>
      </c>
      <c r="C130" s="434" t="s">
        <v>601</v>
      </c>
      <c r="D130" s="434" t="s">
        <v>602</v>
      </c>
      <c r="E130" s="435">
        <v>1.2181</v>
      </c>
      <c r="F130" s="434">
        <v>1</v>
      </c>
      <c r="G130" s="435">
        <v>2.8000000000000001E-2</v>
      </c>
      <c r="H130" s="435">
        <v>2.494E-2</v>
      </c>
      <c r="I130" s="435">
        <v>0.24249999999999999</v>
      </c>
      <c r="J130" s="435">
        <v>2.3050000000000001E-2</v>
      </c>
      <c r="K130" s="435">
        <v>5.033E-2</v>
      </c>
      <c r="L130" s="434">
        <v>370.38</v>
      </c>
      <c r="M130" s="434">
        <v>0</v>
      </c>
      <c r="N130" s="434">
        <v>0</v>
      </c>
      <c r="O130" s="434">
        <v>2609</v>
      </c>
      <c r="P130" s="435">
        <v>1.1446578197210699</v>
      </c>
      <c r="Q130" s="434">
        <v>1</v>
      </c>
      <c r="R130" s="434">
        <v>1</v>
      </c>
      <c r="S130" s="434" t="s">
        <v>361</v>
      </c>
      <c r="T130" s="434" t="s">
        <v>361</v>
      </c>
      <c r="U130" s="434">
        <v>1.8769</v>
      </c>
      <c r="V130" s="435">
        <v>0.99670000000000003</v>
      </c>
      <c r="W130" s="441">
        <v>0.98806696159999996</v>
      </c>
    </row>
    <row r="131" spans="2:23" x14ac:dyDescent="0.35">
      <c r="B131" s="446" t="s">
        <v>225</v>
      </c>
      <c r="C131" s="434" t="s">
        <v>603</v>
      </c>
      <c r="D131" s="434" t="s">
        <v>604</v>
      </c>
      <c r="E131" s="435">
        <v>1.2181</v>
      </c>
      <c r="F131" s="434">
        <v>1</v>
      </c>
      <c r="G131" s="435">
        <v>0.40017000000000003</v>
      </c>
      <c r="H131" s="435">
        <v>0.29493999999999998</v>
      </c>
      <c r="I131" s="435">
        <v>0.3821</v>
      </c>
      <c r="J131" s="435">
        <v>5.185E-2</v>
      </c>
      <c r="K131" s="435">
        <v>8.0449999999999994E-2</v>
      </c>
      <c r="L131" s="434">
        <v>992.88</v>
      </c>
      <c r="M131" s="434">
        <v>7</v>
      </c>
      <c r="N131" s="434">
        <v>0</v>
      </c>
      <c r="O131" s="434">
        <v>5021</v>
      </c>
      <c r="P131" s="435">
        <v>1.1446578197210699</v>
      </c>
      <c r="Q131" s="434">
        <v>1</v>
      </c>
      <c r="R131" s="434">
        <v>1</v>
      </c>
      <c r="S131" s="434" t="s">
        <v>361</v>
      </c>
      <c r="T131" s="434" t="s">
        <v>361</v>
      </c>
      <c r="U131" s="434">
        <v>2.4725000000000001</v>
      </c>
      <c r="V131" s="435">
        <v>0.99809999999999999</v>
      </c>
      <c r="W131" s="441">
        <v>1.0015909856</v>
      </c>
    </row>
    <row r="132" spans="2:23" x14ac:dyDescent="0.35">
      <c r="B132" s="446" t="s">
        <v>225</v>
      </c>
      <c r="C132" s="434" t="s">
        <v>605</v>
      </c>
      <c r="D132" s="434" t="s">
        <v>606</v>
      </c>
      <c r="E132" s="435">
        <v>1.3188</v>
      </c>
      <c r="F132" s="434">
        <v>1</v>
      </c>
      <c r="G132" s="435">
        <v>4.2270000000000002E-2</v>
      </c>
      <c r="H132" s="435">
        <v>3.1559999999999998E-2</v>
      </c>
      <c r="I132" s="435">
        <v>0.26579999999999998</v>
      </c>
      <c r="J132" s="435">
        <v>2.7859999999999999E-2</v>
      </c>
      <c r="K132" s="435">
        <v>5.5300000000000002E-2</v>
      </c>
      <c r="L132" s="434">
        <v>448.37</v>
      </c>
      <c r="M132" s="434">
        <v>0</v>
      </c>
      <c r="N132" s="434">
        <v>0</v>
      </c>
      <c r="O132" s="434">
        <v>6326</v>
      </c>
      <c r="P132" s="435">
        <v>1.20864438021499</v>
      </c>
      <c r="Q132" s="434">
        <v>1</v>
      </c>
      <c r="R132" s="434">
        <v>1</v>
      </c>
      <c r="S132" s="434" t="s">
        <v>361</v>
      </c>
      <c r="T132" s="434" t="s">
        <v>361</v>
      </c>
      <c r="U132" s="434">
        <v>2.0150000000000001</v>
      </c>
      <c r="V132" s="435">
        <v>0.996</v>
      </c>
      <c r="W132" s="441">
        <v>0.99202135459999996</v>
      </c>
    </row>
    <row r="133" spans="2:23" x14ac:dyDescent="0.35">
      <c r="B133" s="446" t="s">
        <v>225</v>
      </c>
      <c r="C133" s="434" t="s">
        <v>607</v>
      </c>
      <c r="D133" s="434" t="s">
        <v>608</v>
      </c>
      <c r="E133" s="435">
        <v>1.3562000000000001</v>
      </c>
      <c r="F133" s="434">
        <v>1</v>
      </c>
      <c r="G133" s="435">
        <v>7.1000000000000002E-4</v>
      </c>
      <c r="H133" s="435">
        <v>5.1000000000000004E-4</v>
      </c>
      <c r="I133" s="435">
        <v>0.18609999999999999</v>
      </c>
      <c r="J133" s="435">
        <v>1.2120000000000001E-2</v>
      </c>
      <c r="K133" s="435">
        <v>3.8399999999999997E-2</v>
      </c>
      <c r="L133" s="434">
        <v>233.65</v>
      </c>
      <c r="M133" s="434">
        <v>7</v>
      </c>
      <c r="N133" s="434">
        <v>0</v>
      </c>
      <c r="O133" s="434">
        <v>6808</v>
      </c>
      <c r="P133" s="435">
        <v>1.23201301907199</v>
      </c>
      <c r="Q133" s="434">
        <v>1</v>
      </c>
      <c r="R133" s="434">
        <v>1</v>
      </c>
      <c r="S133" s="434" t="s">
        <v>361</v>
      </c>
      <c r="T133" s="434" t="s">
        <v>361</v>
      </c>
      <c r="U133" s="434">
        <v>1.8189</v>
      </c>
      <c r="V133" s="435">
        <v>0.99650000000000005</v>
      </c>
      <c r="W133" s="441">
        <v>1.0056244664</v>
      </c>
    </row>
    <row r="134" spans="2:23" x14ac:dyDescent="0.35">
      <c r="B134" s="446" t="s">
        <v>225</v>
      </c>
      <c r="C134" s="434" t="s">
        <v>609</v>
      </c>
      <c r="D134" s="434" t="s">
        <v>610</v>
      </c>
      <c r="E134" s="435">
        <v>1.3364</v>
      </c>
      <c r="F134" s="434">
        <v>1</v>
      </c>
      <c r="G134" s="435">
        <v>0.15517</v>
      </c>
      <c r="H134" s="435">
        <v>0.12662999999999999</v>
      </c>
      <c r="I134" s="435">
        <v>0.10929999999999999</v>
      </c>
      <c r="J134" s="435">
        <v>0</v>
      </c>
      <c r="K134" s="435">
        <v>2.2380000000000001E-2</v>
      </c>
      <c r="L134" s="434">
        <v>0</v>
      </c>
      <c r="M134" s="434">
        <v>0</v>
      </c>
      <c r="N134" s="434">
        <v>0</v>
      </c>
      <c r="O134" s="434">
        <v>3266</v>
      </c>
      <c r="P134" s="435">
        <v>1.21966705369447</v>
      </c>
      <c r="Q134" s="434">
        <v>1</v>
      </c>
      <c r="R134" s="434">
        <v>1</v>
      </c>
      <c r="S134" s="434" t="s">
        <v>361</v>
      </c>
      <c r="T134" s="434" t="s">
        <v>361</v>
      </c>
      <c r="U134" s="434">
        <v>1.5852999999999999</v>
      </c>
      <c r="V134" s="435">
        <v>0.99429999999999996</v>
      </c>
      <c r="W134" s="441">
        <v>0.99732024119999996</v>
      </c>
    </row>
    <row r="135" spans="2:23" x14ac:dyDescent="0.35">
      <c r="B135" s="446" t="s">
        <v>225</v>
      </c>
      <c r="C135" s="434" t="s">
        <v>611</v>
      </c>
      <c r="D135" s="434" t="s">
        <v>612</v>
      </c>
      <c r="E135" s="435">
        <v>1.3364</v>
      </c>
      <c r="F135" s="434">
        <v>1</v>
      </c>
      <c r="G135" s="435">
        <v>2.5100000000000001E-3</v>
      </c>
      <c r="H135" s="435">
        <v>3.2499999999999999E-3</v>
      </c>
      <c r="I135" s="435">
        <v>0.15210000000000001</v>
      </c>
      <c r="J135" s="435">
        <v>6.5900000000000004E-3</v>
      </c>
      <c r="K135" s="435">
        <v>3.1280000000000002E-2</v>
      </c>
      <c r="L135" s="434">
        <v>320.5</v>
      </c>
      <c r="M135" s="434">
        <v>0</v>
      </c>
      <c r="N135" s="434">
        <v>0</v>
      </c>
      <c r="O135" s="434">
        <v>2643</v>
      </c>
      <c r="P135" s="435">
        <v>1.21966705369447</v>
      </c>
      <c r="Q135" s="434">
        <v>1</v>
      </c>
      <c r="R135" s="434">
        <v>1</v>
      </c>
      <c r="S135" s="434" t="s">
        <v>361</v>
      </c>
      <c r="T135" s="434" t="s">
        <v>361</v>
      </c>
      <c r="U135" s="434">
        <v>1.4717</v>
      </c>
      <c r="V135" s="435">
        <v>0.99299999999999999</v>
      </c>
      <c r="W135" s="441">
        <v>0.99293086500000005</v>
      </c>
    </row>
    <row r="136" spans="2:23" x14ac:dyDescent="0.35">
      <c r="B136" s="446" t="s">
        <v>225</v>
      </c>
      <c r="C136" s="434" t="s">
        <v>613</v>
      </c>
      <c r="D136" s="434" t="s">
        <v>614</v>
      </c>
      <c r="E136" s="435">
        <v>1.3562000000000001</v>
      </c>
      <c r="F136" s="434">
        <v>1</v>
      </c>
      <c r="G136" s="435">
        <v>0.42825000000000002</v>
      </c>
      <c r="H136" s="435">
        <v>0.52698999999999996</v>
      </c>
      <c r="I136" s="435">
        <v>0.64890000000000003</v>
      </c>
      <c r="J136" s="435">
        <v>0.10687000000000001</v>
      </c>
      <c r="K136" s="435">
        <v>0.14043</v>
      </c>
      <c r="L136" s="434">
        <v>1361.08</v>
      </c>
      <c r="M136" s="434">
        <v>0</v>
      </c>
      <c r="N136" s="434">
        <v>0</v>
      </c>
      <c r="O136" s="434">
        <v>1121</v>
      </c>
      <c r="P136" s="435">
        <v>1.23201301907199</v>
      </c>
      <c r="Q136" s="434">
        <v>1</v>
      </c>
      <c r="R136" s="434">
        <v>1</v>
      </c>
      <c r="S136" s="434" t="s">
        <v>361</v>
      </c>
      <c r="T136" s="434" t="s">
        <v>361</v>
      </c>
      <c r="U136" s="434">
        <v>1.8128</v>
      </c>
      <c r="V136" s="435">
        <v>0.997</v>
      </c>
      <c r="W136" s="441">
        <v>0.99269360139999996</v>
      </c>
    </row>
    <row r="137" spans="2:23" x14ac:dyDescent="0.35">
      <c r="B137" s="446" t="s">
        <v>225</v>
      </c>
      <c r="C137" s="434" t="s">
        <v>615</v>
      </c>
      <c r="D137" s="434" t="s">
        <v>616</v>
      </c>
      <c r="E137" s="435">
        <v>1.3188</v>
      </c>
      <c r="F137" s="434">
        <v>1</v>
      </c>
      <c r="G137" s="435">
        <v>0.34227999999999997</v>
      </c>
      <c r="H137" s="435">
        <v>0.27209</v>
      </c>
      <c r="I137" s="435">
        <v>0.28420000000000001</v>
      </c>
      <c r="J137" s="435">
        <v>3.1649999999999998E-2</v>
      </c>
      <c r="K137" s="435">
        <v>5.9240000000000001E-2</v>
      </c>
      <c r="L137" s="434">
        <v>518.20000000000005</v>
      </c>
      <c r="M137" s="434">
        <v>7</v>
      </c>
      <c r="N137" s="434">
        <v>0</v>
      </c>
      <c r="O137" s="434">
        <v>13118</v>
      </c>
      <c r="P137" s="435">
        <v>1.20864438021499</v>
      </c>
      <c r="Q137" s="434">
        <v>1</v>
      </c>
      <c r="R137" s="434">
        <v>1</v>
      </c>
      <c r="S137" s="434" t="s">
        <v>361</v>
      </c>
      <c r="T137" s="434" t="s">
        <v>361</v>
      </c>
      <c r="U137" s="434">
        <v>1.9019999999999999</v>
      </c>
      <c r="V137" s="435">
        <v>0.99850000000000005</v>
      </c>
      <c r="W137" s="441">
        <v>0.99534304470000001</v>
      </c>
    </row>
    <row r="138" spans="2:23" x14ac:dyDescent="0.35">
      <c r="B138" s="446" t="s">
        <v>225</v>
      </c>
      <c r="C138" s="434" t="s">
        <v>617</v>
      </c>
      <c r="D138" s="434" t="s">
        <v>618</v>
      </c>
      <c r="E138" s="435">
        <v>1.2181</v>
      </c>
      <c r="F138" s="434">
        <v>1</v>
      </c>
      <c r="G138" s="435">
        <v>0.10031</v>
      </c>
      <c r="H138" s="435">
        <v>8.9080000000000006E-2</v>
      </c>
      <c r="I138" s="435">
        <v>0.31619999999999998</v>
      </c>
      <c r="J138" s="435">
        <v>3.8249999999999999E-2</v>
      </c>
      <c r="K138" s="435">
        <v>6.6119999999999998E-2</v>
      </c>
      <c r="L138" s="434">
        <v>436</v>
      </c>
      <c r="M138" s="434">
        <v>7</v>
      </c>
      <c r="N138" s="434">
        <v>0</v>
      </c>
      <c r="O138" s="434">
        <v>3489</v>
      </c>
      <c r="P138" s="435">
        <v>1.1446578197210699</v>
      </c>
      <c r="Q138" s="434">
        <v>1</v>
      </c>
      <c r="R138" s="434">
        <v>1</v>
      </c>
      <c r="S138" s="434" t="s">
        <v>361</v>
      </c>
      <c r="T138" s="434" t="s">
        <v>361</v>
      </c>
      <c r="U138" s="434">
        <v>2.1206999999999998</v>
      </c>
      <c r="V138" s="435">
        <v>0.99780000000000002</v>
      </c>
      <c r="W138" s="441">
        <v>0.99138865170000001</v>
      </c>
    </row>
    <row r="139" spans="2:23" x14ac:dyDescent="0.35">
      <c r="B139" s="446" t="s">
        <v>225</v>
      </c>
      <c r="C139" s="434" t="s">
        <v>619</v>
      </c>
      <c r="D139" s="434" t="s">
        <v>620</v>
      </c>
      <c r="E139" s="435">
        <v>1.3562000000000001</v>
      </c>
      <c r="F139" s="434">
        <v>1</v>
      </c>
      <c r="G139" s="435">
        <v>0.40999000000000002</v>
      </c>
      <c r="H139" s="435">
        <v>0.52698999999999996</v>
      </c>
      <c r="I139" s="435">
        <v>0.62109999999999999</v>
      </c>
      <c r="J139" s="435">
        <v>0.10113999999999999</v>
      </c>
      <c r="K139" s="435">
        <v>0.13402</v>
      </c>
      <c r="L139" s="434">
        <v>540.14</v>
      </c>
      <c r="M139" s="434">
        <v>7</v>
      </c>
      <c r="N139" s="434">
        <v>0</v>
      </c>
      <c r="O139" s="434">
        <v>1591</v>
      </c>
      <c r="P139" s="435">
        <v>1.23201301907199</v>
      </c>
      <c r="Q139" s="434">
        <v>1</v>
      </c>
      <c r="R139" s="434">
        <v>1</v>
      </c>
      <c r="S139" s="434" t="s">
        <v>361</v>
      </c>
      <c r="T139" s="434" t="s">
        <v>361</v>
      </c>
      <c r="U139" s="434">
        <v>1.7859</v>
      </c>
      <c r="V139" s="435">
        <v>0.98770000000000002</v>
      </c>
      <c r="W139" s="441">
        <v>1</v>
      </c>
    </row>
    <row r="140" spans="2:23" x14ac:dyDescent="0.35">
      <c r="B140" s="446" t="s">
        <v>225</v>
      </c>
      <c r="C140" s="434" t="s">
        <v>621</v>
      </c>
      <c r="D140" s="434" t="s">
        <v>622</v>
      </c>
      <c r="E140" s="435">
        <v>1.3562000000000001</v>
      </c>
      <c r="F140" s="434">
        <v>1</v>
      </c>
      <c r="G140" s="435">
        <v>0.26988000000000001</v>
      </c>
      <c r="H140" s="435">
        <v>0.40672999999999998</v>
      </c>
      <c r="I140" s="435">
        <v>0.83409999999999995</v>
      </c>
      <c r="J140" s="435">
        <v>0.14507</v>
      </c>
      <c r="K140" s="435">
        <v>0.18401000000000001</v>
      </c>
      <c r="L140" s="434">
        <v>21674.91</v>
      </c>
      <c r="M140" s="434">
        <v>0</v>
      </c>
      <c r="N140" s="434">
        <v>0</v>
      </c>
      <c r="O140" s="434">
        <v>590</v>
      </c>
      <c r="P140" s="435">
        <v>1.23201301907199</v>
      </c>
      <c r="Q140" s="434">
        <v>1</v>
      </c>
      <c r="R140" s="434">
        <v>1</v>
      </c>
      <c r="S140" s="434" t="s">
        <v>361</v>
      </c>
      <c r="T140" s="434" t="s">
        <v>361</v>
      </c>
      <c r="U140" s="434">
        <v>1.7727999999999999</v>
      </c>
      <c r="V140" s="435">
        <v>0.99870000000000003</v>
      </c>
      <c r="W140" s="441">
        <v>1</v>
      </c>
    </row>
    <row r="141" spans="2:23" x14ac:dyDescent="0.35">
      <c r="B141" s="446" t="s">
        <v>225</v>
      </c>
      <c r="C141" s="434" t="s">
        <v>623</v>
      </c>
      <c r="D141" s="434" t="s">
        <v>624</v>
      </c>
      <c r="E141" s="435">
        <v>1.3562000000000001</v>
      </c>
      <c r="F141" s="434">
        <v>1</v>
      </c>
      <c r="G141" s="435">
        <v>0.42953000000000002</v>
      </c>
      <c r="H141" s="435">
        <v>0.51656000000000002</v>
      </c>
      <c r="I141" s="435">
        <v>0.90900000000000003</v>
      </c>
      <c r="J141" s="435">
        <v>0.16052</v>
      </c>
      <c r="K141" s="435">
        <v>0.2021</v>
      </c>
      <c r="L141" s="434">
        <v>8215.4599999999991</v>
      </c>
      <c r="M141" s="434">
        <v>7</v>
      </c>
      <c r="N141" s="434">
        <v>0</v>
      </c>
      <c r="O141" s="434">
        <v>920</v>
      </c>
      <c r="P141" s="435">
        <v>1.23201301907199</v>
      </c>
      <c r="Q141" s="434">
        <v>1</v>
      </c>
      <c r="R141" s="434">
        <v>1</v>
      </c>
      <c r="S141" s="434" t="s">
        <v>361</v>
      </c>
      <c r="T141" s="434" t="s">
        <v>361</v>
      </c>
      <c r="U141" s="434">
        <v>1.8756999999999999</v>
      </c>
      <c r="V141" s="435">
        <v>0.99819999999999998</v>
      </c>
      <c r="W141" s="441">
        <v>0.99803203190000001</v>
      </c>
    </row>
    <row r="142" spans="2:23" x14ac:dyDescent="0.35">
      <c r="B142" s="446" t="s">
        <v>225</v>
      </c>
      <c r="C142" s="434" t="s">
        <v>625</v>
      </c>
      <c r="D142" s="434" t="s">
        <v>626</v>
      </c>
      <c r="E142" s="435">
        <v>1.3188</v>
      </c>
      <c r="F142" s="434">
        <v>1</v>
      </c>
      <c r="G142" s="435">
        <v>0</v>
      </c>
      <c r="H142" s="435">
        <v>0</v>
      </c>
      <c r="I142" s="435">
        <v>8.2600000000000007E-2</v>
      </c>
      <c r="J142" s="435">
        <v>0</v>
      </c>
      <c r="K142" s="435">
        <v>1.687E-2</v>
      </c>
      <c r="L142" s="434">
        <v>0</v>
      </c>
      <c r="M142" s="434">
        <v>0</v>
      </c>
      <c r="N142" s="434">
        <v>0</v>
      </c>
      <c r="O142" s="434">
        <v>4058</v>
      </c>
      <c r="P142" s="435">
        <v>1.20864438021499</v>
      </c>
      <c r="Q142" s="434">
        <v>1</v>
      </c>
      <c r="R142" s="434">
        <v>1</v>
      </c>
      <c r="S142" s="434" t="s">
        <v>361</v>
      </c>
      <c r="T142" s="434" t="s">
        <v>361</v>
      </c>
      <c r="U142" s="434">
        <v>1.5078</v>
      </c>
      <c r="V142" s="435">
        <v>0.99880000000000002</v>
      </c>
      <c r="W142" s="441">
        <v>0.99494760540000005</v>
      </c>
    </row>
    <row r="143" spans="2:23" x14ac:dyDescent="0.35">
      <c r="B143" s="446" t="s">
        <v>225</v>
      </c>
      <c r="C143" s="434" t="s">
        <v>627</v>
      </c>
      <c r="D143" s="434" t="s">
        <v>628</v>
      </c>
      <c r="E143" s="435">
        <v>1.2181</v>
      </c>
      <c r="F143" s="434">
        <v>1</v>
      </c>
      <c r="G143" s="435">
        <v>0</v>
      </c>
      <c r="H143" s="435">
        <v>0</v>
      </c>
      <c r="I143" s="435">
        <v>8.4199999999999997E-2</v>
      </c>
      <c r="J143" s="435">
        <v>0</v>
      </c>
      <c r="K143" s="435">
        <v>0</v>
      </c>
      <c r="L143" s="434">
        <v>0</v>
      </c>
      <c r="M143" s="434">
        <v>0</v>
      </c>
      <c r="N143" s="434">
        <v>0</v>
      </c>
      <c r="O143" s="434">
        <v>66</v>
      </c>
      <c r="P143" s="435">
        <v>1.1446578197210699</v>
      </c>
      <c r="Q143" s="434">
        <v>1</v>
      </c>
      <c r="R143" s="434">
        <v>1</v>
      </c>
      <c r="S143" s="434" t="s">
        <v>361</v>
      </c>
      <c r="T143" s="434" t="s">
        <v>361</v>
      </c>
      <c r="U143" s="434">
        <v>1.3511</v>
      </c>
      <c r="V143" s="435"/>
      <c r="W143" s="441">
        <v>1</v>
      </c>
    </row>
    <row r="144" spans="2:23" x14ac:dyDescent="0.35">
      <c r="B144" s="446" t="s">
        <v>225</v>
      </c>
      <c r="C144" s="434" t="s">
        <v>629</v>
      </c>
      <c r="D144" s="434" t="s">
        <v>630</v>
      </c>
      <c r="E144" s="435">
        <v>1.2181</v>
      </c>
      <c r="F144" s="434">
        <v>1</v>
      </c>
      <c r="G144" s="435">
        <v>0</v>
      </c>
      <c r="H144" s="435">
        <v>0</v>
      </c>
      <c r="I144" s="435">
        <v>0.104</v>
      </c>
      <c r="J144" s="435">
        <v>0</v>
      </c>
      <c r="K144" s="435">
        <v>0</v>
      </c>
      <c r="L144" s="434">
        <v>0</v>
      </c>
      <c r="M144" s="434">
        <v>0</v>
      </c>
      <c r="N144" s="434">
        <v>0</v>
      </c>
      <c r="O144" s="434">
        <v>3</v>
      </c>
      <c r="P144" s="435">
        <v>1.1446578197210699</v>
      </c>
      <c r="Q144" s="434">
        <v>1</v>
      </c>
      <c r="R144" s="434">
        <v>1</v>
      </c>
      <c r="S144" s="434" t="s">
        <v>361</v>
      </c>
      <c r="T144" s="434" t="s">
        <v>361</v>
      </c>
      <c r="U144" s="434">
        <v>1.4845999999999999</v>
      </c>
      <c r="V144" s="435">
        <v>1</v>
      </c>
      <c r="W144" s="441">
        <v>1</v>
      </c>
    </row>
    <row r="145" spans="2:23" x14ac:dyDescent="0.35">
      <c r="B145" s="446" t="s">
        <v>225</v>
      </c>
      <c r="C145" s="434" t="s">
        <v>631</v>
      </c>
      <c r="D145" s="434" t="s">
        <v>632</v>
      </c>
      <c r="E145" s="435">
        <v>1.1373</v>
      </c>
      <c r="F145" s="434">
        <v>1</v>
      </c>
      <c r="G145" s="435">
        <v>0.19427</v>
      </c>
      <c r="H145" s="435">
        <v>0.23641000000000001</v>
      </c>
      <c r="I145" s="435">
        <v>0.50649999999999995</v>
      </c>
      <c r="J145" s="435">
        <v>7.7499999999999999E-2</v>
      </c>
      <c r="K145" s="435">
        <v>0.10800999999999999</v>
      </c>
      <c r="L145" s="434">
        <v>383.65</v>
      </c>
      <c r="M145" s="434">
        <v>0</v>
      </c>
      <c r="N145" s="434">
        <v>0</v>
      </c>
      <c r="O145" s="434">
        <v>864</v>
      </c>
      <c r="P145" s="435">
        <v>1.0921020612693499</v>
      </c>
      <c r="Q145" s="434">
        <v>1</v>
      </c>
      <c r="R145" s="434">
        <v>1</v>
      </c>
      <c r="S145" s="434" t="s">
        <v>361</v>
      </c>
      <c r="T145" s="434" t="s">
        <v>361</v>
      </c>
      <c r="U145" s="434">
        <v>1.6163000000000001</v>
      </c>
      <c r="V145" s="435">
        <v>1</v>
      </c>
      <c r="W145" s="441">
        <v>0.99921834980000002</v>
      </c>
    </row>
    <row r="146" spans="2:23" x14ac:dyDescent="0.35">
      <c r="B146" s="446" t="s">
        <v>225</v>
      </c>
      <c r="C146" s="434" t="s">
        <v>633</v>
      </c>
      <c r="D146" s="434" t="s">
        <v>634</v>
      </c>
      <c r="E146" s="435">
        <v>1.1373</v>
      </c>
      <c r="F146" s="434">
        <v>1</v>
      </c>
      <c r="G146" s="435">
        <v>0</v>
      </c>
      <c r="H146" s="435">
        <v>0</v>
      </c>
      <c r="I146" s="435">
        <v>0.26429999999999998</v>
      </c>
      <c r="J146" s="435">
        <v>2.7550000000000002E-2</v>
      </c>
      <c r="K146" s="435">
        <v>5.4980000000000001E-2</v>
      </c>
      <c r="L146" s="434">
        <v>526.79</v>
      </c>
      <c r="M146" s="434">
        <v>0</v>
      </c>
      <c r="N146" s="434">
        <v>0</v>
      </c>
      <c r="O146" s="434">
        <v>749</v>
      </c>
      <c r="P146" s="435">
        <v>1.0921020612693499</v>
      </c>
      <c r="Q146" s="434">
        <v>1</v>
      </c>
      <c r="R146" s="434">
        <v>1</v>
      </c>
      <c r="S146" s="434" t="s">
        <v>361</v>
      </c>
      <c r="T146" s="434" t="s">
        <v>361</v>
      </c>
      <c r="U146" s="434">
        <v>1.8813</v>
      </c>
      <c r="V146" s="435">
        <v>0.99970000000000003</v>
      </c>
      <c r="W146" s="441">
        <v>1</v>
      </c>
    </row>
    <row r="147" spans="2:23" x14ac:dyDescent="0.35">
      <c r="B147" s="446" t="s">
        <v>225</v>
      </c>
      <c r="C147" s="434" t="s">
        <v>635</v>
      </c>
      <c r="D147" s="434" t="s">
        <v>636</v>
      </c>
      <c r="E147" s="435">
        <v>1.1373</v>
      </c>
      <c r="F147" s="434">
        <v>1</v>
      </c>
      <c r="G147" s="435">
        <v>0</v>
      </c>
      <c r="H147" s="435">
        <v>0</v>
      </c>
      <c r="I147" s="435">
        <v>0.23530000000000001</v>
      </c>
      <c r="J147" s="435">
        <v>2.1569999999999999E-2</v>
      </c>
      <c r="K147" s="435">
        <v>0</v>
      </c>
      <c r="L147" s="434">
        <v>489.47</v>
      </c>
      <c r="M147" s="434">
        <v>0</v>
      </c>
      <c r="N147" s="434">
        <v>0</v>
      </c>
      <c r="O147" s="434">
        <v>1082</v>
      </c>
      <c r="P147" s="435">
        <v>1.0921020612693499</v>
      </c>
      <c r="Q147" s="434">
        <v>1</v>
      </c>
      <c r="R147" s="434">
        <v>1</v>
      </c>
      <c r="S147" s="434" t="s">
        <v>361</v>
      </c>
      <c r="T147" s="434" t="s">
        <v>361</v>
      </c>
      <c r="U147" s="434">
        <v>1.4396</v>
      </c>
      <c r="V147" s="435">
        <v>1</v>
      </c>
      <c r="W147" s="441">
        <v>1.0034100063</v>
      </c>
    </row>
    <row r="148" spans="2:23" x14ac:dyDescent="0.35">
      <c r="B148" s="446" t="s">
        <v>225</v>
      </c>
      <c r="C148" s="434" t="s">
        <v>637</v>
      </c>
      <c r="D148" s="434" t="s">
        <v>638</v>
      </c>
      <c r="E148" s="435">
        <v>1.1373</v>
      </c>
      <c r="F148" s="434">
        <v>1</v>
      </c>
      <c r="G148" s="435">
        <v>0.26513999999999999</v>
      </c>
      <c r="H148" s="435">
        <v>0.22023000000000001</v>
      </c>
      <c r="I148" s="435">
        <v>0.41199999999999998</v>
      </c>
      <c r="J148" s="435">
        <v>5.8009999999999999E-2</v>
      </c>
      <c r="K148" s="435">
        <v>8.7010000000000004E-2</v>
      </c>
      <c r="L148" s="434">
        <v>750.8</v>
      </c>
      <c r="M148" s="434">
        <v>0</v>
      </c>
      <c r="N148" s="434">
        <v>0</v>
      </c>
      <c r="O148" s="434">
        <v>5930</v>
      </c>
      <c r="P148" s="435">
        <v>1.0921020612693499</v>
      </c>
      <c r="Q148" s="434">
        <v>1</v>
      </c>
      <c r="R148" s="434">
        <v>1</v>
      </c>
      <c r="S148" s="434" t="s">
        <v>361</v>
      </c>
      <c r="T148" s="434" t="s">
        <v>361</v>
      </c>
      <c r="U148" s="434">
        <v>2.2461000000000002</v>
      </c>
      <c r="V148" s="435">
        <v>0.99629999999999996</v>
      </c>
      <c r="W148" s="441">
        <v>0.99573848399999998</v>
      </c>
    </row>
    <row r="149" spans="2:23" x14ac:dyDescent="0.35">
      <c r="B149" s="446" t="s">
        <v>225</v>
      </c>
      <c r="C149" s="434" t="s">
        <v>639</v>
      </c>
      <c r="D149" s="434" t="s">
        <v>640</v>
      </c>
      <c r="E149" s="435">
        <v>1.1373</v>
      </c>
      <c r="F149" s="434">
        <v>1</v>
      </c>
      <c r="G149" s="435">
        <v>0</v>
      </c>
      <c r="H149" s="435">
        <v>0</v>
      </c>
      <c r="I149" s="435">
        <v>0.15559999999999999</v>
      </c>
      <c r="J149" s="435">
        <v>7.1599999999999997E-3</v>
      </c>
      <c r="K149" s="435">
        <v>0</v>
      </c>
      <c r="L149" s="434">
        <v>149.24</v>
      </c>
      <c r="M149" s="434">
        <v>0</v>
      </c>
      <c r="N149" s="434">
        <v>0</v>
      </c>
      <c r="O149" s="434">
        <v>1980</v>
      </c>
      <c r="P149" s="435">
        <v>1.0921020612693499</v>
      </c>
      <c r="Q149" s="434">
        <v>1</v>
      </c>
      <c r="R149" s="434">
        <v>1</v>
      </c>
      <c r="S149" s="434" t="s">
        <v>361</v>
      </c>
      <c r="T149" s="434" t="s">
        <v>361</v>
      </c>
      <c r="U149" s="434">
        <v>1.5471999999999999</v>
      </c>
      <c r="V149" s="435">
        <v>0.97960000000000003</v>
      </c>
      <c r="W149" s="441">
        <v>1.0128610055</v>
      </c>
    </row>
    <row r="150" spans="2:23" x14ac:dyDescent="0.35">
      <c r="B150" s="446" t="s">
        <v>225</v>
      </c>
      <c r="C150" s="434" t="s">
        <v>641</v>
      </c>
      <c r="D150" s="434" t="s">
        <v>642</v>
      </c>
      <c r="E150" s="435">
        <v>1.1373</v>
      </c>
      <c r="F150" s="434">
        <v>1</v>
      </c>
      <c r="G150" s="435">
        <v>0.14501</v>
      </c>
      <c r="H150" s="435">
        <v>0.16536999999999999</v>
      </c>
      <c r="I150" s="435">
        <v>0.31340000000000001</v>
      </c>
      <c r="J150" s="435">
        <v>3.7679999999999998E-2</v>
      </c>
      <c r="K150" s="435">
        <v>6.5519999999999995E-2</v>
      </c>
      <c r="L150" s="434">
        <v>380.46</v>
      </c>
      <c r="M150" s="434">
        <v>0</v>
      </c>
      <c r="N150" s="434">
        <v>0</v>
      </c>
      <c r="O150" s="434">
        <v>2893</v>
      </c>
      <c r="P150" s="435">
        <v>1.0921020612693499</v>
      </c>
      <c r="Q150" s="434">
        <v>1</v>
      </c>
      <c r="R150" s="434">
        <v>1</v>
      </c>
      <c r="S150" s="434" t="s">
        <v>361</v>
      </c>
      <c r="T150" s="434" t="s">
        <v>361</v>
      </c>
      <c r="U150" s="434">
        <v>1.4843999999999999</v>
      </c>
      <c r="V150" s="435">
        <v>0.99519999999999997</v>
      </c>
      <c r="W150" s="441">
        <v>0.99613392329999995</v>
      </c>
    </row>
    <row r="151" spans="2:23" x14ac:dyDescent="0.35">
      <c r="B151" s="446" t="s">
        <v>225</v>
      </c>
      <c r="C151" s="434" t="s">
        <v>643</v>
      </c>
      <c r="D151" s="434" t="s">
        <v>644</v>
      </c>
      <c r="E151" s="435">
        <v>1.1373</v>
      </c>
      <c r="F151" s="434">
        <v>1</v>
      </c>
      <c r="G151" s="435">
        <v>2.7099999999999999E-2</v>
      </c>
      <c r="H151" s="435">
        <v>2.9839999999999998E-2</v>
      </c>
      <c r="I151" s="435">
        <v>0.74270000000000003</v>
      </c>
      <c r="J151" s="435">
        <v>0.12622</v>
      </c>
      <c r="K151" s="435">
        <v>0.1623</v>
      </c>
      <c r="L151" s="434">
        <v>8799.8700000000008</v>
      </c>
      <c r="M151" s="434">
        <v>0</v>
      </c>
      <c r="N151" s="434">
        <v>0</v>
      </c>
      <c r="O151" s="434">
        <v>95</v>
      </c>
      <c r="P151" s="435">
        <v>1.0921020612693499</v>
      </c>
      <c r="Q151" s="434">
        <v>1</v>
      </c>
      <c r="R151" s="434">
        <v>1</v>
      </c>
      <c r="S151" s="434" t="s">
        <v>361</v>
      </c>
      <c r="T151" s="434" t="s">
        <v>361</v>
      </c>
      <c r="U151" s="434">
        <v>1.4389000000000001</v>
      </c>
      <c r="V151" s="435"/>
      <c r="W151" s="441">
        <v>1.0124260222999999</v>
      </c>
    </row>
    <row r="152" spans="2:23" x14ac:dyDescent="0.35">
      <c r="B152" s="446" t="s">
        <v>225</v>
      </c>
      <c r="C152" s="434" t="s">
        <v>645</v>
      </c>
      <c r="D152" s="434" t="s">
        <v>646</v>
      </c>
      <c r="E152" s="435">
        <v>1.1373</v>
      </c>
      <c r="F152" s="434">
        <v>1</v>
      </c>
      <c r="G152" s="435">
        <v>3.6720000000000003E-2</v>
      </c>
      <c r="H152" s="435">
        <v>3.6339999999999997E-2</v>
      </c>
      <c r="I152" s="435">
        <v>0.31900000000000001</v>
      </c>
      <c r="J152" s="435">
        <v>3.8830000000000003E-2</v>
      </c>
      <c r="K152" s="435">
        <v>6.6729999999999998E-2</v>
      </c>
      <c r="L152" s="434">
        <v>483.92</v>
      </c>
      <c r="M152" s="434">
        <v>0</v>
      </c>
      <c r="N152" s="434">
        <v>0</v>
      </c>
      <c r="O152" s="434">
        <v>1047</v>
      </c>
      <c r="P152" s="435">
        <v>1.0921020612693499</v>
      </c>
      <c r="Q152" s="434">
        <v>1</v>
      </c>
      <c r="R152" s="434">
        <v>1</v>
      </c>
      <c r="S152" s="434" t="s">
        <v>361</v>
      </c>
      <c r="T152" s="434" t="s">
        <v>361</v>
      </c>
      <c r="U152" s="434">
        <v>1.6768000000000001</v>
      </c>
      <c r="V152" s="435">
        <v>0.99270000000000003</v>
      </c>
      <c r="W152" s="441">
        <v>1.0189112267</v>
      </c>
    </row>
    <row r="153" spans="2:23" x14ac:dyDescent="0.35">
      <c r="B153" s="446" t="s">
        <v>225</v>
      </c>
      <c r="C153" s="434" t="s">
        <v>647</v>
      </c>
      <c r="D153" s="434" t="s">
        <v>648</v>
      </c>
      <c r="E153" s="435">
        <v>1.1373</v>
      </c>
      <c r="F153" s="434">
        <v>1</v>
      </c>
      <c r="G153" s="435">
        <v>0.16574</v>
      </c>
      <c r="H153" s="435">
        <v>0.11342000000000001</v>
      </c>
      <c r="I153" s="435">
        <v>0.25009999999999999</v>
      </c>
      <c r="J153" s="435">
        <v>2.462E-2</v>
      </c>
      <c r="K153" s="435">
        <v>5.1950000000000003E-2</v>
      </c>
      <c r="L153" s="434">
        <v>396.37</v>
      </c>
      <c r="M153" s="434">
        <v>0</v>
      </c>
      <c r="N153" s="434">
        <v>0</v>
      </c>
      <c r="O153" s="434">
        <v>4040</v>
      </c>
      <c r="P153" s="435">
        <v>1.0921020612693499</v>
      </c>
      <c r="Q153" s="434">
        <v>1</v>
      </c>
      <c r="R153" s="434">
        <v>1</v>
      </c>
      <c r="S153" s="434" t="s">
        <v>361</v>
      </c>
      <c r="T153" s="434" t="s">
        <v>361</v>
      </c>
      <c r="U153" s="434">
        <v>1.7423999999999999</v>
      </c>
      <c r="V153" s="435">
        <v>0.99790000000000001</v>
      </c>
      <c r="W153" s="441">
        <v>1.0051499392000001</v>
      </c>
    </row>
    <row r="154" spans="2:23" x14ac:dyDescent="0.35">
      <c r="B154" s="446" t="s">
        <v>225</v>
      </c>
      <c r="C154" s="434" t="s">
        <v>649</v>
      </c>
      <c r="D154" s="434" t="s">
        <v>650</v>
      </c>
      <c r="E154" s="435">
        <v>1.1373</v>
      </c>
      <c r="F154" s="434">
        <v>1</v>
      </c>
      <c r="G154" s="435">
        <v>0</v>
      </c>
      <c r="H154" s="435">
        <v>0</v>
      </c>
      <c r="I154" s="435">
        <v>0.1221</v>
      </c>
      <c r="J154" s="435">
        <v>0</v>
      </c>
      <c r="K154" s="435">
        <v>0</v>
      </c>
      <c r="L154" s="434">
        <v>0</v>
      </c>
      <c r="M154" s="434">
        <v>0</v>
      </c>
      <c r="N154" s="434">
        <v>0</v>
      </c>
      <c r="O154" s="434">
        <v>1020</v>
      </c>
      <c r="P154" s="435">
        <v>1.0921020612693499</v>
      </c>
      <c r="Q154" s="434">
        <v>1</v>
      </c>
      <c r="R154" s="434">
        <v>1.0497699999999699</v>
      </c>
      <c r="S154" s="434" t="s">
        <v>361</v>
      </c>
      <c r="T154" s="434" t="s">
        <v>361</v>
      </c>
      <c r="U154" s="434">
        <v>1.5549999999999999</v>
      </c>
      <c r="V154" s="435">
        <v>1</v>
      </c>
      <c r="W154" s="441">
        <v>1.0171317499000001</v>
      </c>
    </row>
    <row r="155" spans="2:23" x14ac:dyDescent="0.35">
      <c r="B155" s="446" t="s">
        <v>225</v>
      </c>
      <c r="C155" s="434" t="s">
        <v>651</v>
      </c>
      <c r="D155" s="434" t="s">
        <v>652</v>
      </c>
      <c r="E155" s="435">
        <v>1.3339000000000001</v>
      </c>
      <c r="F155" s="434">
        <v>1</v>
      </c>
      <c r="G155" s="435">
        <v>0.29441000000000001</v>
      </c>
      <c r="H155" s="435">
        <v>0.23327999999999999</v>
      </c>
      <c r="I155" s="435">
        <v>0.37419999999999998</v>
      </c>
      <c r="J155" s="435">
        <v>5.0220000000000001E-2</v>
      </c>
      <c r="K155" s="435">
        <v>7.8719999999999998E-2</v>
      </c>
      <c r="L155" s="434">
        <v>628.91999999999996</v>
      </c>
      <c r="M155" s="434">
        <v>7</v>
      </c>
      <c r="N155" s="434">
        <v>0</v>
      </c>
      <c r="O155" s="434">
        <v>11186</v>
      </c>
      <c r="P155" s="435">
        <v>1.21810413382757</v>
      </c>
      <c r="Q155" s="434">
        <v>1</v>
      </c>
      <c r="R155" s="434">
        <v>1</v>
      </c>
      <c r="S155" s="434" t="s">
        <v>361</v>
      </c>
      <c r="T155" s="434" t="s">
        <v>361</v>
      </c>
      <c r="U155" s="434">
        <v>2.2475000000000001</v>
      </c>
      <c r="V155" s="435">
        <v>0.99560000000000004</v>
      </c>
      <c r="W155" s="441">
        <v>1.0005628434</v>
      </c>
    </row>
    <row r="156" spans="2:23" x14ac:dyDescent="0.35">
      <c r="B156" s="446" t="s">
        <v>225</v>
      </c>
      <c r="C156" s="434" t="s">
        <v>653</v>
      </c>
      <c r="D156" s="434" t="s">
        <v>654</v>
      </c>
      <c r="E156" s="435">
        <v>1.3778999999999999</v>
      </c>
      <c r="F156" s="434">
        <v>1.25</v>
      </c>
      <c r="G156" s="435">
        <v>7.5490000000000002E-2</v>
      </c>
      <c r="H156" s="435">
        <v>5.3150000000000003E-2</v>
      </c>
      <c r="I156" s="435">
        <v>0.38129999999999997</v>
      </c>
      <c r="J156" s="435">
        <v>5.1679999999999997E-2</v>
      </c>
      <c r="K156" s="435">
        <v>8.0269999999999994E-2</v>
      </c>
      <c r="L156" s="434">
        <v>466.79</v>
      </c>
      <c r="M156" s="434">
        <v>7</v>
      </c>
      <c r="N156" s="434">
        <v>0</v>
      </c>
      <c r="O156" s="434">
        <v>5502</v>
      </c>
      <c r="P156" s="435">
        <v>1.34387144415134</v>
      </c>
      <c r="Q156" s="434">
        <v>1.079</v>
      </c>
      <c r="R156" s="434">
        <v>1</v>
      </c>
      <c r="S156" s="434" t="s">
        <v>361</v>
      </c>
      <c r="T156" s="434" t="s">
        <v>361</v>
      </c>
      <c r="U156" s="434">
        <v>2.1690999999999998</v>
      </c>
      <c r="V156" s="435">
        <v>0.99680000000000002</v>
      </c>
      <c r="W156" s="441">
        <v>1.0025400399</v>
      </c>
    </row>
    <row r="157" spans="2:23" x14ac:dyDescent="0.35">
      <c r="B157" s="446" t="s">
        <v>225</v>
      </c>
      <c r="C157" s="434" t="s">
        <v>655</v>
      </c>
      <c r="D157" s="434" t="s">
        <v>656</v>
      </c>
      <c r="E157" s="435">
        <v>1.3778999999999999</v>
      </c>
      <c r="F157" s="434">
        <v>1.25</v>
      </c>
      <c r="G157" s="435">
        <v>9.3600000000000003E-3</v>
      </c>
      <c r="H157" s="435">
        <v>1.278E-2</v>
      </c>
      <c r="I157" s="435">
        <v>0.22040000000000001</v>
      </c>
      <c r="J157" s="435">
        <v>1.8499999999999999E-2</v>
      </c>
      <c r="K157" s="435">
        <v>0</v>
      </c>
      <c r="L157" s="434">
        <v>791.33</v>
      </c>
      <c r="M157" s="434">
        <v>0</v>
      </c>
      <c r="N157" s="434">
        <v>0</v>
      </c>
      <c r="O157" s="434">
        <v>172</v>
      </c>
      <c r="P157" s="435">
        <v>1.34387144415134</v>
      </c>
      <c r="Q157" s="434">
        <v>1.079</v>
      </c>
      <c r="R157" s="434">
        <v>1</v>
      </c>
      <c r="S157" s="434" t="s">
        <v>361</v>
      </c>
      <c r="T157" s="434" t="s">
        <v>361</v>
      </c>
      <c r="U157" s="434">
        <v>1.4887999999999999</v>
      </c>
      <c r="V157" s="435">
        <v>1</v>
      </c>
      <c r="W157" s="441">
        <v>1</v>
      </c>
    </row>
    <row r="158" spans="2:23" x14ac:dyDescent="0.35">
      <c r="B158" s="446" t="s">
        <v>225</v>
      </c>
      <c r="C158" s="434" t="s">
        <v>657</v>
      </c>
      <c r="D158" s="434" t="s">
        <v>658</v>
      </c>
      <c r="E158" s="435">
        <v>1.3778999999999999</v>
      </c>
      <c r="F158" s="434">
        <v>1.25</v>
      </c>
      <c r="G158" s="435">
        <v>0</v>
      </c>
      <c r="H158" s="435">
        <v>0</v>
      </c>
      <c r="I158" s="435">
        <v>0.39179999999999998</v>
      </c>
      <c r="J158" s="435">
        <v>5.3850000000000002E-2</v>
      </c>
      <c r="K158" s="435">
        <v>8.2570000000000005E-2</v>
      </c>
      <c r="L158" s="434">
        <v>243.2</v>
      </c>
      <c r="M158" s="434">
        <v>7</v>
      </c>
      <c r="N158" s="434">
        <v>0</v>
      </c>
      <c r="O158" s="434">
        <v>1186</v>
      </c>
      <c r="P158" s="435">
        <v>1.34387144415134</v>
      </c>
      <c r="Q158" s="434">
        <v>1.079</v>
      </c>
      <c r="R158" s="434">
        <v>1</v>
      </c>
      <c r="S158" s="434" t="s">
        <v>361</v>
      </c>
      <c r="T158" s="434" t="s">
        <v>361</v>
      </c>
      <c r="U158" s="434">
        <v>1.8681000000000001</v>
      </c>
      <c r="V158" s="435">
        <v>0.99909999999999999</v>
      </c>
      <c r="W158" s="441">
        <v>1.0217583897</v>
      </c>
    </row>
    <row r="159" spans="2:23" x14ac:dyDescent="0.35">
      <c r="B159" s="446" t="s">
        <v>225</v>
      </c>
      <c r="C159" s="434" t="s">
        <v>659</v>
      </c>
      <c r="D159" s="434" t="s">
        <v>660</v>
      </c>
      <c r="E159" s="435">
        <v>1.3778999999999999</v>
      </c>
      <c r="F159" s="434">
        <v>1.25</v>
      </c>
      <c r="G159" s="435">
        <v>4.8000000000000001E-2</v>
      </c>
      <c r="H159" s="435">
        <v>7.3889999999999997E-2</v>
      </c>
      <c r="I159" s="435">
        <v>0.25740000000000002</v>
      </c>
      <c r="J159" s="435">
        <v>2.613E-2</v>
      </c>
      <c r="K159" s="435">
        <v>5.3510000000000002E-2</v>
      </c>
      <c r="L159" s="434">
        <v>211.63</v>
      </c>
      <c r="M159" s="434">
        <v>0</v>
      </c>
      <c r="N159" s="434">
        <v>0</v>
      </c>
      <c r="O159" s="434">
        <v>762</v>
      </c>
      <c r="P159" s="435">
        <v>1.34387144415134</v>
      </c>
      <c r="Q159" s="434">
        <v>1.079</v>
      </c>
      <c r="R159" s="434">
        <v>1</v>
      </c>
      <c r="S159" s="434" t="s">
        <v>361</v>
      </c>
      <c r="T159" s="434" t="s">
        <v>361</v>
      </c>
      <c r="U159" s="434">
        <v>2.19</v>
      </c>
      <c r="V159" s="435">
        <v>0.99460000000000004</v>
      </c>
      <c r="W159" s="441">
        <v>0.99660845040000001</v>
      </c>
    </row>
    <row r="160" spans="2:23" x14ac:dyDescent="0.35">
      <c r="B160" s="446" t="s">
        <v>225</v>
      </c>
      <c r="C160" s="434" t="s">
        <v>661</v>
      </c>
      <c r="D160" s="434" t="s">
        <v>662</v>
      </c>
      <c r="E160" s="435">
        <v>1.3778999999999999</v>
      </c>
      <c r="F160" s="434">
        <v>1.25</v>
      </c>
      <c r="G160" s="435">
        <v>1.4590000000000001E-2</v>
      </c>
      <c r="H160" s="435">
        <v>1.55E-2</v>
      </c>
      <c r="I160" s="435">
        <v>0.21490000000000001</v>
      </c>
      <c r="J160" s="435">
        <v>1.736E-2</v>
      </c>
      <c r="K160" s="435">
        <v>4.4479999999999999E-2</v>
      </c>
      <c r="L160" s="434">
        <v>1569.29</v>
      </c>
      <c r="M160" s="434">
        <v>7</v>
      </c>
      <c r="N160" s="434">
        <v>0</v>
      </c>
      <c r="O160" s="434">
        <v>367</v>
      </c>
      <c r="P160" s="435">
        <v>1.34387144415134</v>
      </c>
      <c r="Q160" s="434">
        <v>1.079</v>
      </c>
      <c r="R160" s="434">
        <v>1</v>
      </c>
      <c r="S160" s="434" t="s">
        <v>361</v>
      </c>
      <c r="T160" s="434" t="s">
        <v>361</v>
      </c>
      <c r="U160" s="434">
        <v>1.9421999999999999</v>
      </c>
      <c r="V160" s="435">
        <v>0.99939999999999996</v>
      </c>
      <c r="W160" s="441">
        <v>1.0132169009000001</v>
      </c>
    </row>
    <row r="161" spans="2:23" x14ac:dyDescent="0.35">
      <c r="B161" s="446" t="s">
        <v>225</v>
      </c>
      <c r="C161" s="434" t="s">
        <v>663</v>
      </c>
      <c r="D161" s="434" t="s">
        <v>664</v>
      </c>
      <c r="E161" s="435">
        <v>1.3778999999999999</v>
      </c>
      <c r="F161" s="434">
        <v>1.25</v>
      </c>
      <c r="G161" s="435">
        <v>2.6679999999999999E-2</v>
      </c>
      <c r="H161" s="435">
        <v>1.6650000000000002E-2</v>
      </c>
      <c r="I161" s="435">
        <v>0.27910000000000001</v>
      </c>
      <c r="J161" s="435">
        <v>3.0599999999999999E-2</v>
      </c>
      <c r="K161" s="435">
        <v>5.815E-2</v>
      </c>
      <c r="L161" s="434">
        <v>433.74</v>
      </c>
      <c r="M161" s="434">
        <v>7</v>
      </c>
      <c r="N161" s="434">
        <v>0</v>
      </c>
      <c r="O161" s="434">
        <v>1767</v>
      </c>
      <c r="P161" s="435">
        <v>1.34387144415134</v>
      </c>
      <c r="Q161" s="434">
        <v>1.079</v>
      </c>
      <c r="R161" s="434">
        <v>1</v>
      </c>
      <c r="S161" s="434" t="s">
        <v>361</v>
      </c>
      <c r="T161" s="434" t="s">
        <v>361</v>
      </c>
      <c r="U161" s="434">
        <v>2.3864000000000001</v>
      </c>
      <c r="V161" s="435">
        <v>0.99970000000000003</v>
      </c>
      <c r="W161" s="441">
        <v>0.99700388969999998</v>
      </c>
    </row>
    <row r="162" spans="2:23" x14ac:dyDescent="0.35">
      <c r="B162" s="446" t="s">
        <v>225</v>
      </c>
      <c r="C162" s="434" t="s">
        <v>665</v>
      </c>
      <c r="D162" s="434" t="s">
        <v>666</v>
      </c>
      <c r="E162" s="435">
        <v>1.3778999999999999</v>
      </c>
      <c r="F162" s="434">
        <v>1.25</v>
      </c>
      <c r="G162" s="435">
        <v>5.3339999999999999E-2</v>
      </c>
      <c r="H162" s="435">
        <v>3.2320000000000002E-2</v>
      </c>
      <c r="I162" s="435">
        <v>0.2591</v>
      </c>
      <c r="J162" s="435">
        <v>2.648E-2</v>
      </c>
      <c r="K162" s="435">
        <v>5.3870000000000001E-2</v>
      </c>
      <c r="L162" s="434">
        <v>241.29</v>
      </c>
      <c r="M162" s="434">
        <v>7</v>
      </c>
      <c r="N162" s="434">
        <v>0</v>
      </c>
      <c r="O162" s="434">
        <v>1679</v>
      </c>
      <c r="P162" s="435">
        <v>1.34387144415134</v>
      </c>
      <c r="Q162" s="434">
        <v>1.079</v>
      </c>
      <c r="R162" s="434">
        <v>1</v>
      </c>
      <c r="S162" s="434" t="s">
        <v>361</v>
      </c>
      <c r="T162" s="434" t="s">
        <v>361</v>
      </c>
      <c r="U162" s="434">
        <v>2.0339999999999998</v>
      </c>
      <c r="V162" s="435">
        <v>0.99780000000000002</v>
      </c>
      <c r="W162" s="441">
        <v>1.0045172362999999</v>
      </c>
    </row>
    <row r="163" spans="2:23" x14ac:dyDescent="0.35">
      <c r="B163" s="446" t="s">
        <v>221</v>
      </c>
      <c r="C163" s="434" t="s">
        <v>651</v>
      </c>
      <c r="D163" s="434" t="s">
        <v>652</v>
      </c>
      <c r="E163" s="435">
        <v>1.3525</v>
      </c>
      <c r="F163" s="434">
        <v>1</v>
      </c>
      <c r="G163" s="435">
        <v>0.24199999999999999</v>
      </c>
      <c r="H163" s="435">
        <v>0.19986999999999999</v>
      </c>
      <c r="I163" s="435">
        <v>0.33220000000000005</v>
      </c>
      <c r="J163" s="435">
        <v>4.1549999999999997E-2</v>
      </c>
      <c r="K163" s="435">
        <v>0</v>
      </c>
      <c r="L163" s="434">
        <v>587.89</v>
      </c>
      <c r="M163" s="434">
        <v>7</v>
      </c>
      <c r="N163" s="434">
        <v>0</v>
      </c>
      <c r="O163" s="434">
        <v>18050</v>
      </c>
      <c r="P163" s="435">
        <v>1.2297</v>
      </c>
      <c r="Q163" s="434">
        <v>1</v>
      </c>
      <c r="R163" s="434">
        <v>1</v>
      </c>
      <c r="S163" s="434" t="s">
        <v>361</v>
      </c>
      <c r="T163" s="434" t="s">
        <v>361</v>
      </c>
      <c r="U163" s="434"/>
      <c r="V163" s="435"/>
      <c r="W163" s="441"/>
    </row>
    <row r="164" spans="2:23" x14ac:dyDescent="0.35">
      <c r="B164" s="446" t="s">
        <v>221</v>
      </c>
      <c r="C164" s="434" t="s">
        <v>653</v>
      </c>
      <c r="D164" s="434" t="s">
        <v>654</v>
      </c>
      <c r="E164" s="435">
        <v>1.2699</v>
      </c>
      <c r="F164" s="434">
        <v>1.25</v>
      </c>
      <c r="G164" s="435">
        <v>6.9819999999999993E-2</v>
      </c>
      <c r="H164" s="435">
        <v>6.0900000000000003E-2</v>
      </c>
      <c r="I164" s="435">
        <v>0.3821</v>
      </c>
      <c r="J164" s="435">
        <v>5.185E-2</v>
      </c>
      <c r="K164" s="435">
        <v>0</v>
      </c>
      <c r="L164" s="434">
        <v>623.36</v>
      </c>
      <c r="M164" s="434">
        <v>7</v>
      </c>
      <c r="N164" s="434">
        <v>0</v>
      </c>
      <c r="O164" s="434">
        <v>6279</v>
      </c>
      <c r="P164" s="435">
        <v>1.1778</v>
      </c>
      <c r="Q164" s="434">
        <v>1.0788</v>
      </c>
      <c r="R164" s="434">
        <v>1</v>
      </c>
      <c r="S164" s="434" t="s">
        <v>361</v>
      </c>
      <c r="T164" s="434" t="s">
        <v>361</v>
      </c>
      <c r="U164" s="434"/>
      <c r="V164" s="435"/>
      <c r="W164" s="441"/>
    </row>
    <row r="165" spans="2:23" x14ac:dyDescent="0.35">
      <c r="B165" s="446" t="s">
        <v>221</v>
      </c>
      <c r="C165" s="434" t="s">
        <v>655</v>
      </c>
      <c r="D165" s="434" t="s">
        <v>656</v>
      </c>
      <c r="E165" s="435">
        <v>1.2412000000000001</v>
      </c>
      <c r="F165" s="434">
        <v>1.25</v>
      </c>
      <c r="G165" s="435">
        <v>5.4989999999999997E-2</v>
      </c>
      <c r="H165" s="435">
        <v>0.15343000000000001</v>
      </c>
      <c r="I165" s="435">
        <v>0.34040000000000004</v>
      </c>
      <c r="J165" s="435">
        <v>0.03</v>
      </c>
      <c r="K165" s="435">
        <v>0</v>
      </c>
      <c r="L165" s="434">
        <v>503.4</v>
      </c>
      <c r="M165" s="434">
        <v>0</v>
      </c>
      <c r="N165" s="434">
        <v>0</v>
      </c>
      <c r="O165" s="434">
        <v>390</v>
      </c>
      <c r="P165" s="435">
        <v>1.1595</v>
      </c>
      <c r="Q165" s="434">
        <v>1.0788</v>
      </c>
      <c r="R165" s="434">
        <v>1</v>
      </c>
      <c r="S165" s="434" t="s">
        <v>361</v>
      </c>
      <c r="T165" s="434" t="s">
        <v>361</v>
      </c>
      <c r="U165" s="434"/>
      <c r="V165" s="435"/>
      <c r="W165" s="441"/>
    </row>
    <row r="166" spans="2:23" x14ac:dyDescent="0.35">
      <c r="B166" s="446" t="s">
        <v>221</v>
      </c>
      <c r="C166" s="434" t="s">
        <v>657</v>
      </c>
      <c r="D166" s="434" t="s">
        <v>658</v>
      </c>
      <c r="E166" s="435">
        <v>1.2412000000000001</v>
      </c>
      <c r="F166" s="434">
        <v>1.25</v>
      </c>
      <c r="G166" s="435">
        <v>0</v>
      </c>
      <c r="H166" s="435">
        <v>0</v>
      </c>
      <c r="I166" s="435">
        <v>0.34870000000000001</v>
      </c>
      <c r="J166" s="435">
        <v>4.496E-2</v>
      </c>
      <c r="K166" s="435">
        <v>7.3160000000000003E-2</v>
      </c>
      <c r="L166" s="434">
        <v>349.59</v>
      </c>
      <c r="M166" s="434">
        <v>0</v>
      </c>
      <c r="N166" s="434">
        <v>0</v>
      </c>
      <c r="O166" s="434">
        <v>1602</v>
      </c>
      <c r="P166" s="435">
        <v>1.1595</v>
      </c>
      <c r="Q166" s="434">
        <v>1.0788</v>
      </c>
      <c r="R166" s="434">
        <v>1</v>
      </c>
      <c r="S166" s="434" t="s">
        <v>361</v>
      </c>
      <c r="T166" s="434" t="s">
        <v>361</v>
      </c>
      <c r="U166" s="434"/>
      <c r="V166" s="435"/>
      <c r="W166" s="441"/>
    </row>
    <row r="167" spans="2:23" x14ac:dyDescent="0.35">
      <c r="B167" s="446" t="s">
        <v>221</v>
      </c>
      <c r="C167" s="434" t="s">
        <v>659</v>
      </c>
      <c r="D167" s="434" t="s">
        <v>660</v>
      </c>
      <c r="E167" s="435">
        <v>1.2412000000000001</v>
      </c>
      <c r="F167" s="434">
        <v>1.25</v>
      </c>
      <c r="G167" s="435">
        <v>5.6070000000000002E-2</v>
      </c>
      <c r="H167" s="435">
        <v>6.7570000000000005E-2</v>
      </c>
      <c r="I167" s="435">
        <v>0.16970000000000002</v>
      </c>
      <c r="J167" s="435">
        <v>9.4500000000000001E-3</v>
      </c>
      <c r="K167" s="435">
        <v>3.4959999999999998E-2</v>
      </c>
      <c r="L167" s="434">
        <v>330.5</v>
      </c>
      <c r="M167" s="434">
        <v>0</v>
      </c>
      <c r="N167" s="434">
        <v>0</v>
      </c>
      <c r="O167" s="434">
        <v>1161</v>
      </c>
      <c r="P167" s="435">
        <v>1.1595</v>
      </c>
      <c r="Q167" s="434">
        <v>1.0788</v>
      </c>
      <c r="R167" s="434">
        <v>1</v>
      </c>
      <c r="S167" s="434" t="s">
        <v>361</v>
      </c>
      <c r="T167" s="434" t="s">
        <v>361</v>
      </c>
      <c r="U167" s="434"/>
      <c r="V167" s="435"/>
      <c r="W167" s="441"/>
    </row>
    <row r="168" spans="2:23" x14ac:dyDescent="0.35">
      <c r="B168" s="446" t="s">
        <v>221</v>
      </c>
      <c r="C168" s="434" t="s">
        <v>661</v>
      </c>
      <c r="D168" s="434" t="s">
        <v>662</v>
      </c>
      <c r="E168" s="435">
        <v>1.2699</v>
      </c>
      <c r="F168" s="434">
        <v>1.25</v>
      </c>
      <c r="G168" s="435">
        <v>1.1140000000000001E-2</v>
      </c>
      <c r="H168" s="435">
        <v>9.7000000000000003E-3</v>
      </c>
      <c r="I168" s="435">
        <v>0.12229999999999999</v>
      </c>
      <c r="J168" s="435">
        <v>0</v>
      </c>
      <c r="K168" s="435">
        <v>0</v>
      </c>
      <c r="L168" s="434">
        <v>0</v>
      </c>
      <c r="M168" s="434">
        <v>7</v>
      </c>
      <c r="N168" s="434">
        <v>0</v>
      </c>
      <c r="O168" s="434">
        <v>539</v>
      </c>
      <c r="P168" s="435">
        <v>1.1778</v>
      </c>
      <c r="Q168" s="434">
        <v>1.0788</v>
      </c>
      <c r="R168" s="434">
        <v>1</v>
      </c>
      <c r="S168" s="434" t="s">
        <v>361</v>
      </c>
      <c r="T168" s="434" t="s">
        <v>361</v>
      </c>
      <c r="U168" s="434"/>
      <c r="V168" s="435"/>
      <c r="W168" s="441"/>
    </row>
    <row r="169" spans="2:23" x14ac:dyDescent="0.35">
      <c r="B169" s="446" t="s">
        <v>221</v>
      </c>
      <c r="C169" s="434" t="s">
        <v>663</v>
      </c>
      <c r="D169" s="434" t="s">
        <v>664</v>
      </c>
      <c r="E169" s="435">
        <v>1.2412000000000001</v>
      </c>
      <c r="F169" s="434">
        <v>1.25</v>
      </c>
      <c r="G169" s="435">
        <v>3.0550000000000001E-2</v>
      </c>
      <c r="H169" s="435">
        <v>2.044E-2</v>
      </c>
      <c r="I169" s="435">
        <v>0.27029999999999998</v>
      </c>
      <c r="J169" s="435">
        <v>2.879E-2</v>
      </c>
      <c r="K169" s="435">
        <v>5.6259999999999998E-2</v>
      </c>
      <c r="L169" s="434">
        <v>525.94000000000005</v>
      </c>
      <c r="M169" s="434">
        <v>0</v>
      </c>
      <c r="N169" s="434">
        <v>0</v>
      </c>
      <c r="O169" s="434">
        <v>1903</v>
      </c>
      <c r="P169" s="435">
        <v>1.1595</v>
      </c>
      <c r="Q169" s="434">
        <v>1.0788</v>
      </c>
      <c r="R169" s="434">
        <v>1</v>
      </c>
      <c r="S169" s="434" t="s">
        <v>361</v>
      </c>
      <c r="T169" s="434" t="s">
        <v>361</v>
      </c>
      <c r="U169" s="434"/>
      <c r="V169" s="435"/>
      <c r="W169" s="441"/>
    </row>
    <row r="170" spans="2:23" x14ac:dyDescent="0.35">
      <c r="B170" s="446" t="s">
        <v>221</v>
      </c>
      <c r="C170" s="434" t="s">
        <v>665</v>
      </c>
      <c r="D170" s="434" t="s">
        <v>666</v>
      </c>
      <c r="E170" s="435">
        <v>1.2412000000000001</v>
      </c>
      <c r="F170" s="434">
        <v>1.25</v>
      </c>
      <c r="G170" s="435">
        <v>2.6460000000000001E-2</v>
      </c>
      <c r="H170" s="435">
        <v>0</v>
      </c>
      <c r="I170" s="435">
        <v>0.24880000000000002</v>
      </c>
      <c r="J170" s="435">
        <v>2.435E-2</v>
      </c>
      <c r="K170" s="435">
        <v>5.1670000000000001E-2</v>
      </c>
      <c r="L170" s="434">
        <v>300.35000000000002</v>
      </c>
      <c r="M170" s="434">
        <v>0</v>
      </c>
      <c r="N170" s="434">
        <v>0</v>
      </c>
      <c r="O170" s="434">
        <v>1866</v>
      </c>
      <c r="P170" s="435">
        <v>1.1595</v>
      </c>
      <c r="Q170" s="434">
        <v>1.0788</v>
      </c>
      <c r="R170" s="434">
        <v>1</v>
      </c>
      <c r="S170" s="434" t="s">
        <v>361</v>
      </c>
      <c r="T170" s="434" t="s">
        <v>361</v>
      </c>
      <c r="U170" s="434"/>
      <c r="V170" s="435"/>
      <c r="W170" s="441"/>
    </row>
    <row r="171" spans="2:23" x14ac:dyDescent="0.35">
      <c r="B171" s="446" t="s">
        <v>221</v>
      </c>
      <c r="C171" s="434" t="s">
        <v>667</v>
      </c>
      <c r="D171" s="434" t="s">
        <v>668</v>
      </c>
      <c r="E171" s="435">
        <v>0.99170000000000003</v>
      </c>
      <c r="F171" s="434">
        <v>1</v>
      </c>
      <c r="G171" s="435">
        <v>0.26787</v>
      </c>
      <c r="H171" s="435">
        <v>0.26968999999999999</v>
      </c>
      <c r="I171" s="435">
        <v>0.31930000000000003</v>
      </c>
      <c r="J171" s="435">
        <v>3.8890000000000001E-2</v>
      </c>
      <c r="K171" s="435">
        <v>6.6790000000000002E-2</v>
      </c>
      <c r="L171" s="434">
        <v>424.09</v>
      </c>
      <c r="M171" s="434">
        <v>0</v>
      </c>
      <c r="N171" s="434">
        <v>0</v>
      </c>
      <c r="O171" s="434">
        <v>7929</v>
      </c>
      <c r="P171" s="435">
        <v>0.99429999999999996</v>
      </c>
      <c r="Q171" s="434">
        <v>1</v>
      </c>
      <c r="R171" s="434">
        <v>1</v>
      </c>
      <c r="S171" s="434" t="s">
        <v>361</v>
      </c>
      <c r="T171" s="434" t="s">
        <v>361</v>
      </c>
      <c r="U171" s="434"/>
      <c r="V171" s="435"/>
      <c r="W171" s="441"/>
    </row>
    <row r="172" spans="2:23" x14ac:dyDescent="0.35">
      <c r="B172" s="446" t="s">
        <v>222</v>
      </c>
      <c r="C172" s="434" t="s">
        <v>359</v>
      </c>
      <c r="D172" s="434" t="s">
        <v>669</v>
      </c>
      <c r="E172" s="435">
        <v>1.1349</v>
      </c>
      <c r="F172" s="434">
        <v>1</v>
      </c>
      <c r="G172" s="435">
        <v>0.1595</v>
      </c>
      <c r="H172" s="435">
        <v>0.12209</v>
      </c>
      <c r="I172" s="435">
        <v>0.2742</v>
      </c>
      <c r="J172" s="435">
        <v>2.9590000000000002E-2</v>
      </c>
      <c r="K172" s="435">
        <v>0</v>
      </c>
      <c r="L172" s="434">
        <v>336.26</v>
      </c>
      <c r="M172" s="434">
        <v>7</v>
      </c>
      <c r="N172" s="434">
        <v>0</v>
      </c>
      <c r="O172" s="434">
        <v>7502</v>
      </c>
      <c r="P172" s="435">
        <v>1.0905</v>
      </c>
      <c r="Q172" s="434">
        <v>1</v>
      </c>
      <c r="R172" s="434">
        <v>1</v>
      </c>
      <c r="S172" s="434" t="s">
        <v>361</v>
      </c>
      <c r="T172" s="434" t="s">
        <v>361</v>
      </c>
      <c r="U172" s="434">
        <v>1.9020999999999999</v>
      </c>
      <c r="V172" s="435">
        <v>0.995</v>
      </c>
      <c r="W172" s="441">
        <v>1.0003688442000001</v>
      </c>
    </row>
    <row r="173" spans="2:23" x14ac:dyDescent="0.35">
      <c r="B173" s="446" t="s">
        <v>222</v>
      </c>
      <c r="C173" s="434" t="s">
        <v>362</v>
      </c>
      <c r="D173" s="434" t="s">
        <v>363</v>
      </c>
      <c r="E173" s="435">
        <v>1.1349</v>
      </c>
      <c r="F173" s="434">
        <v>1</v>
      </c>
      <c r="G173" s="435">
        <v>0</v>
      </c>
      <c r="H173" s="435">
        <v>0</v>
      </c>
      <c r="I173" s="435">
        <v>0.30259999999999998</v>
      </c>
      <c r="J173" s="435">
        <v>3.5450000000000002E-2</v>
      </c>
      <c r="K173" s="435">
        <v>6.3189999999999996E-2</v>
      </c>
      <c r="L173" s="434">
        <v>300.79000000000002</v>
      </c>
      <c r="M173" s="434">
        <v>0</v>
      </c>
      <c r="N173" s="434">
        <v>0</v>
      </c>
      <c r="O173" s="434">
        <v>1316</v>
      </c>
      <c r="P173" s="435">
        <v>1.0905</v>
      </c>
      <c r="Q173" s="434">
        <v>1</v>
      </c>
      <c r="R173" s="434">
        <v>1.02258</v>
      </c>
      <c r="S173" s="434" t="s">
        <v>361</v>
      </c>
      <c r="T173" s="434" t="s">
        <v>361</v>
      </c>
      <c r="U173" s="434">
        <v>1.2801</v>
      </c>
      <c r="V173" s="435">
        <v>0.99729999999999996</v>
      </c>
      <c r="W173" s="441">
        <v>1.0077465358</v>
      </c>
    </row>
    <row r="174" spans="2:23" x14ac:dyDescent="0.35">
      <c r="B174" s="446" t="s">
        <v>222</v>
      </c>
      <c r="C174" s="434" t="s">
        <v>364</v>
      </c>
      <c r="D174" s="434" t="s">
        <v>365</v>
      </c>
      <c r="E174" s="435">
        <v>1.3541000000000001</v>
      </c>
      <c r="F174" s="434">
        <v>1</v>
      </c>
      <c r="G174" s="435">
        <v>0.11098</v>
      </c>
      <c r="H174" s="435">
        <v>0.10671</v>
      </c>
      <c r="I174" s="435">
        <v>0.33629999999999999</v>
      </c>
      <c r="J174" s="435">
        <v>4.24E-2</v>
      </c>
      <c r="K174" s="435">
        <v>7.0470000000000005E-2</v>
      </c>
      <c r="L174" s="434">
        <v>379.16</v>
      </c>
      <c r="M174" s="434">
        <v>0</v>
      </c>
      <c r="N174" s="434">
        <v>0</v>
      </c>
      <c r="O174" s="434">
        <v>3592</v>
      </c>
      <c r="P174" s="435">
        <v>1.2306999999999999</v>
      </c>
      <c r="Q174" s="434">
        <v>1</v>
      </c>
      <c r="R174" s="434">
        <v>1</v>
      </c>
      <c r="S174" s="434" t="s">
        <v>361</v>
      </c>
      <c r="T174" s="434" t="s">
        <v>361</v>
      </c>
      <c r="U174" s="434">
        <v>1.6368</v>
      </c>
      <c r="V174" s="435">
        <v>0.98009999999999997</v>
      </c>
      <c r="W174" s="441">
        <v>1.0053407668000001</v>
      </c>
    </row>
    <row r="175" spans="2:23" x14ac:dyDescent="0.35">
      <c r="B175" s="446" t="s">
        <v>222</v>
      </c>
      <c r="C175" s="434" t="s">
        <v>366</v>
      </c>
      <c r="D175" s="434" t="s">
        <v>367</v>
      </c>
      <c r="E175" s="435">
        <v>1.3541000000000001</v>
      </c>
      <c r="F175" s="434">
        <v>1</v>
      </c>
      <c r="G175" s="435">
        <v>9.2850000000000002E-2</v>
      </c>
      <c r="H175" s="435">
        <v>0.11527</v>
      </c>
      <c r="I175" s="435">
        <v>0.30069999999999997</v>
      </c>
      <c r="J175" s="435">
        <v>3.5060000000000001E-2</v>
      </c>
      <c r="K175" s="435">
        <v>6.2780000000000002E-2</v>
      </c>
      <c r="L175" s="434">
        <v>769.33</v>
      </c>
      <c r="M175" s="434">
        <v>0</v>
      </c>
      <c r="N175" s="434">
        <v>0</v>
      </c>
      <c r="O175" s="434">
        <v>4222</v>
      </c>
      <c r="P175" s="435">
        <v>1.2306999999999999</v>
      </c>
      <c r="Q175" s="434">
        <v>1</v>
      </c>
      <c r="R175" s="434">
        <v>1</v>
      </c>
      <c r="S175" s="434" t="s">
        <v>361</v>
      </c>
      <c r="T175" s="434" t="s">
        <v>361</v>
      </c>
      <c r="U175" s="434">
        <v>1.8351</v>
      </c>
      <c r="V175" s="435">
        <v>0.99929999999999997</v>
      </c>
      <c r="W175" s="441">
        <v>1.0064634589999999</v>
      </c>
    </row>
    <row r="176" spans="2:23" x14ac:dyDescent="0.35">
      <c r="B176" s="446" t="s">
        <v>222</v>
      </c>
      <c r="C176" s="434" t="s">
        <v>368</v>
      </c>
      <c r="D176" s="434" t="s">
        <v>369</v>
      </c>
      <c r="E176" s="435">
        <v>1.3541000000000001</v>
      </c>
      <c r="F176" s="434">
        <v>1</v>
      </c>
      <c r="G176" s="435">
        <v>2.6199999999999999E-3</v>
      </c>
      <c r="H176" s="435">
        <v>1.6900000000000001E-3</v>
      </c>
      <c r="I176" s="435">
        <v>0.28439999999999999</v>
      </c>
      <c r="J176" s="435">
        <v>3.1699999999999999E-2</v>
      </c>
      <c r="K176" s="435">
        <v>0</v>
      </c>
      <c r="L176" s="434">
        <v>143.85</v>
      </c>
      <c r="M176" s="434">
        <v>7</v>
      </c>
      <c r="N176" s="434">
        <v>0</v>
      </c>
      <c r="O176" s="434">
        <v>4461</v>
      </c>
      <c r="P176" s="435">
        <v>1.2306999999999999</v>
      </c>
      <c r="Q176" s="434">
        <v>1</v>
      </c>
      <c r="R176" s="434">
        <v>1</v>
      </c>
      <c r="S176" s="434" t="s">
        <v>361</v>
      </c>
      <c r="T176" s="434" t="s">
        <v>361</v>
      </c>
      <c r="U176" s="434">
        <v>1.5924</v>
      </c>
      <c r="V176" s="435">
        <v>0.99760000000000004</v>
      </c>
      <c r="W176" s="441">
        <v>0.99523653700000003</v>
      </c>
    </row>
    <row r="177" spans="2:23" x14ac:dyDescent="0.35">
      <c r="B177" s="446" t="s">
        <v>222</v>
      </c>
      <c r="C177" s="434" t="s">
        <v>370</v>
      </c>
      <c r="D177" s="434" t="s">
        <v>371</v>
      </c>
      <c r="E177" s="435">
        <v>1.1349</v>
      </c>
      <c r="F177" s="434">
        <v>1</v>
      </c>
      <c r="G177" s="435">
        <v>0</v>
      </c>
      <c r="H177" s="435">
        <v>0</v>
      </c>
      <c r="I177" s="435">
        <v>0.1953</v>
      </c>
      <c r="J177" s="435">
        <v>1.3610000000000001E-2</v>
      </c>
      <c r="K177" s="435">
        <v>0</v>
      </c>
      <c r="L177" s="434">
        <v>451.58</v>
      </c>
      <c r="M177" s="434">
        <v>0</v>
      </c>
      <c r="N177" s="434">
        <v>0</v>
      </c>
      <c r="O177" s="434">
        <v>538</v>
      </c>
      <c r="P177" s="435">
        <v>1.0905</v>
      </c>
      <c r="Q177" s="434">
        <v>1</v>
      </c>
      <c r="R177" s="434">
        <v>1</v>
      </c>
      <c r="S177" s="434" t="s">
        <v>361</v>
      </c>
      <c r="T177" s="434" t="s">
        <v>361</v>
      </c>
      <c r="U177" s="434">
        <v>1.4286000000000001</v>
      </c>
      <c r="V177" s="435">
        <v>0.99339999999999995</v>
      </c>
      <c r="W177" s="441">
        <v>1.0041646129999999</v>
      </c>
    </row>
    <row r="178" spans="2:23" x14ac:dyDescent="0.35">
      <c r="B178" s="446" t="s">
        <v>222</v>
      </c>
      <c r="C178" s="434" t="s">
        <v>372</v>
      </c>
      <c r="D178" s="434" t="s">
        <v>373</v>
      </c>
      <c r="E178" s="435">
        <v>1.3541000000000001</v>
      </c>
      <c r="F178" s="434">
        <v>1</v>
      </c>
      <c r="G178" s="435">
        <v>0.14717</v>
      </c>
      <c r="H178" s="435">
        <v>0.12606000000000001</v>
      </c>
      <c r="I178" s="435">
        <v>0.33750000000000002</v>
      </c>
      <c r="J178" s="435">
        <v>4.265E-2</v>
      </c>
      <c r="K178" s="435">
        <v>7.0730000000000001E-2</v>
      </c>
      <c r="L178" s="434">
        <v>760.73</v>
      </c>
      <c r="M178" s="434">
        <v>0</v>
      </c>
      <c r="N178" s="434">
        <v>0</v>
      </c>
      <c r="O178" s="434">
        <v>5157</v>
      </c>
      <c r="P178" s="435">
        <v>1.2306999999999999</v>
      </c>
      <c r="Q178" s="434">
        <v>1</v>
      </c>
      <c r="R178" s="434">
        <v>1</v>
      </c>
      <c r="S178" s="434" t="s">
        <v>361</v>
      </c>
      <c r="T178" s="434" t="s">
        <v>361</v>
      </c>
      <c r="U178" s="434">
        <v>1.7569999999999999</v>
      </c>
      <c r="V178" s="435">
        <v>0.9738</v>
      </c>
      <c r="W178" s="441">
        <v>0.99283076800000003</v>
      </c>
    </row>
    <row r="179" spans="2:23" x14ac:dyDescent="0.35">
      <c r="B179" s="446" t="s">
        <v>222</v>
      </c>
      <c r="C179" s="434" t="s">
        <v>374</v>
      </c>
      <c r="D179" s="434" t="s">
        <v>375</v>
      </c>
      <c r="E179" s="435">
        <v>1.2348000000000001</v>
      </c>
      <c r="F179" s="434">
        <v>1</v>
      </c>
      <c r="G179" s="435">
        <v>0</v>
      </c>
      <c r="H179" s="435">
        <v>0</v>
      </c>
      <c r="I179" s="435">
        <v>0.20240000000000002</v>
      </c>
      <c r="J179" s="435">
        <v>1.478E-2</v>
      </c>
      <c r="K179" s="435">
        <v>0</v>
      </c>
      <c r="L179" s="434">
        <v>245.12</v>
      </c>
      <c r="M179" s="434">
        <v>0</v>
      </c>
      <c r="N179" s="434">
        <v>0</v>
      </c>
      <c r="O179" s="434">
        <v>1976</v>
      </c>
      <c r="P179" s="435">
        <v>1.1554</v>
      </c>
      <c r="Q179" s="434">
        <v>1</v>
      </c>
      <c r="R179" s="434">
        <v>1</v>
      </c>
      <c r="S179" s="434" t="s">
        <v>361</v>
      </c>
      <c r="T179" s="434" t="s">
        <v>361</v>
      </c>
      <c r="U179" s="434">
        <v>1.4091</v>
      </c>
      <c r="V179" s="435">
        <v>0.99639999999999995</v>
      </c>
      <c r="W179" s="441">
        <v>0.99275057570000003</v>
      </c>
    </row>
    <row r="180" spans="2:23" x14ac:dyDescent="0.35">
      <c r="B180" s="446" t="s">
        <v>222</v>
      </c>
      <c r="C180" s="434" t="s">
        <v>376</v>
      </c>
      <c r="D180" s="434" t="s">
        <v>377</v>
      </c>
      <c r="E180" s="435">
        <v>1.1349</v>
      </c>
      <c r="F180" s="434">
        <v>1</v>
      </c>
      <c r="G180" s="435">
        <v>8.7100000000000007E-3</v>
      </c>
      <c r="H180" s="435">
        <v>0</v>
      </c>
      <c r="I180" s="435">
        <v>0.2258</v>
      </c>
      <c r="J180" s="435">
        <v>1.9609999999999999E-2</v>
      </c>
      <c r="K180" s="435">
        <v>4.6789999999999998E-2</v>
      </c>
      <c r="L180" s="434">
        <v>291.11</v>
      </c>
      <c r="M180" s="434">
        <v>0</v>
      </c>
      <c r="N180" s="434">
        <v>0</v>
      </c>
      <c r="O180" s="434">
        <v>769</v>
      </c>
      <c r="P180" s="435">
        <v>1.0905</v>
      </c>
      <c r="Q180" s="434">
        <v>1</v>
      </c>
      <c r="R180" s="434">
        <v>1</v>
      </c>
      <c r="S180" s="434" t="s">
        <v>361</v>
      </c>
      <c r="T180" s="434" t="s">
        <v>361</v>
      </c>
      <c r="U180" s="434">
        <v>1.4565999999999999</v>
      </c>
      <c r="V180" s="435">
        <v>0.9798</v>
      </c>
      <c r="W180" s="441">
        <v>1.0032023054000001</v>
      </c>
    </row>
    <row r="181" spans="2:23" x14ac:dyDescent="0.35">
      <c r="B181" s="446" t="s">
        <v>222</v>
      </c>
      <c r="C181" s="434" t="s">
        <v>378</v>
      </c>
      <c r="D181" s="434" t="s">
        <v>379</v>
      </c>
      <c r="E181" s="435">
        <v>1.3541000000000001</v>
      </c>
      <c r="F181" s="434">
        <v>1</v>
      </c>
      <c r="G181" s="435">
        <v>0.12941</v>
      </c>
      <c r="H181" s="435">
        <v>0.12514</v>
      </c>
      <c r="I181" s="435">
        <v>0.30629999999999996</v>
      </c>
      <c r="J181" s="435">
        <v>3.6209999999999999E-2</v>
      </c>
      <c r="K181" s="435">
        <v>6.3990000000000005E-2</v>
      </c>
      <c r="L181" s="434">
        <v>447.36</v>
      </c>
      <c r="M181" s="434">
        <v>0</v>
      </c>
      <c r="N181" s="434">
        <v>0</v>
      </c>
      <c r="O181" s="434">
        <v>3074</v>
      </c>
      <c r="P181" s="435">
        <v>1.2306999999999999</v>
      </c>
      <c r="Q181" s="434">
        <v>1</v>
      </c>
      <c r="R181" s="434">
        <v>1</v>
      </c>
      <c r="S181" s="434" t="s">
        <v>361</v>
      </c>
      <c r="T181" s="434" t="s">
        <v>361</v>
      </c>
      <c r="U181" s="434">
        <v>1.6948000000000001</v>
      </c>
      <c r="V181" s="435">
        <v>0.99329999999999996</v>
      </c>
      <c r="W181" s="441">
        <v>0.99443461399999999</v>
      </c>
    </row>
    <row r="182" spans="2:23" x14ac:dyDescent="0.35">
      <c r="B182" s="446" t="s">
        <v>222</v>
      </c>
      <c r="C182" s="434" t="s">
        <v>380</v>
      </c>
      <c r="D182" s="434" t="s">
        <v>381</v>
      </c>
      <c r="E182" s="435">
        <v>1.3541000000000001</v>
      </c>
      <c r="F182" s="434">
        <v>1</v>
      </c>
      <c r="G182" s="435">
        <v>0</v>
      </c>
      <c r="H182" s="435">
        <v>0</v>
      </c>
      <c r="I182" s="435">
        <v>0.26240000000000002</v>
      </c>
      <c r="J182" s="435">
        <v>2.716E-2</v>
      </c>
      <c r="K182" s="435">
        <v>5.457E-2</v>
      </c>
      <c r="L182" s="434">
        <v>607.75</v>
      </c>
      <c r="M182" s="434">
        <v>0</v>
      </c>
      <c r="N182" s="434">
        <v>0</v>
      </c>
      <c r="O182" s="434">
        <v>3098</v>
      </c>
      <c r="P182" s="435">
        <v>1.2306999999999999</v>
      </c>
      <c r="Q182" s="434">
        <v>1</v>
      </c>
      <c r="R182" s="434">
        <v>1</v>
      </c>
      <c r="S182" s="434" t="s">
        <v>361</v>
      </c>
      <c r="T182" s="434" t="s">
        <v>361</v>
      </c>
      <c r="U182" s="434">
        <v>1.7767999999999999</v>
      </c>
      <c r="V182" s="435">
        <v>0.99719999999999998</v>
      </c>
      <c r="W182" s="441">
        <v>1.0016519209999999</v>
      </c>
    </row>
    <row r="183" spans="2:23" x14ac:dyDescent="0.35">
      <c r="B183" s="446" t="s">
        <v>222</v>
      </c>
      <c r="C183" s="434" t="s">
        <v>382</v>
      </c>
      <c r="D183" s="434" t="s">
        <v>383</v>
      </c>
      <c r="E183" s="435">
        <v>1.3541000000000001</v>
      </c>
      <c r="F183" s="434">
        <v>1</v>
      </c>
      <c r="G183" s="435">
        <v>7.2660000000000002E-2</v>
      </c>
      <c r="H183" s="435">
        <v>5.0950000000000002E-2</v>
      </c>
      <c r="I183" s="435">
        <v>0.1026</v>
      </c>
      <c r="J183" s="435">
        <v>0</v>
      </c>
      <c r="K183" s="435">
        <v>2.0990000000000002E-2</v>
      </c>
      <c r="L183" s="434">
        <v>0</v>
      </c>
      <c r="M183" s="434">
        <v>0</v>
      </c>
      <c r="N183" s="434">
        <v>0</v>
      </c>
      <c r="O183" s="434">
        <v>3342</v>
      </c>
      <c r="P183" s="435">
        <v>1.2306999999999999</v>
      </c>
      <c r="Q183" s="434">
        <v>1</v>
      </c>
      <c r="R183" s="434">
        <v>1</v>
      </c>
      <c r="S183" s="434" t="s">
        <v>361</v>
      </c>
      <c r="T183" s="434" t="s">
        <v>361</v>
      </c>
      <c r="U183" s="434">
        <v>1.6709000000000001</v>
      </c>
      <c r="V183" s="435">
        <v>0.99209999999999998</v>
      </c>
      <c r="W183" s="441">
        <v>1.0061426898000001</v>
      </c>
    </row>
    <row r="184" spans="2:23" x14ac:dyDescent="0.35">
      <c r="B184" s="446" t="s">
        <v>222</v>
      </c>
      <c r="C184" s="434" t="s">
        <v>670</v>
      </c>
      <c r="D184" s="434" t="s">
        <v>671</v>
      </c>
      <c r="E184" s="435">
        <v>1.2848999999999999</v>
      </c>
      <c r="F184" s="434">
        <v>1</v>
      </c>
      <c r="G184" s="435">
        <v>0</v>
      </c>
      <c r="H184" s="435">
        <v>0</v>
      </c>
      <c r="I184" s="435">
        <v>9.1399999999999995E-2</v>
      </c>
      <c r="J184" s="435">
        <v>0</v>
      </c>
      <c r="K184" s="435">
        <v>1.8679999999999999E-2</v>
      </c>
      <c r="L184" s="434">
        <v>0</v>
      </c>
      <c r="M184" s="434">
        <v>0</v>
      </c>
      <c r="N184" s="434">
        <v>0</v>
      </c>
      <c r="O184" s="434">
        <v>541</v>
      </c>
      <c r="P184" s="435">
        <v>1.1873</v>
      </c>
      <c r="Q184" s="434">
        <v>1</v>
      </c>
      <c r="R184" s="434">
        <v>1</v>
      </c>
      <c r="S184" s="434" t="s">
        <v>361</v>
      </c>
      <c r="T184" s="434" t="s">
        <v>361</v>
      </c>
      <c r="U184" s="434">
        <v>1.3732</v>
      </c>
      <c r="V184" s="435"/>
      <c r="W184" s="441">
        <v>1</v>
      </c>
    </row>
    <row r="185" spans="2:23" x14ac:dyDescent="0.35">
      <c r="B185" s="446" t="s">
        <v>222</v>
      </c>
      <c r="C185" s="434" t="s">
        <v>384</v>
      </c>
      <c r="D185" s="434" t="s">
        <v>385</v>
      </c>
      <c r="E185" s="435">
        <v>1.1349</v>
      </c>
      <c r="F185" s="434">
        <v>1</v>
      </c>
      <c r="G185" s="435">
        <v>4.4049999999999999E-2</v>
      </c>
      <c r="H185" s="435">
        <v>3.6720000000000003E-2</v>
      </c>
      <c r="I185" s="435">
        <v>0.19890000000000002</v>
      </c>
      <c r="J185" s="435">
        <v>1.4200000000000001E-2</v>
      </c>
      <c r="K185" s="435">
        <v>0</v>
      </c>
      <c r="L185" s="434">
        <v>516.39</v>
      </c>
      <c r="M185" s="434">
        <v>7</v>
      </c>
      <c r="N185" s="434">
        <v>0</v>
      </c>
      <c r="O185" s="434">
        <v>3917</v>
      </c>
      <c r="P185" s="435">
        <v>1.0905</v>
      </c>
      <c r="Q185" s="434">
        <v>1</v>
      </c>
      <c r="R185" s="434">
        <v>1</v>
      </c>
      <c r="S185" s="434" t="s">
        <v>361</v>
      </c>
      <c r="T185" s="434" t="s">
        <v>361</v>
      </c>
      <c r="U185" s="434">
        <v>1.5184</v>
      </c>
      <c r="V185" s="435">
        <v>0.99119999999999997</v>
      </c>
      <c r="W185" s="441">
        <v>1.0045388438</v>
      </c>
    </row>
    <row r="186" spans="2:23" x14ac:dyDescent="0.35">
      <c r="B186" s="446" t="s">
        <v>222</v>
      </c>
      <c r="C186" s="434" t="s">
        <v>651</v>
      </c>
      <c r="D186" s="434" t="s">
        <v>652</v>
      </c>
      <c r="E186" s="435">
        <v>1.3541000000000001</v>
      </c>
      <c r="F186" s="434">
        <v>1</v>
      </c>
      <c r="G186" s="435">
        <v>0.28516999999999998</v>
      </c>
      <c r="H186" s="435">
        <v>0.19986999999999999</v>
      </c>
      <c r="I186" s="435">
        <v>0.3246</v>
      </c>
      <c r="J186" s="435">
        <v>3.9989999999999998E-2</v>
      </c>
      <c r="K186" s="435">
        <v>0</v>
      </c>
      <c r="L186" s="434">
        <v>432.18</v>
      </c>
      <c r="M186" s="434">
        <v>7</v>
      </c>
      <c r="N186" s="434">
        <v>0</v>
      </c>
      <c r="O186" s="434">
        <v>16225</v>
      </c>
      <c r="P186" s="435">
        <v>1.2306999999999999</v>
      </c>
      <c r="Q186" s="434">
        <v>1</v>
      </c>
      <c r="R186" s="434">
        <v>1</v>
      </c>
      <c r="S186" s="434" t="s">
        <v>361</v>
      </c>
      <c r="T186" s="434" t="s">
        <v>361</v>
      </c>
      <c r="U186" s="434">
        <v>2.0280999999999998</v>
      </c>
      <c r="V186" s="435">
        <v>0.99299999999999999</v>
      </c>
      <c r="W186" s="441">
        <v>0.99716115220000001</v>
      </c>
    </row>
    <row r="187" spans="2:23" x14ac:dyDescent="0.35">
      <c r="B187" s="446" t="s">
        <v>222</v>
      </c>
      <c r="C187" s="434" t="s">
        <v>386</v>
      </c>
      <c r="D187" s="434" t="s">
        <v>387</v>
      </c>
      <c r="E187" s="435">
        <v>1.3541000000000001</v>
      </c>
      <c r="F187" s="434">
        <v>1</v>
      </c>
      <c r="G187" s="435">
        <v>0</v>
      </c>
      <c r="H187" s="435">
        <v>0</v>
      </c>
      <c r="I187" s="435">
        <v>0.23280000000000001</v>
      </c>
      <c r="J187" s="435">
        <v>2.1049999999999999E-2</v>
      </c>
      <c r="K187" s="435">
        <v>0</v>
      </c>
      <c r="L187" s="434">
        <v>268.81</v>
      </c>
      <c r="M187" s="434">
        <v>7</v>
      </c>
      <c r="N187" s="434">
        <v>0</v>
      </c>
      <c r="O187" s="434">
        <v>3430</v>
      </c>
      <c r="P187" s="435">
        <v>1.2306999999999999</v>
      </c>
      <c r="Q187" s="434">
        <v>1</v>
      </c>
      <c r="R187" s="434">
        <v>1</v>
      </c>
      <c r="S187" s="434" t="s">
        <v>361</v>
      </c>
      <c r="T187" s="434" t="s">
        <v>361</v>
      </c>
      <c r="U187" s="434">
        <v>1.7536</v>
      </c>
      <c r="V187" s="435">
        <v>0.99709999999999999</v>
      </c>
      <c r="W187" s="441">
        <v>0.99667999839999999</v>
      </c>
    </row>
    <row r="188" spans="2:23" x14ac:dyDescent="0.35">
      <c r="B188" s="446" t="s">
        <v>222</v>
      </c>
      <c r="C188" s="434" t="s">
        <v>388</v>
      </c>
      <c r="D188" s="434" t="s">
        <v>389</v>
      </c>
      <c r="E188" s="435">
        <v>1.1349</v>
      </c>
      <c r="F188" s="434">
        <v>1</v>
      </c>
      <c r="G188" s="435">
        <v>0.17524999999999999</v>
      </c>
      <c r="H188" s="435">
        <v>0.13131000000000001</v>
      </c>
      <c r="I188" s="435">
        <v>0.28239999999999998</v>
      </c>
      <c r="J188" s="435">
        <v>3.1280000000000002E-2</v>
      </c>
      <c r="K188" s="435">
        <v>0</v>
      </c>
      <c r="L188" s="434">
        <v>437.16</v>
      </c>
      <c r="M188" s="434">
        <v>7</v>
      </c>
      <c r="N188" s="434">
        <v>0</v>
      </c>
      <c r="O188" s="434">
        <v>10989</v>
      </c>
      <c r="P188" s="435">
        <v>1.0905</v>
      </c>
      <c r="Q188" s="434">
        <v>1</v>
      </c>
      <c r="R188" s="434">
        <v>1</v>
      </c>
      <c r="S188" s="434" t="s">
        <v>361</v>
      </c>
      <c r="T188" s="434" t="s">
        <v>361</v>
      </c>
      <c r="U188" s="434">
        <v>2.1305000000000001</v>
      </c>
      <c r="V188" s="435">
        <v>0.99099999999999999</v>
      </c>
      <c r="W188" s="441">
        <v>0.99603845999999996</v>
      </c>
    </row>
    <row r="189" spans="2:23" x14ac:dyDescent="0.35">
      <c r="B189" s="446" t="s">
        <v>222</v>
      </c>
      <c r="C189" s="434" t="s">
        <v>390</v>
      </c>
      <c r="D189" s="434" t="s">
        <v>391</v>
      </c>
      <c r="E189" s="435">
        <v>1.1349</v>
      </c>
      <c r="F189" s="434">
        <v>1</v>
      </c>
      <c r="G189" s="435">
        <v>0.11259</v>
      </c>
      <c r="H189" s="435">
        <v>5.0540000000000002E-2</v>
      </c>
      <c r="I189" s="435">
        <v>0.25890000000000002</v>
      </c>
      <c r="J189" s="435">
        <v>2.6440000000000002E-2</v>
      </c>
      <c r="K189" s="435">
        <v>5.3830000000000003E-2</v>
      </c>
      <c r="L189" s="434">
        <v>196.7</v>
      </c>
      <c r="M189" s="434">
        <v>0</v>
      </c>
      <c r="N189" s="434">
        <v>0</v>
      </c>
      <c r="O189" s="434">
        <v>1631</v>
      </c>
      <c r="P189" s="435">
        <v>1.0905</v>
      </c>
      <c r="Q189" s="434">
        <v>1</v>
      </c>
      <c r="R189" s="434">
        <v>1</v>
      </c>
      <c r="S189" s="434" t="s">
        <v>361</v>
      </c>
      <c r="T189" s="434" t="s">
        <v>361</v>
      </c>
      <c r="U189" s="434">
        <v>1.5005999999999999</v>
      </c>
      <c r="V189" s="435">
        <v>0.97109999999999996</v>
      </c>
      <c r="W189" s="441">
        <v>1.0074257665999999</v>
      </c>
    </row>
    <row r="190" spans="2:23" x14ac:dyDescent="0.35">
      <c r="B190" s="446" t="s">
        <v>222</v>
      </c>
      <c r="C190" s="434" t="s">
        <v>392</v>
      </c>
      <c r="D190" s="434" t="s">
        <v>393</v>
      </c>
      <c r="E190" s="435">
        <v>1.3541000000000001</v>
      </c>
      <c r="F190" s="434">
        <v>1</v>
      </c>
      <c r="G190" s="435">
        <v>0.12082</v>
      </c>
      <c r="H190" s="435">
        <v>7.1220000000000006E-2</v>
      </c>
      <c r="I190" s="435">
        <v>0.27679999999999999</v>
      </c>
      <c r="J190" s="435">
        <v>3.0130000000000001E-2</v>
      </c>
      <c r="K190" s="435">
        <v>5.765E-2</v>
      </c>
      <c r="L190" s="434">
        <v>1105.82</v>
      </c>
      <c r="M190" s="434">
        <v>0</v>
      </c>
      <c r="N190" s="434">
        <v>0</v>
      </c>
      <c r="O190" s="434">
        <v>3393</v>
      </c>
      <c r="P190" s="435">
        <v>1.2306999999999999</v>
      </c>
      <c r="Q190" s="434">
        <v>1</v>
      </c>
      <c r="R190" s="434">
        <v>1</v>
      </c>
      <c r="S190" s="434" t="s">
        <v>361</v>
      </c>
      <c r="T190" s="434" t="s">
        <v>361</v>
      </c>
      <c r="U190" s="434">
        <v>1.8835999999999999</v>
      </c>
      <c r="V190" s="435">
        <v>0.99280000000000002</v>
      </c>
      <c r="W190" s="441">
        <v>0.99667999839999999</v>
      </c>
    </row>
    <row r="191" spans="2:23" x14ac:dyDescent="0.35">
      <c r="B191" s="446" t="s">
        <v>222</v>
      </c>
      <c r="C191" s="434" t="s">
        <v>394</v>
      </c>
      <c r="D191" s="434" t="s">
        <v>395</v>
      </c>
      <c r="E191" s="435">
        <v>1.1349</v>
      </c>
      <c r="F191" s="434">
        <v>1</v>
      </c>
      <c r="G191" s="435">
        <v>0</v>
      </c>
      <c r="H191" s="435">
        <v>0</v>
      </c>
      <c r="I191" s="435">
        <v>0.28470000000000001</v>
      </c>
      <c r="J191" s="435">
        <v>0.03</v>
      </c>
      <c r="K191" s="435">
        <v>0</v>
      </c>
      <c r="L191" s="434">
        <v>378.45</v>
      </c>
      <c r="M191" s="434">
        <v>0</v>
      </c>
      <c r="N191" s="434">
        <v>0</v>
      </c>
      <c r="O191" s="434">
        <v>1653</v>
      </c>
      <c r="P191" s="435">
        <v>1.0905</v>
      </c>
      <c r="Q191" s="434">
        <v>1</v>
      </c>
      <c r="R191" s="434">
        <v>1</v>
      </c>
      <c r="S191" s="434" t="s">
        <v>361</v>
      </c>
      <c r="T191" s="434" t="s">
        <v>361</v>
      </c>
      <c r="U191" s="434">
        <v>1.4910000000000001</v>
      </c>
      <c r="V191" s="435">
        <v>0.98040000000000005</v>
      </c>
      <c r="W191" s="441">
        <v>1.0069446127999999</v>
      </c>
    </row>
    <row r="192" spans="2:23" x14ac:dyDescent="0.35">
      <c r="B192" s="446" t="s">
        <v>222</v>
      </c>
      <c r="C192" s="434" t="s">
        <v>396</v>
      </c>
      <c r="D192" s="434" t="s">
        <v>397</v>
      </c>
      <c r="E192" s="435">
        <v>1.3541000000000001</v>
      </c>
      <c r="F192" s="434">
        <v>1</v>
      </c>
      <c r="G192" s="435">
        <v>0.14591000000000001</v>
      </c>
      <c r="H192" s="435">
        <v>0.13239999999999999</v>
      </c>
      <c r="I192" s="435">
        <v>0.20530000000000001</v>
      </c>
      <c r="J192" s="435">
        <v>1.538E-2</v>
      </c>
      <c r="K192" s="435">
        <v>4.2450000000000002E-2</v>
      </c>
      <c r="L192" s="434">
        <v>173.22</v>
      </c>
      <c r="M192" s="434">
        <v>0</v>
      </c>
      <c r="N192" s="434">
        <v>0</v>
      </c>
      <c r="O192" s="434">
        <v>1765</v>
      </c>
      <c r="P192" s="435">
        <v>1.2306999999999999</v>
      </c>
      <c r="Q192" s="434">
        <v>1</v>
      </c>
      <c r="R192" s="434">
        <v>1</v>
      </c>
      <c r="S192" s="434" t="s">
        <v>361</v>
      </c>
      <c r="T192" s="434" t="s">
        <v>361</v>
      </c>
      <c r="U192" s="434">
        <v>1.4816</v>
      </c>
      <c r="V192" s="435">
        <v>0.99670000000000003</v>
      </c>
      <c r="W192" s="441">
        <v>1.0016519209999999</v>
      </c>
    </row>
    <row r="193" spans="2:23" x14ac:dyDescent="0.35">
      <c r="B193" s="446" t="s">
        <v>222</v>
      </c>
      <c r="C193" s="434" t="s">
        <v>398</v>
      </c>
      <c r="D193" s="434" t="s">
        <v>399</v>
      </c>
      <c r="E193" s="435">
        <v>1.3541000000000001</v>
      </c>
      <c r="F193" s="434">
        <v>1</v>
      </c>
      <c r="G193" s="435">
        <v>0.11695</v>
      </c>
      <c r="H193" s="435">
        <v>0.10381</v>
      </c>
      <c r="I193" s="435">
        <v>0.1918</v>
      </c>
      <c r="J193" s="435">
        <v>1.304E-2</v>
      </c>
      <c r="K193" s="435">
        <v>0</v>
      </c>
      <c r="L193" s="434">
        <v>374.17</v>
      </c>
      <c r="M193" s="434">
        <v>7</v>
      </c>
      <c r="N193" s="434">
        <v>0</v>
      </c>
      <c r="O193" s="434">
        <v>7933</v>
      </c>
      <c r="P193" s="435">
        <v>1.2306999999999999</v>
      </c>
      <c r="Q193" s="434">
        <v>1</v>
      </c>
      <c r="R193" s="434">
        <v>1</v>
      </c>
      <c r="S193" s="434" t="s">
        <v>361</v>
      </c>
      <c r="T193" s="434" t="s">
        <v>361</v>
      </c>
      <c r="U193" s="434">
        <v>1.6867000000000001</v>
      </c>
      <c r="V193" s="435">
        <v>0.99609999999999999</v>
      </c>
      <c r="W193" s="441">
        <v>0.99748192140000003</v>
      </c>
    </row>
    <row r="194" spans="2:23" x14ac:dyDescent="0.35">
      <c r="B194" s="446" t="s">
        <v>222</v>
      </c>
      <c r="C194" s="434" t="s">
        <v>400</v>
      </c>
      <c r="D194" s="434" t="s">
        <v>401</v>
      </c>
      <c r="E194" s="435">
        <v>1.3541000000000001</v>
      </c>
      <c r="F194" s="434">
        <v>1</v>
      </c>
      <c r="G194" s="435">
        <v>0.11074000000000001</v>
      </c>
      <c r="H194" s="435">
        <v>0.11827</v>
      </c>
      <c r="I194" s="435">
        <v>0.21810000000000002</v>
      </c>
      <c r="J194" s="435">
        <v>1.8020000000000001E-2</v>
      </c>
      <c r="K194" s="435">
        <v>0</v>
      </c>
      <c r="L194" s="434">
        <v>646.84</v>
      </c>
      <c r="M194" s="434">
        <v>7</v>
      </c>
      <c r="N194" s="434">
        <v>0</v>
      </c>
      <c r="O194" s="434">
        <v>4357</v>
      </c>
      <c r="P194" s="435">
        <v>1.2306999999999999</v>
      </c>
      <c r="Q194" s="434">
        <v>1</v>
      </c>
      <c r="R194" s="434">
        <v>1</v>
      </c>
      <c r="S194" s="434" t="s">
        <v>361</v>
      </c>
      <c r="T194" s="434" t="s">
        <v>361</v>
      </c>
      <c r="U194" s="434">
        <v>1.5837000000000001</v>
      </c>
      <c r="V194" s="435">
        <v>0.99080000000000001</v>
      </c>
      <c r="W194" s="441">
        <v>0.99555730620000005</v>
      </c>
    </row>
    <row r="195" spans="2:23" x14ac:dyDescent="0.35">
      <c r="B195" s="446" t="s">
        <v>222</v>
      </c>
      <c r="C195" s="434" t="s">
        <v>402</v>
      </c>
      <c r="D195" s="434" t="s">
        <v>403</v>
      </c>
      <c r="E195" s="435">
        <v>1.1349</v>
      </c>
      <c r="F195" s="434">
        <v>1</v>
      </c>
      <c r="G195" s="435">
        <v>9.3700000000000006E-2</v>
      </c>
      <c r="H195" s="435">
        <v>7.8589999999999993E-2</v>
      </c>
      <c r="I195" s="435">
        <v>0.31429999999999997</v>
      </c>
      <c r="J195" s="435">
        <v>3.7859999999999998E-2</v>
      </c>
      <c r="K195" s="435">
        <v>0</v>
      </c>
      <c r="L195" s="434">
        <v>545.54</v>
      </c>
      <c r="M195" s="434">
        <v>7</v>
      </c>
      <c r="N195" s="434">
        <v>0</v>
      </c>
      <c r="O195" s="434">
        <v>3267</v>
      </c>
      <c r="P195" s="435">
        <v>1.0905</v>
      </c>
      <c r="Q195" s="434">
        <v>1</v>
      </c>
      <c r="R195" s="434">
        <v>1</v>
      </c>
      <c r="S195" s="434" t="s">
        <v>361</v>
      </c>
      <c r="T195" s="434" t="s">
        <v>361</v>
      </c>
      <c r="U195" s="434">
        <v>1.7004999999999999</v>
      </c>
      <c r="V195" s="435">
        <v>0.99450000000000005</v>
      </c>
      <c r="W195" s="441">
        <v>0.99234961420000001</v>
      </c>
    </row>
    <row r="196" spans="2:23" x14ac:dyDescent="0.35">
      <c r="B196" s="446" t="s">
        <v>222</v>
      </c>
      <c r="C196" s="434" t="s">
        <v>404</v>
      </c>
      <c r="D196" s="434" t="s">
        <v>405</v>
      </c>
      <c r="E196" s="435">
        <v>1.2331000000000001</v>
      </c>
      <c r="F196" s="434">
        <v>1</v>
      </c>
      <c r="G196" s="435">
        <v>0.52512000000000003</v>
      </c>
      <c r="H196" s="435">
        <v>0.52698999999999996</v>
      </c>
      <c r="I196" s="435">
        <v>0.3115</v>
      </c>
      <c r="J196" s="435">
        <v>3.7280000000000001E-2</v>
      </c>
      <c r="K196" s="435">
        <v>0</v>
      </c>
      <c r="L196" s="434">
        <v>737.13</v>
      </c>
      <c r="M196" s="434">
        <v>7</v>
      </c>
      <c r="N196" s="434">
        <v>0</v>
      </c>
      <c r="O196" s="434">
        <v>2393</v>
      </c>
      <c r="P196" s="435">
        <v>1.1543000000000001</v>
      </c>
      <c r="Q196" s="434">
        <v>1</v>
      </c>
      <c r="R196" s="434">
        <v>1</v>
      </c>
      <c r="S196" s="434" t="s">
        <v>361</v>
      </c>
      <c r="T196" s="434" t="s">
        <v>361</v>
      </c>
      <c r="U196" s="434">
        <v>1.6863999999999999</v>
      </c>
      <c r="V196" s="435">
        <v>0.99219999999999997</v>
      </c>
      <c r="W196" s="441">
        <v>0.9970007676</v>
      </c>
    </row>
    <row r="197" spans="2:23" x14ac:dyDescent="0.35">
      <c r="B197" s="446" t="s">
        <v>222</v>
      </c>
      <c r="C197" s="434" t="s">
        <v>406</v>
      </c>
      <c r="D197" s="434" t="s">
        <v>407</v>
      </c>
      <c r="E197" s="435">
        <v>1.3541000000000001</v>
      </c>
      <c r="F197" s="434">
        <v>1</v>
      </c>
      <c r="G197" s="435">
        <v>0</v>
      </c>
      <c r="H197" s="435">
        <v>0</v>
      </c>
      <c r="I197" s="435">
        <v>0.1825</v>
      </c>
      <c r="J197" s="435">
        <v>1.153E-2</v>
      </c>
      <c r="K197" s="435">
        <v>0</v>
      </c>
      <c r="L197" s="434">
        <v>0</v>
      </c>
      <c r="M197" s="434">
        <v>0</v>
      </c>
      <c r="N197" s="434">
        <v>0</v>
      </c>
      <c r="O197" s="434">
        <v>9</v>
      </c>
      <c r="P197" s="435">
        <v>1.2306999999999999</v>
      </c>
      <c r="Q197" s="434">
        <v>1</v>
      </c>
      <c r="R197" s="434">
        <v>1</v>
      </c>
      <c r="S197" s="434" t="s">
        <v>408</v>
      </c>
      <c r="T197" s="434" t="s">
        <v>408</v>
      </c>
      <c r="U197" s="434">
        <v>0.97299999999999998</v>
      </c>
      <c r="V197" s="435"/>
      <c r="W197" s="441">
        <v>1</v>
      </c>
    </row>
    <row r="198" spans="2:23" x14ac:dyDescent="0.35">
      <c r="B198" s="446" t="s">
        <v>222</v>
      </c>
      <c r="C198" s="434" t="s">
        <v>672</v>
      </c>
      <c r="D198" s="434" t="s">
        <v>673</v>
      </c>
      <c r="E198" s="435">
        <v>1.3541000000000001</v>
      </c>
      <c r="F198" s="434">
        <v>1</v>
      </c>
      <c r="G198" s="435">
        <v>0</v>
      </c>
      <c r="H198" s="435">
        <v>0</v>
      </c>
      <c r="I198" s="435">
        <v>3.8999999999999998E-3</v>
      </c>
      <c r="J198" s="435">
        <v>0</v>
      </c>
      <c r="K198" s="435">
        <v>0</v>
      </c>
      <c r="L198" s="434">
        <v>0</v>
      </c>
      <c r="M198" s="434">
        <v>0</v>
      </c>
      <c r="N198" s="434">
        <v>0</v>
      </c>
      <c r="O198" s="434">
        <v>168</v>
      </c>
      <c r="P198" s="435">
        <v>1.2306999999999999</v>
      </c>
      <c r="Q198" s="434">
        <v>1</v>
      </c>
      <c r="R198" s="434">
        <v>1</v>
      </c>
      <c r="S198" s="434" t="s">
        <v>361</v>
      </c>
      <c r="T198" s="434" t="s">
        <v>361</v>
      </c>
      <c r="U198" s="434">
        <v>1.0972999999999999</v>
      </c>
      <c r="V198" s="435">
        <v>1</v>
      </c>
      <c r="W198" s="441">
        <v>1</v>
      </c>
    </row>
    <row r="199" spans="2:23" x14ac:dyDescent="0.35">
      <c r="B199" s="446" t="s">
        <v>222</v>
      </c>
      <c r="C199" s="434" t="s">
        <v>674</v>
      </c>
      <c r="D199" s="434" t="s">
        <v>675</v>
      </c>
      <c r="E199" s="435">
        <v>1.1349</v>
      </c>
      <c r="F199" s="434">
        <v>1</v>
      </c>
      <c r="G199" s="435">
        <v>0</v>
      </c>
      <c r="H199" s="435">
        <v>0</v>
      </c>
      <c r="I199" s="435">
        <v>0</v>
      </c>
      <c r="J199" s="435">
        <v>0</v>
      </c>
      <c r="K199" s="435">
        <v>0</v>
      </c>
      <c r="L199" s="434">
        <v>0</v>
      </c>
      <c r="M199" s="434">
        <v>0</v>
      </c>
      <c r="N199" s="434">
        <v>0</v>
      </c>
      <c r="O199" s="434">
        <v>8</v>
      </c>
      <c r="P199" s="435">
        <v>1.0905</v>
      </c>
      <c r="Q199" s="434">
        <v>1</v>
      </c>
      <c r="R199" s="434">
        <v>1</v>
      </c>
      <c r="S199" s="434" t="s">
        <v>361</v>
      </c>
      <c r="T199" s="434" t="s">
        <v>408</v>
      </c>
      <c r="U199" s="434">
        <v>0.97450000000000003</v>
      </c>
      <c r="V199" s="435">
        <v>1</v>
      </c>
      <c r="W199" s="441">
        <v>1</v>
      </c>
    </row>
    <row r="200" spans="2:23" x14ac:dyDescent="0.35">
      <c r="B200" s="446" t="s">
        <v>222</v>
      </c>
      <c r="C200" s="434" t="s">
        <v>653</v>
      </c>
      <c r="D200" s="434" t="s">
        <v>654</v>
      </c>
      <c r="E200" s="435">
        <v>1.2555000000000001</v>
      </c>
      <c r="F200" s="434">
        <v>1.25</v>
      </c>
      <c r="G200" s="435">
        <v>7.2410000000000002E-2</v>
      </c>
      <c r="H200" s="435">
        <v>6.0900000000000003E-2</v>
      </c>
      <c r="I200" s="435">
        <v>0.38019999999999998</v>
      </c>
      <c r="J200" s="435">
        <v>5.1450000000000003E-2</v>
      </c>
      <c r="K200" s="435">
        <v>0</v>
      </c>
      <c r="L200" s="434">
        <v>573.33000000000004</v>
      </c>
      <c r="M200" s="434">
        <v>7</v>
      </c>
      <c r="N200" s="434">
        <v>0</v>
      </c>
      <c r="O200" s="434">
        <v>6235</v>
      </c>
      <c r="P200" s="435">
        <v>1.1686000000000001</v>
      </c>
      <c r="Q200" s="434">
        <v>1.0788</v>
      </c>
      <c r="R200" s="434">
        <v>1</v>
      </c>
      <c r="S200" s="434" t="s">
        <v>361</v>
      </c>
      <c r="T200" s="434" t="s">
        <v>361</v>
      </c>
      <c r="U200" s="434">
        <v>2.0844</v>
      </c>
      <c r="V200" s="435">
        <v>0.99939999999999996</v>
      </c>
      <c r="W200" s="441">
        <v>1.0030953824</v>
      </c>
    </row>
    <row r="201" spans="2:23" x14ac:dyDescent="0.35">
      <c r="B201" s="446" t="s">
        <v>222</v>
      </c>
      <c r="C201" s="434" t="s">
        <v>655</v>
      </c>
      <c r="D201" s="434" t="s">
        <v>656</v>
      </c>
      <c r="E201" s="435">
        <v>1.2450000000000001</v>
      </c>
      <c r="F201" s="434">
        <v>1.25</v>
      </c>
      <c r="G201" s="435">
        <v>7.8899999999999994E-3</v>
      </c>
      <c r="H201" s="435">
        <v>0.15343000000000001</v>
      </c>
      <c r="I201" s="435">
        <v>0.32050000000000001</v>
      </c>
      <c r="J201" s="435">
        <v>0.03</v>
      </c>
      <c r="K201" s="435">
        <v>0</v>
      </c>
      <c r="L201" s="434">
        <v>436.41</v>
      </c>
      <c r="M201" s="434">
        <v>0</v>
      </c>
      <c r="N201" s="434">
        <v>0</v>
      </c>
      <c r="O201" s="434">
        <v>301</v>
      </c>
      <c r="P201" s="435">
        <v>1.1618999999999999</v>
      </c>
      <c r="Q201" s="434">
        <v>1.0788</v>
      </c>
      <c r="R201" s="434">
        <v>1</v>
      </c>
      <c r="S201" s="434" t="s">
        <v>361</v>
      </c>
      <c r="T201" s="434" t="s">
        <v>361</v>
      </c>
      <c r="U201" s="434">
        <v>1.3734</v>
      </c>
      <c r="V201" s="435">
        <v>1</v>
      </c>
      <c r="W201" s="441">
        <v>1</v>
      </c>
    </row>
    <row r="202" spans="2:23" x14ac:dyDescent="0.35">
      <c r="B202" s="446" t="s">
        <v>222</v>
      </c>
      <c r="C202" s="434" t="s">
        <v>657</v>
      </c>
      <c r="D202" s="434" t="s">
        <v>658</v>
      </c>
      <c r="E202" s="435">
        <v>1.2555000000000001</v>
      </c>
      <c r="F202" s="434">
        <v>1.25</v>
      </c>
      <c r="G202" s="435">
        <v>0</v>
      </c>
      <c r="H202" s="435">
        <v>0</v>
      </c>
      <c r="I202" s="435">
        <v>0.37929999999999997</v>
      </c>
      <c r="J202" s="435">
        <v>0.03</v>
      </c>
      <c r="K202" s="435">
        <v>0</v>
      </c>
      <c r="L202" s="434">
        <v>430.29</v>
      </c>
      <c r="M202" s="434">
        <v>0</v>
      </c>
      <c r="N202" s="434">
        <v>0</v>
      </c>
      <c r="O202" s="434">
        <v>1502</v>
      </c>
      <c r="P202" s="435">
        <v>1.1686000000000001</v>
      </c>
      <c r="Q202" s="434">
        <v>1.0788</v>
      </c>
      <c r="R202" s="434">
        <v>1</v>
      </c>
      <c r="S202" s="434" t="s">
        <v>361</v>
      </c>
      <c r="T202" s="434" t="s">
        <v>361</v>
      </c>
      <c r="U202" s="434">
        <v>1.8081</v>
      </c>
      <c r="V202" s="435">
        <v>0.996</v>
      </c>
      <c r="W202" s="441">
        <v>1.0122373045999999</v>
      </c>
    </row>
    <row r="203" spans="2:23" x14ac:dyDescent="0.35">
      <c r="B203" s="446" t="s">
        <v>222</v>
      </c>
      <c r="C203" s="434" t="s">
        <v>659</v>
      </c>
      <c r="D203" s="434" t="s">
        <v>660</v>
      </c>
      <c r="E203" s="435">
        <v>1.2450000000000001</v>
      </c>
      <c r="F203" s="434">
        <v>1.25</v>
      </c>
      <c r="G203" s="435">
        <v>5.0439999999999999E-2</v>
      </c>
      <c r="H203" s="435">
        <v>6.7570000000000005E-2</v>
      </c>
      <c r="I203" s="435">
        <v>0.1769</v>
      </c>
      <c r="J203" s="435">
        <v>1.0619999999999999E-2</v>
      </c>
      <c r="K203" s="435">
        <v>3.6470000000000002E-2</v>
      </c>
      <c r="L203" s="434">
        <v>323.08</v>
      </c>
      <c r="M203" s="434">
        <v>0</v>
      </c>
      <c r="N203" s="434">
        <v>0</v>
      </c>
      <c r="O203" s="434">
        <v>1089</v>
      </c>
      <c r="P203" s="435">
        <v>1.1618999999999999</v>
      </c>
      <c r="Q203" s="434">
        <v>1.0788</v>
      </c>
      <c r="R203" s="434">
        <v>1</v>
      </c>
      <c r="S203" s="434" t="s">
        <v>361</v>
      </c>
      <c r="T203" s="434" t="s">
        <v>361</v>
      </c>
      <c r="U203" s="434">
        <v>2.1013000000000002</v>
      </c>
      <c r="V203" s="435">
        <v>0.99980000000000002</v>
      </c>
      <c r="W203" s="441">
        <v>1.0049398053</v>
      </c>
    </row>
    <row r="204" spans="2:23" x14ac:dyDescent="0.35">
      <c r="B204" s="446" t="s">
        <v>222</v>
      </c>
      <c r="C204" s="434" t="s">
        <v>661</v>
      </c>
      <c r="D204" s="434" t="s">
        <v>662</v>
      </c>
      <c r="E204" s="435">
        <v>1.2555000000000001</v>
      </c>
      <c r="F204" s="434">
        <v>1.25</v>
      </c>
      <c r="G204" s="435">
        <v>1.1140000000000001E-2</v>
      </c>
      <c r="H204" s="435">
        <v>9.7000000000000003E-3</v>
      </c>
      <c r="I204" s="435">
        <v>0.12670000000000001</v>
      </c>
      <c r="J204" s="435">
        <v>0</v>
      </c>
      <c r="K204" s="435">
        <v>0</v>
      </c>
      <c r="L204" s="434">
        <v>0</v>
      </c>
      <c r="M204" s="434">
        <v>7</v>
      </c>
      <c r="N204" s="434">
        <v>0</v>
      </c>
      <c r="O204" s="434">
        <v>531</v>
      </c>
      <c r="P204" s="435">
        <v>1.1686000000000001</v>
      </c>
      <c r="Q204" s="434">
        <v>1.0788</v>
      </c>
      <c r="R204" s="434">
        <v>1</v>
      </c>
      <c r="S204" s="434" t="s">
        <v>361</v>
      </c>
      <c r="T204" s="434" t="s">
        <v>361</v>
      </c>
      <c r="U204" s="434">
        <v>1.7276</v>
      </c>
      <c r="V204" s="435">
        <v>0.99819999999999998</v>
      </c>
      <c r="W204" s="441">
        <v>1.0217534575</v>
      </c>
    </row>
    <row r="205" spans="2:23" x14ac:dyDescent="0.35">
      <c r="B205" s="446" t="s">
        <v>222</v>
      </c>
      <c r="C205" s="434" t="s">
        <v>663</v>
      </c>
      <c r="D205" s="434" t="s">
        <v>664</v>
      </c>
      <c r="E205" s="435">
        <v>1.2555000000000001</v>
      </c>
      <c r="F205" s="434">
        <v>1.25</v>
      </c>
      <c r="G205" s="435">
        <v>3.0550000000000001E-2</v>
      </c>
      <c r="H205" s="435">
        <v>2.044E-2</v>
      </c>
      <c r="I205" s="435">
        <v>0.26050000000000001</v>
      </c>
      <c r="J205" s="435">
        <v>2.6769999999999999E-2</v>
      </c>
      <c r="K205" s="435">
        <v>0</v>
      </c>
      <c r="L205" s="434">
        <v>759.03</v>
      </c>
      <c r="M205" s="434">
        <v>0</v>
      </c>
      <c r="N205" s="434">
        <v>0</v>
      </c>
      <c r="O205" s="434">
        <v>1957</v>
      </c>
      <c r="P205" s="435">
        <v>1.1686000000000001</v>
      </c>
      <c r="Q205" s="434">
        <v>1.0788</v>
      </c>
      <c r="R205" s="434">
        <v>1</v>
      </c>
      <c r="S205" s="434" t="s">
        <v>361</v>
      </c>
      <c r="T205" s="434" t="s">
        <v>361</v>
      </c>
      <c r="U205" s="434">
        <v>2.2404999999999999</v>
      </c>
      <c r="V205" s="435">
        <v>0.99990000000000001</v>
      </c>
      <c r="W205" s="441">
        <v>1.0111146123999999</v>
      </c>
    </row>
    <row r="206" spans="2:23" x14ac:dyDescent="0.35">
      <c r="B206" s="446" t="s">
        <v>222</v>
      </c>
      <c r="C206" s="434" t="s">
        <v>665</v>
      </c>
      <c r="D206" s="434" t="s">
        <v>666</v>
      </c>
      <c r="E206" s="435">
        <v>1.2555000000000001</v>
      </c>
      <c r="F206" s="434">
        <v>1.25</v>
      </c>
      <c r="G206" s="435">
        <v>3.9390000000000001E-2</v>
      </c>
      <c r="H206" s="435">
        <v>0</v>
      </c>
      <c r="I206" s="435">
        <v>0.23190000000000002</v>
      </c>
      <c r="J206" s="435">
        <v>2.087E-2</v>
      </c>
      <c r="K206" s="435">
        <v>0</v>
      </c>
      <c r="L206" s="434">
        <v>402.94</v>
      </c>
      <c r="M206" s="434">
        <v>0</v>
      </c>
      <c r="N206" s="434">
        <v>0</v>
      </c>
      <c r="O206" s="434">
        <v>1932</v>
      </c>
      <c r="P206" s="435">
        <v>1.1686000000000001</v>
      </c>
      <c r="Q206" s="434">
        <v>1.0788</v>
      </c>
      <c r="R206" s="434">
        <v>1</v>
      </c>
      <c r="S206" s="434" t="s">
        <v>361</v>
      </c>
      <c r="T206" s="434" t="s">
        <v>361</v>
      </c>
      <c r="U206" s="434">
        <v>2.0225</v>
      </c>
      <c r="V206" s="435">
        <v>1</v>
      </c>
      <c r="W206" s="441">
        <v>1.0208178806999999</v>
      </c>
    </row>
    <row r="207" spans="2:23" x14ac:dyDescent="0.35">
      <c r="B207" s="446" t="s">
        <v>222</v>
      </c>
      <c r="C207" s="434" t="s">
        <v>676</v>
      </c>
      <c r="D207" s="434" t="s">
        <v>677</v>
      </c>
      <c r="E207" s="435">
        <v>0.87260000000000004</v>
      </c>
      <c r="F207" s="434">
        <v>1</v>
      </c>
      <c r="G207" s="435">
        <v>0</v>
      </c>
      <c r="H207" s="435">
        <v>0</v>
      </c>
      <c r="I207" s="435">
        <v>0.21230000000000002</v>
      </c>
      <c r="J207" s="435">
        <v>1.6820000000000002E-2</v>
      </c>
      <c r="K207" s="435">
        <v>0</v>
      </c>
      <c r="L207" s="434">
        <v>0</v>
      </c>
      <c r="M207" s="434">
        <v>0</v>
      </c>
      <c r="N207" s="434">
        <v>0</v>
      </c>
      <c r="O207" s="434">
        <v>449</v>
      </c>
      <c r="P207" s="435">
        <v>0.91090000000000004</v>
      </c>
      <c r="Q207" s="434">
        <v>1</v>
      </c>
      <c r="R207" s="434">
        <v>1</v>
      </c>
      <c r="S207" s="434" t="s">
        <v>361</v>
      </c>
      <c r="T207" s="434" t="s">
        <v>361</v>
      </c>
      <c r="U207" s="434">
        <v>1.4279999999999999</v>
      </c>
      <c r="V207" s="435">
        <v>0.99270000000000003</v>
      </c>
      <c r="W207" s="441">
        <v>1</v>
      </c>
    </row>
    <row r="208" spans="2:23" x14ac:dyDescent="0.35">
      <c r="B208" s="446" t="s">
        <v>222</v>
      </c>
      <c r="C208" s="434" t="s">
        <v>678</v>
      </c>
      <c r="D208" s="434" t="s">
        <v>679</v>
      </c>
      <c r="E208" s="435">
        <v>1.0729</v>
      </c>
      <c r="F208" s="434">
        <v>1</v>
      </c>
      <c r="G208" s="435">
        <v>6.4729999999999996E-2</v>
      </c>
      <c r="H208" s="435">
        <v>5.7939999999999998E-2</v>
      </c>
      <c r="I208" s="435">
        <v>0.2321</v>
      </c>
      <c r="J208" s="435">
        <v>2.0910000000000002E-2</v>
      </c>
      <c r="K208" s="435">
        <v>4.8120000000000003E-2</v>
      </c>
      <c r="L208" s="434">
        <v>373.73</v>
      </c>
      <c r="M208" s="434">
        <v>7</v>
      </c>
      <c r="N208" s="434">
        <v>0</v>
      </c>
      <c r="O208" s="434">
        <v>2785</v>
      </c>
      <c r="P208" s="435">
        <v>1.0494000000000001</v>
      </c>
      <c r="Q208" s="434">
        <v>1</v>
      </c>
      <c r="R208" s="434">
        <v>1</v>
      </c>
      <c r="S208" s="434" t="s">
        <v>361</v>
      </c>
      <c r="T208" s="434" t="s">
        <v>361</v>
      </c>
      <c r="U208" s="434">
        <v>1.2695000000000001</v>
      </c>
      <c r="V208" s="435">
        <v>0.98860000000000003</v>
      </c>
      <c r="W208" s="441">
        <v>0.99427422939999999</v>
      </c>
    </row>
    <row r="209" spans="2:23" x14ac:dyDescent="0.35">
      <c r="B209" s="446" t="s">
        <v>222</v>
      </c>
      <c r="C209" s="434" t="s">
        <v>409</v>
      </c>
      <c r="D209" s="434" t="s">
        <v>410</v>
      </c>
      <c r="E209" s="435">
        <v>1.0319</v>
      </c>
      <c r="F209" s="434">
        <v>1</v>
      </c>
      <c r="G209" s="435">
        <v>0.20821999999999999</v>
      </c>
      <c r="H209" s="435">
        <v>0.16208</v>
      </c>
      <c r="I209" s="435">
        <v>0.38440000000000002</v>
      </c>
      <c r="J209" s="435">
        <v>5.2319999999999998E-2</v>
      </c>
      <c r="K209" s="435">
        <v>8.0949999999999994E-2</v>
      </c>
      <c r="L209" s="434">
        <v>373.47</v>
      </c>
      <c r="M209" s="434">
        <v>0</v>
      </c>
      <c r="N209" s="434">
        <v>0</v>
      </c>
      <c r="O209" s="434">
        <v>8697</v>
      </c>
      <c r="P209" s="435">
        <v>1.0217000000000001</v>
      </c>
      <c r="Q209" s="434">
        <v>1</v>
      </c>
      <c r="R209" s="434">
        <v>1</v>
      </c>
      <c r="S209" s="434" t="s">
        <v>361</v>
      </c>
      <c r="T209" s="434" t="s">
        <v>361</v>
      </c>
      <c r="U209" s="434">
        <v>2.0116000000000001</v>
      </c>
      <c r="V209" s="435">
        <v>0.99690000000000001</v>
      </c>
      <c r="W209" s="441">
        <v>0.99443461399999999</v>
      </c>
    </row>
    <row r="210" spans="2:23" x14ac:dyDescent="0.35">
      <c r="B210" s="446" t="s">
        <v>222</v>
      </c>
      <c r="C210" s="434" t="s">
        <v>411</v>
      </c>
      <c r="D210" s="434" t="s">
        <v>412</v>
      </c>
      <c r="E210" s="435">
        <v>1.3468</v>
      </c>
      <c r="F210" s="434">
        <v>1</v>
      </c>
      <c r="G210" s="435">
        <v>0.12701999999999999</v>
      </c>
      <c r="H210" s="435">
        <v>7.893E-2</v>
      </c>
      <c r="I210" s="435">
        <v>0.76619999999999999</v>
      </c>
      <c r="J210" s="435">
        <v>0.13106999999999999</v>
      </c>
      <c r="K210" s="435">
        <v>0.16783999999999999</v>
      </c>
      <c r="L210" s="434">
        <v>2489.1</v>
      </c>
      <c r="M210" s="434">
        <v>0</v>
      </c>
      <c r="N210" s="434">
        <v>0</v>
      </c>
      <c r="O210" s="434">
        <v>1030</v>
      </c>
      <c r="P210" s="435">
        <v>1.2262</v>
      </c>
      <c r="Q210" s="434">
        <v>1</v>
      </c>
      <c r="R210" s="434">
        <v>1</v>
      </c>
      <c r="S210" s="434" t="s">
        <v>361</v>
      </c>
      <c r="T210" s="434" t="s">
        <v>361</v>
      </c>
      <c r="U210" s="434">
        <v>1.5667</v>
      </c>
      <c r="V210" s="435">
        <v>0.99729999999999996</v>
      </c>
      <c r="W210" s="441">
        <v>0.9922694219</v>
      </c>
    </row>
    <row r="211" spans="2:23" x14ac:dyDescent="0.35">
      <c r="B211" s="446" t="s">
        <v>222</v>
      </c>
      <c r="C211" s="434" t="s">
        <v>413</v>
      </c>
      <c r="D211" s="434" t="s">
        <v>680</v>
      </c>
      <c r="E211" s="435">
        <v>1.3468</v>
      </c>
      <c r="F211" s="434">
        <v>1</v>
      </c>
      <c r="G211" s="435">
        <v>0.31669000000000003</v>
      </c>
      <c r="H211" s="435">
        <v>0.29919000000000001</v>
      </c>
      <c r="I211" s="435">
        <v>0.98419999999999996</v>
      </c>
      <c r="J211" s="435">
        <v>0.17602999999999999</v>
      </c>
      <c r="K211" s="435">
        <v>0.22055</v>
      </c>
      <c r="L211" s="434">
        <v>8538.34</v>
      </c>
      <c r="M211" s="434">
        <v>0</v>
      </c>
      <c r="N211" s="434">
        <v>0</v>
      </c>
      <c r="O211" s="434">
        <v>2035</v>
      </c>
      <c r="P211" s="435">
        <v>1.2262</v>
      </c>
      <c r="Q211" s="434">
        <v>1</v>
      </c>
      <c r="R211" s="434">
        <v>1</v>
      </c>
      <c r="S211" s="434" t="s">
        <v>361</v>
      </c>
      <c r="T211" s="434" t="s">
        <v>361</v>
      </c>
      <c r="U211" s="434">
        <v>1.609</v>
      </c>
      <c r="V211" s="435">
        <v>0.99939999999999996</v>
      </c>
      <c r="W211" s="441">
        <v>0.99868480589999997</v>
      </c>
    </row>
    <row r="212" spans="2:23" x14ac:dyDescent="0.35">
      <c r="B212" s="446" t="s">
        <v>222</v>
      </c>
      <c r="C212" s="434" t="s">
        <v>415</v>
      </c>
      <c r="D212" s="434" t="s">
        <v>416</v>
      </c>
      <c r="E212" s="435">
        <v>0.88780000000000003</v>
      </c>
      <c r="F212" s="434">
        <v>1</v>
      </c>
      <c r="G212" s="435">
        <v>8.7330000000000005E-2</v>
      </c>
      <c r="H212" s="435">
        <v>2.63E-2</v>
      </c>
      <c r="I212" s="435">
        <v>0.23909999999999998</v>
      </c>
      <c r="J212" s="435">
        <v>2.2349999999999998E-2</v>
      </c>
      <c r="K212" s="435">
        <v>0</v>
      </c>
      <c r="L212" s="434">
        <v>748.63</v>
      </c>
      <c r="M212" s="434">
        <v>7</v>
      </c>
      <c r="N212" s="434">
        <v>0</v>
      </c>
      <c r="O212" s="434">
        <v>3233</v>
      </c>
      <c r="P212" s="435">
        <v>0.92169999999999996</v>
      </c>
      <c r="Q212" s="434">
        <v>1</v>
      </c>
      <c r="R212" s="434">
        <v>1</v>
      </c>
      <c r="S212" s="434" t="s">
        <v>361</v>
      </c>
      <c r="T212" s="434" t="s">
        <v>361</v>
      </c>
      <c r="U212" s="434">
        <v>1.5226</v>
      </c>
      <c r="V212" s="435">
        <v>0.99770000000000003</v>
      </c>
      <c r="W212" s="441">
        <v>1.0010103826000001</v>
      </c>
    </row>
    <row r="213" spans="2:23" x14ac:dyDescent="0.35">
      <c r="B213" s="446" t="s">
        <v>222</v>
      </c>
      <c r="C213" s="434" t="s">
        <v>417</v>
      </c>
      <c r="D213" s="434" t="s">
        <v>418</v>
      </c>
      <c r="E213" s="435">
        <v>0.87260000000000004</v>
      </c>
      <c r="F213" s="434">
        <v>1</v>
      </c>
      <c r="G213" s="435">
        <v>0.21954000000000001</v>
      </c>
      <c r="H213" s="435">
        <v>0.16730999999999999</v>
      </c>
      <c r="I213" s="435">
        <v>0.35960000000000003</v>
      </c>
      <c r="J213" s="435">
        <v>4.7210000000000002E-2</v>
      </c>
      <c r="K213" s="435">
        <v>0</v>
      </c>
      <c r="L213" s="434">
        <v>280.39</v>
      </c>
      <c r="M213" s="434">
        <v>7</v>
      </c>
      <c r="N213" s="434">
        <v>0</v>
      </c>
      <c r="O213" s="434">
        <v>9758</v>
      </c>
      <c r="P213" s="435">
        <v>0.91090000000000004</v>
      </c>
      <c r="Q213" s="434">
        <v>1</v>
      </c>
      <c r="R213" s="434">
        <v>1</v>
      </c>
      <c r="S213" s="434" t="s">
        <v>361</v>
      </c>
      <c r="T213" s="434" t="s">
        <v>361</v>
      </c>
      <c r="U213" s="434">
        <v>2.0971000000000002</v>
      </c>
      <c r="V213" s="435">
        <v>0.99690000000000001</v>
      </c>
      <c r="W213" s="441">
        <v>0.98914192219999997</v>
      </c>
    </row>
    <row r="214" spans="2:23" x14ac:dyDescent="0.35">
      <c r="B214" s="446" t="s">
        <v>222</v>
      </c>
      <c r="C214" s="434" t="s">
        <v>419</v>
      </c>
      <c r="D214" s="434" t="s">
        <v>420</v>
      </c>
      <c r="E214" s="435">
        <v>1.3541000000000001</v>
      </c>
      <c r="F214" s="434">
        <v>1</v>
      </c>
      <c r="G214" s="435">
        <v>0.23938000000000001</v>
      </c>
      <c r="H214" s="435">
        <v>0.18704000000000001</v>
      </c>
      <c r="I214" s="435">
        <v>0.69750000000000001</v>
      </c>
      <c r="J214" s="435">
        <v>0.1169</v>
      </c>
      <c r="K214" s="435">
        <v>0</v>
      </c>
      <c r="L214" s="434">
        <v>2227.5</v>
      </c>
      <c r="M214" s="434">
        <v>7</v>
      </c>
      <c r="N214" s="434">
        <v>0</v>
      </c>
      <c r="O214" s="434">
        <v>1955</v>
      </c>
      <c r="P214" s="435">
        <v>1.2306999999999999</v>
      </c>
      <c r="Q214" s="434">
        <v>1</v>
      </c>
      <c r="R214" s="434">
        <v>1</v>
      </c>
      <c r="S214" s="434" t="s">
        <v>361</v>
      </c>
      <c r="T214" s="434" t="s">
        <v>361</v>
      </c>
      <c r="U214" s="434">
        <v>1.6267</v>
      </c>
      <c r="V214" s="435">
        <v>0.99760000000000004</v>
      </c>
      <c r="W214" s="441">
        <v>0.99194865269999999</v>
      </c>
    </row>
    <row r="215" spans="2:23" x14ac:dyDescent="0.35">
      <c r="B215" s="446" t="s">
        <v>222</v>
      </c>
      <c r="C215" s="434" t="s">
        <v>421</v>
      </c>
      <c r="D215" s="434" t="s">
        <v>422</v>
      </c>
      <c r="E215" s="435">
        <v>1.3541000000000001</v>
      </c>
      <c r="F215" s="434">
        <v>1</v>
      </c>
      <c r="G215" s="435">
        <v>2.418E-2</v>
      </c>
      <c r="H215" s="435">
        <v>6.3400000000000001E-3</v>
      </c>
      <c r="I215" s="435">
        <v>0.60609999999999997</v>
      </c>
      <c r="J215" s="435">
        <v>9.8049999999999998E-2</v>
      </c>
      <c r="K215" s="435">
        <v>0.13059000000000001</v>
      </c>
      <c r="L215" s="434">
        <v>219.85</v>
      </c>
      <c r="M215" s="434">
        <v>0</v>
      </c>
      <c r="N215" s="434">
        <v>0</v>
      </c>
      <c r="O215" s="434">
        <v>3683</v>
      </c>
      <c r="P215" s="435">
        <v>1.2306999999999999</v>
      </c>
      <c r="Q215" s="434">
        <v>1</v>
      </c>
      <c r="R215" s="434">
        <v>1</v>
      </c>
      <c r="S215" s="434" t="s">
        <v>361</v>
      </c>
      <c r="T215" s="434" t="s">
        <v>361</v>
      </c>
      <c r="U215" s="434">
        <v>1.3636999999999999</v>
      </c>
      <c r="V215" s="435">
        <v>0.99</v>
      </c>
      <c r="W215" s="441">
        <v>0.99732153680000002</v>
      </c>
    </row>
    <row r="216" spans="2:23" x14ac:dyDescent="0.35">
      <c r="B216" s="446" t="s">
        <v>222</v>
      </c>
      <c r="C216" s="434" t="s">
        <v>423</v>
      </c>
      <c r="D216" s="434" t="s">
        <v>424</v>
      </c>
      <c r="E216" s="435">
        <v>1.3240000000000001</v>
      </c>
      <c r="F216" s="434">
        <v>1</v>
      </c>
      <c r="G216" s="435">
        <v>3.356E-2</v>
      </c>
      <c r="H216" s="435">
        <v>0</v>
      </c>
      <c r="I216" s="435">
        <v>0.23980000000000001</v>
      </c>
      <c r="J216" s="435">
        <v>2.2499999999999999E-2</v>
      </c>
      <c r="K216" s="435">
        <v>4.9759999999999999E-2</v>
      </c>
      <c r="L216" s="434">
        <v>299.05</v>
      </c>
      <c r="M216" s="434">
        <v>0</v>
      </c>
      <c r="N216" s="434">
        <v>0</v>
      </c>
      <c r="O216" s="434">
        <v>8637</v>
      </c>
      <c r="P216" s="435">
        <v>1.2119</v>
      </c>
      <c r="Q216" s="434">
        <v>1</v>
      </c>
      <c r="R216" s="434">
        <v>1</v>
      </c>
      <c r="S216" s="434" t="s">
        <v>361</v>
      </c>
      <c r="T216" s="434" t="s">
        <v>361</v>
      </c>
      <c r="U216" s="434">
        <v>1.9118999999999999</v>
      </c>
      <c r="V216" s="435">
        <v>0.98219999999999996</v>
      </c>
      <c r="W216" s="441">
        <v>0.99908576739999999</v>
      </c>
    </row>
    <row r="217" spans="2:23" x14ac:dyDescent="0.35">
      <c r="B217" s="446" t="s">
        <v>222</v>
      </c>
      <c r="C217" s="434" t="s">
        <v>425</v>
      </c>
      <c r="D217" s="434" t="s">
        <v>426</v>
      </c>
      <c r="E217" s="435">
        <v>1.3468</v>
      </c>
      <c r="F217" s="434">
        <v>1</v>
      </c>
      <c r="G217" s="435">
        <v>0.35921999999999998</v>
      </c>
      <c r="H217" s="435">
        <v>0.27867999999999998</v>
      </c>
      <c r="I217" s="435">
        <v>0.44709999999999994</v>
      </c>
      <c r="J217" s="435">
        <v>6.5250000000000002E-2</v>
      </c>
      <c r="K217" s="435">
        <v>9.4759999999999997E-2</v>
      </c>
      <c r="L217" s="434">
        <v>699.04</v>
      </c>
      <c r="M217" s="434">
        <v>0</v>
      </c>
      <c r="N217" s="434">
        <v>0</v>
      </c>
      <c r="O217" s="434">
        <v>13017</v>
      </c>
      <c r="P217" s="435">
        <v>1.2262</v>
      </c>
      <c r="Q217" s="434">
        <v>1</v>
      </c>
      <c r="R217" s="434">
        <v>1</v>
      </c>
      <c r="S217" s="434" t="s">
        <v>361</v>
      </c>
      <c r="T217" s="434" t="s">
        <v>361</v>
      </c>
      <c r="U217" s="434">
        <v>2.4706999999999999</v>
      </c>
      <c r="V217" s="435">
        <v>0.99970000000000003</v>
      </c>
      <c r="W217" s="441">
        <v>0.99908576739999999</v>
      </c>
    </row>
    <row r="218" spans="2:23" x14ac:dyDescent="0.35">
      <c r="B218" s="446" t="s">
        <v>222</v>
      </c>
      <c r="C218" s="434" t="s">
        <v>427</v>
      </c>
      <c r="D218" s="434" t="s">
        <v>428</v>
      </c>
      <c r="E218" s="435">
        <v>1.3541000000000001</v>
      </c>
      <c r="F218" s="434">
        <v>1</v>
      </c>
      <c r="G218" s="435">
        <v>0.3175</v>
      </c>
      <c r="H218" s="435">
        <v>0.38256000000000001</v>
      </c>
      <c r="I218" s="435">
        <v>0.56920000000000004</v>
      </c>
      <c r="J218" s="435">
        <v>9.0440000000000006E-2</v>
      </c>
      <c r="K218" s="435">
        <v>0.12217</v>
      </c>
      <c r="L218" s="434">
        <v>940.55</v>
      </c>
      <c r="M218" s="434">
        <v>0</v>
      </c>
      <c r="N218" s="434">
        <v>0</v>
      </c>
      <c r="O218" s="434">
        <v>3035</v>
      </c>
      <c r="P218" s="435">
        <v>1.2306999999999999</v>
      </c>
      <c r="Q218" s="434">
        <v>1</v>
      </c>
      <c r="R218" s="434">
        <v>1</v>
      </c>
      <c r="S218" s="434" t="s">
        <v>361</v>
      </c>
      <c r="T218" s="434" t="s">
        <v>361</v>
      </c>
      <c r="U218" s="434">
        <v>1.397</v>
      </c>
      <c r="V218" s="435">
        <v>0.99770000000000003</v>
      </c>
      <c r="W218" s="441">
        <v>0.99427422939999999</v>
      </c>
    </row>
    <row r="219" spans="2:23" x14ac:dyDescent="0.35">
      <c r="B219" s="446" t="s">
        <v>222</v>
      </c>
      <c r="C219" s="434" t="s">
        <v>429</v>
      </c>
      <c r="D219" s="434" t="s">
        <v>430</v>
      </c>
      <c r="E219" s="435">
        <v>1.3468</v>
      </c>
      <c r="F219" s="434">
        <v>1</v>
      </c>
      <c r="G219" s="435">
        <v>0.24449000000000001</v>
      </c>
      <c r="H219" s="435">
        <v>0.20619000000000001</v>
      </c>
      <c r="I219" s="435">
        <v>0.46709999999999996</v>
      </c>
      <c r="J219" s="435">
        <v>6.9379999999999997E-2</v>
      </c>
      <c r="K219" s="435">
        <v>9.9210000000000007E-2</v>
      </c>
      <c r="L219" s="434">
        <v>1078.25</v>
      </c>
      <c r="M219" s="434">
        <v>0</v>
      </c>
      <c r="N219" s="434">
        <v>0</v>
      </c>
      <c r="O219" s="434">
        <v>2083</v>
      </c>
      <c r="P219" s="435">
        <v>1.2262</v>
      </c>
      <c r="Q219" s="434">
        <v>1</v>
      </c>
      <c r="R219" s="434">
        <v>1</v>
      </c>
      <c r="S219" s="434" t="s">
        <v>361</v>
      </c>
      <c r="T219" s="434" t="s">
        <v>361</v>
      </c>
      <c r="U219" s="434">
        <v>1.9913000000000001</v>
      </c>
      <c r="V219" s="435">
        <v>0.998</v>
      </c>
      <c r="W219" s="441">
        <v>0.98769846080000001</v>
      </c>
    </row>
    <row r="220" spans="2:23" x14ac:dyDescent="0.35">
      <c r="B220" s="446" t="s">
        <v>222</v>
      </c>
      <c r="C220" s="434" t="s">
        <v>431</v>
      </c>
      <c r="D220" s="434" t="s">
        <v>681</v>
      </c>
      <c r="E220" s="435">
        <v>1.3541000000000001</v>
      </c>
      <c r="F220" s="434">
        <v>1</v>
      </c>
      <c r="G220" s="435">
        <v>6.6259999999999999E-2</v>
      </c>
      <c r="H220" s="435">
        <v>4.036E-2</v>
      </c>
      <c r="I220" s="435">
        <v>0.31279999999999997</v>
      </c>
      <c r="J220" s="435">
        <v>3.755E-2</v>
      </c>
      <c r="K220" s="435">
        <v>6.5390000000000004E-2</v>
      </c>
      <c r="L220" s="434">
        <v>423.59</v>
      </c>
      <c r="M220" s="434">
        <v>0</v>
      </c>
      <c r="N220" s="434">
        <v>0</v>
      </c>
      <c r="O220" s="434">
        <v>6480</v>
      </c>
      <c r="P220" s="435">
        <v>1.2306999999999999</v>
      </c>
      <c r="Q220" s="434">
        <v>1</v>
      </c>
      <c r="R220" s="434">
        <v>1</v>
      </c>
      <c r="S220" s="434" t="s">
        <v>361</v>
      </c>
      <c r="T220" s="434" t="s">
        <v>361</v>
      </c>
      <c r="U220" s="434">
        <v>1.9141999999999999</v>
      </c>
      <c r="V220" s="435">
        <v>0.99299999999999999</v>
      </c>
      <c r="W220" s="441">
        <v>0.99844422899999996</v>
      </c>
    </row>
    <row r="221" spans="2:23" x14ac:dyDescent="0.35">
      <c r="B221" s="446" t="s">
        <v>222</v>
      </c>
      <c r="C221" s="434" t="s">
        <v>433</v>
      </c>
      <c r="D221" s="434" t="s">
        <v>434</v>
      </c>
      <c r="E221" s="435">
        <v>0.9022</v>
      </c>
      <c r="F221" s="434">
        <v>1</v>
      </c>
      <c r="G221" s="435">
        <v>1.7489999999999999E-2</v>
      </c>
      <c r="H221" s="435">
        <v>1.064E-2</v>
      </c>
      <c r="I221" s="435">
        <v>0.37390000000000001</v>
      </c>
      <c r="J221" s="435">
        <v>5.015E-2</v>
      </c>
      <c r="K221" s="435">
        <v>7.8649999999999998E-2</v>
      </c>
      <c r="L221" s="434">
        <v>226.94</v>
      </c>
      <c r="M221" s="434">
        <v>0</v>
      </c>
      <c r="N221" s="434">
        <v>0</v>
      </c>
      <c r="O221" s="434">
        <v>3609</v>
      </c>
      <c r="P221" s="435">
        <v>0.93189999999999995</v>
      </c>
      <c r="Q221" s="434">
        <v>1</v>
      </c>
      <c r="R221" s="434">
        <v>1</v>
      </c>
      <c r="S221" s="434" t="s">
        <v>361</v>
      </c>
      <c r="T221" s="434" t="s">
        <v>361</v>
      </c>
      <c r="U221" s="434">
        <v>1.4953000000000001</v>
      </c>
      <c r="V221" s="435">
        <v>0.99819999999999998</v>
      </c>
      <c r="W221" s="441">
        <v>0.99202884499999999</v>
      </c>
    </row>
    <row r="222" spans="2:23" x14ac:dyDescent="0.35">
      <c r="B222" s="446" t="s">
        <v>222</v>
      </c>
      <c r="C222" s="434" t="s">
        <v>435</v>
      </c>
      <c r="D222" s="434" t="s">
        <v>436</v>
      </c>
      <c r="E222" s="435">
        <v>1.3541000000000001</v>
      </c>
      <c r="F222" s="434">
        <v>1</v>
      </c>
      <c r="G222" s="435">
        <v>3.134E-2</v>
      </c>
      <c r="H222" s="435">
        <v>1.304E-2</v>
      </c>
      <c r="I222" s="435">
        <v>0.14979999999999999</v>
      </c>
      <c r="J222" s="435">
        <v>0</v>
      </c>
      <c r="K222" s="435">
        <v>3.0800000000000001E-2</v>
      </c>
      <c r="L222" s="434">
        <v>0</v>
      </c>
      <c r="M222" s="434">
        <v>0</v>
      </c>
      <c r="N222" s="434">
        <v>0</v>
      </c>
      <c r="O222" s="434">
        <v>7144</v>
      </c>
      <c r="P222" s="435">
        <v>1.2306999999999999</v>
      </c>
      <c r="Q222" s="434">
        <v>1</v>
      </c>
      <c r="R222" s="434">
        <v>1</v>
      </c>
      <c r="S222" s="434" t="s">
        <v>361</v>
      </c>
      <c r="T222" s="434" t="s">
        <v>361</v>
      </c>
      <c r="U222" s="434">
        <v>1.6889000000000001</v>
      </c>
      <c r="V222" s="435">
        <v>0.98680000000000001</v>
      </c>
      <c r="W222" s="441">
        <v>1.0083880742</v>
      </c>
    </row>
    <row r="223" spans="2:23" x14ac:dyDescent="0.35">
      <c r="B223" s="446" t="s">
        <v>222</v>
      </c>
      <c r="C223" s="434" t="s">
        <v>437</v>
      </c>
      <c r="D223" s="434" t="s">
        <v>438</v>
      </c>
      <c r="E223" s="435">
        <v>1.3541000000000001</v>
      </c>
      <c r="F223" s="434">
        <v>1</v>
      </c>
      <c r="G223" s="435">
        <v>0.30330000000000001</v>
      </c>
      <c r="H223" s="435">
        <v>0.27532000000000001</v>
      </c>
      <c r="I223" s="435">
        <v>0.49440000000000001</v>
      </c>
      <c r="J223" s="435">
        <v>7.5009999999999993E-2</v>
      </c>
      <c r="K223" s="435">
        <v>0</v>
      </c>
      <c r="L223" s="434">
        <v>1177.71</v>
      </c>
      <c r="M223" s="434">
        <v>7</v>
      </c>
      <c r="N223" s="434">
        <v>0</v>
      </c>
      <c r="O223" s="434">
        <v>7158</v>
      </c>
      <c r="P223" s="435">
        <v>1.2306999999999999</v>
      </c>
      <c r="Q223" s="434">
        <v>1</v>
      </c>
      <c r="R223" s="434">
        <v>1</v>
      </c>
      <c r="S223" s="434" t="s">
        <v>361</v>
      </c>
      <c r="T223" s="434" t="s">
        <v>361</v>
      </c>
      <c r="U223" s="434">
        <v>2.0049999999999999</v>
      </c>
      <c r="V223" s="435">
        <v>0.99150000000000005</v>
      </c>
      <c r="W223" s="441">
        <v>0.99972730580000002</v>
      </c>
    </row>
    <row r="224" spans="2:23" x14ac:dyDescent="0.35">
      <c r="B224" s="446" t="s">
        <v>222</v>
      </c>
      <c r="C224" s="434" t="s">
        <v>439</v>
      </c>
      <c r="D224" s="434" t="s">
        <v>440</v>
      </c>
      <c r="E224" s="435">
        <v>1.3240000000000001</v>
      </c>
      <c r="F224" s="434">
        <v>1</v>
      </c>
      <c r="G224" s="435">
        <v>4.7899999999999998E-2</v>
      </c>
      <c r="H224" s="435">
        <v>0</v>
      </c>
      <c r="I224" s="435">
        <v>0.1993</v>
      </c>
      <c r="J224" s="435">
        <v>1.426E-2</v>
      </c>
      <c r="K224" s="435">
        <v>0</v>
      </c>
      <c r="L224" s="434">
        <v>245.92</v>
      </c>
      <c r="M224" s="434">
        <v>0</v>
      </c>
      <c r="N224" s="434">
        <v>0</v>
      </c>
      <c r="O224" s="434">
        <v>2104</v>
      </c>
      <c r="P224" s="435">
        <v>1.2119</v>
      </c>
      <c r="Q224" s="434">
        <v>1</v>
      </c>
      <c r="R224" s="434">
        <v>1</v>
      </c>
      <c r="S224" s="434" t="s">
        <v>361</v>
      </c>
      <c r="T224" s="434" t="s">
        <v>361</v>
      </c>
      <c r="U224" s="434">
        <v>1.4373</v>
      </c>
      <c r="V224" s="435">
        <v>0.99280000000000002</v>
      </c>
      <c r="W224" s="441">
        <v>1.0152846120000001</v>
      </c>
    </row>
    <row r="225" spans="2:23" x14ac:dyDescent="0.35">
      <c r="B225" s="446" t="s">
        <v>222</v>
      </c>
      <c r="C225" s="434" t="s">
        <v>441</v>
      </c>
      <c r="D225" s="434" t="s">
        <v>442</v>
      </c>
      <c r="E225" s="435">
        <v>1.3541000000000001</v>
      </c>
      <c r="F225" s="434">
        <v>1</v>
      </c>
      <c r="G225" s="435">
        <v>0.19198000000000001</v>
      </c>
      <c r="H225" s="435">
        <v>0.12803</v>
      </c>
      <c r="I225" s="435">
        <v>0.4864</v>
      </c>
      <c r="J225" s="435">
        <v>7.3359999999999995E-2</v>
      </c>
      <c r="K225" s="435">
        <v>0</v>
      </c>
      <c r="L225" s="434">
        <v>427.46</v>
      </c>
      <c r="M225" s="434">
        <v>7</v>
      </c>
      <c r="N225" s="434">
        <v>0</v>
      </c>
      <c r="O225" s="434">
        <v>7650</v>
      </c>
      <c r="P225" s="435">
        <v>1.2306999999999999</v>
      </c>
      <c r="Q225" s="434">
        <v>1</v>
      </c>
      <c r="R225" s="434">
        <v>1</v>
      </c>
      <c r="S225" s="434" t="s">
        <v>361</v>
      </c>
      <c r="T225" s="434" t="s">
        <v>361</v>
      </c>
      <c r="U225" s="434">
        <v>1.7367999999999999</v>
      </c>
      <c r="V225" s="435">
        <v>0.99270000000000003</v>
      </c>
      <c r="W225" s="441">
        <v>1.0034161516</v>
      </c>
    </row>
    <row r="226" spans="2:23" x14ac:dyDescent="0.35">
      <c r="B226" s="446" t="s">
        <v>222</v>
      </c>
      <c r="C226" s="434" t="s">
        <v>443</v>
      </c>
      <c r="D226" s="434" t="s">
        <v>444</v>
      </c>
      <c r="E226" s="435">
        <v>1.3468</v>
      </c>
      <c r="F226" s="434">
        <v>1</v>
      </c>
      <c r="G226" s="435">
        <v>0.38711000000000001</v>
      </c>
      <c r="H226" s="435">
        <v>0.30990000000000001</v>
      </c>
      <c r="I226" s="435">
        <v>0.67030000000000001</v>
      </c>
      <c r="J226" s="435">
        <v>0.11129</v>
      </c>
      <c r="K226" s="435">
        <v>0.14538000000000001</v>
      </c>
      <c r="L226" s="434">
        <v>903.86</v>
      </c>
      <c r="M226" s="434">
        <v>0</v>
      </c>
      <c r="N226" s="434">
        <v>0</v>
      </c>
      <c r="O226" s="434">
        <v>2228</v>
      </c>
      <c r="P226" s="435">
        <v>1.2262</v>
      </c>
      <c r="Q226" s="434">
        <v>1</v>
      </c>
      <c r="R226" s="434">
        <v>1</v>
      </c>
      <c r="S226" s="434" t="s">
        <v>361</v>
      </c>
      <c r="T226" s="434" t="s">
        <v>361</v>
      </c>
      <c r="U226" s="434">
        <v>1.823</v>
      </c>
      <c r="V226" s="435">
        <v>0.99590000000000001</v>
      </c>
      <c r="W226" s="441">
        <v>0.99988769040000003</v>
      </c>
    </row>
    <row r="227" spans="2:23" x14ac:dyDescent="0.35">
      <c r="B227" s="446" t="s">
        <v>222</v>
      </c>
      <c r="C227" s="434" t="s">
        <v>445</v>
      </c>
      <c r="D227" s="434" t="s">
        <v>446</v>
      </c>
      <c r="E227" s="435">
        <v>0.87260000000000004</v>
      </c>
      <c r="F227" s="434">
        <v>1</v>
      </c>
      <c r="G227" s="435">
        <v>2.001E-2</v>
      </c>
      <c r="H227" s="435">
        <v>1.6760000000000001E-2</v>
      </c>
      <c r="I227" s="435">
        <v>0.26989999999999997</v>
      </c>
      <c r="J227" s="435">
        <v>2.87E-2</v>
      </c>
      <c r="K227" s="435">
        <v>5.6180000000000001E-2</v>
      </c>
      <c r="L227" s="434">
        <v>269.05</v>
      </c>
      <c r="M227" s="434">
        <v>0</v>
      </c>
      <c r="N227" s="434">
        <v>0</v>
      </c>
      <c r="O227" s="434">
        <v>7308</v>
      </c>
      <c r="P227" s="435">
        <v>0.91090000000000004</v>
      </c>
      <c r="Q227" s="434">
        <v>1</v>
      </c>
      <c r="R227" s="434">
        <v>1</v>
      </c>
      <c r="S227" s="434" t="s">
        <v>361</v>
      </c>
      <c r="T227" s="434" t="s">
        <v>361</v>
      </c>
      <c r="U227" s="434">
        <v>1.8909</v>
      </c>
      <c r="V227" s="435">
        <v>0.98470000000000002</v>
      </c>
      <c r="W227" s="441">
        <v>1.0016519209999999</v>
      </c>
    </row>
    <row r="228" spans="2:23" x14ac:dyDescent="0.35">
      <c r="B228" s="446" t="s">
        <v>222</v>
      </c>
      <c r="C228" s="434" t="s">
        <v>447</v>
      </c>
      <c r="D228" s="434" t="s">
        <v>448</v>
      </c>
      <c r="E228" s="435">
        <v>0.88429999999999997</v>
      </c>
      <c r="F228" s="434">
        <v>1</v>
      </c>
      <c r="G228" s="435">
        <v>0</v>
      </c>
      <c r="H228" s="435">
        <v>0</v>
      </c>
      <c r="I228" s="435">
        <v>0.18590000000000001</v>
      </c>
      <c r="J228" s="435">
        <v>1.208E-2</v>
      </c>
      <c r="K228" s="435">
        <v>3.8359999999999998E-2</v>
      </c>
      <c r="L228" s="434">
        <v>486.71</v>
      </c>
      <c r="M228" s="434">
        <v>0</v>
      </c>
      <c r="N228" s="434">
        <v>0</v>
      </c>
      <c r="O228" s="434">
        <v>1369</v>
      </c>
      <c r="P228" s="435">
        <v>0.91920000000000002</v>
      </c>
      <c r="Q228" s="434">
        <v>1</v>
      </c>
      <c r="R228" s="434">
        <v>1</v>
      </c>
      <c r="S228" s="434" t="s">
        <v>361</v>
      </c>
      <c r="T228" s="434" t="s">
        <v>361</v>
      </c>
      <c r="U228" s="434">
        <v>1.5411999999999999</v>
      </c>
      <c r="V228" s="435">
        <v>0.98540000000000005</v>
      </c>
      <c r="W228" s="441">
        <v>0.9969205753</v>
      </c>
    </row>
    <row r="229" spans="2:23" x14ac:dyDescent="0.35">
      <c r="B229" s="446" t="s">
        <v>222</v>
      </c>
      <c r="C229" s="434" t="s">
        <v>449</v>
      </c>
      <c r="D229" s="434" t="s">
        <v>450</v>
      </c>
      <c r="E229" s="435">
        <v>1.3541000000000001</v>
      </c>
      <c r="F229" s="434">
        <v>1</v>
      </c>
      <c r="G229" s="435">
        <v>0.36099999999999999</v>
      </c>
      <c r="H229" s="435">
        <v>0.24668000000000001</v>
      </c>
      <c r="I229" s="435">
        <v>0.60299999999999998</v>
      </c>
      <c r="J229" s="435">
        <v>9.7409999999999997E-2</v>
      </c>
      <c r="K229" s="435">
        <v>0</v>
      </c>
      <c r="L229" s="434">
        <v>498.9</v>
      </c>
      <c r="M229" s="434">
        <v>7</v>
      </c>
      <c r="N229" s="434">
        <v>0</v>
      </c>
      <c r="O229" s="434">
        <v>13885</v>
      </c>
      <c r="P229" s="435">
        <v>1.2306999999999999</v>
      </c>
      <c r="Q229" s="434">
        <v>1</v>
      </c>
      <c r="R229" s="434">
        <v>1</v>
      </c>
      <c r="S229" s="434" t="s">
        <v>361</v>
      </c>
      <c r="T229" s="434" t="s">
        <v>361</v>
      </c>
      <c r="U229" s="434">
        <v>1.8784000000000001</v>
      </c>
      <c r="V229" s="435">
        <v>0.98950000000000005</v>
      </c>
      <c r="W229" s="441">
        <v>1</v>
      </c>
    </row>
    <row r="230" spans="2:23" x14ac:dyDescent="0.35">
      <c r="B230" s="446" t="s">
        <v>222</v>
      </c>
      <c r="C230" s="434" t="s">
        <v>451</v>
      </c>
      <c r="D230" s="434" t="s">
        <v>452</v>
      </c>
      <c r="E230" s="435">
        <v>1.0319</v>
      </c>
      <c r="F230" s="434">
        <v>1</v>
      </c>
      <c r="G230" s="435">
        <v>3.7350000000000001E-2</v>
      </c>
      <c r="H230" s="435">
        <v>3.7949999999999998E-2</v>
      </c>
      <c r="I230" s="435">
        <v>0.56000000000000005</v>
      </c>
      <c r="J230" s="435">
        <v>8.8539999999999994E-2</v>
      </c>
      <c r="K230" s="435">
        <v>0.12008000000000001</v>
      </c>
      <c r="L230" s="434">
        <v>983.47</v>
      </c>
      <c r="M230" s="434">
        <v>0</v>
      </c>
      <c r="N230" s="434">
        <v>0</v>
      </c>
      <c r="O230" s="434">
        <v>894</v>
      </c>
      <c r="P230" s="435">
        <v>1.0217000000000001</v>
      </c>
      <c r="Q230" s="434">
        <v>1</v>
      </c>
      <c r="R230" s="434">
        <v>1</v>
      </c>
      <c r="S230" s="434" t="s">
        <v>361</v>
      </c>
      <c r="T230" s="434" t="s">
        <v>361</v>
      </c>
      <c r="U230" s="434">
        <v>1.3597999999999999</v>
      </c>
      <c r="V230" s="435">
        <v>0.997</v>
      </c>
      <c r="W230" s="441">
        <v>1.0043784592</v>
      </c>
    </row>
    <row r="231" spans="2:23" x14ac:dyDescent="0.35">
      <c r="B231" s="446" t="s">
        <v>222</v>
      </c>
      <c r="C231" s="434" t="s">
        <v>453</v>
      </c>
      <c r="D231" s="434" t="s">
        <v>454</v>
      </c>
      <c r="E231" s="435">
        <v>0.88429999999999997</v>
      </c>
      <c r="F231" s="434">
        <v>1</v>
      </c>
      <c r="G231" s="435">
        <v>4.0489999999999998E-2</v>
      </c>
      <c r="H231" s="435">
        <v>4.675E-2</v>
      </c>
      <c r="I231" s="435">
        <v>0.49780000000000002</v>
      </c>
      <c r="J231" s="435">
        <v>7.571E-2</v>
      </c>
      <c r="K231" s="435">
        <v>0.10606</v>
      </c>
      <c r="L231" s="434">
        <v>648.87</v>
      </c>
      <c r="M231" s="434">
        <v>0</v>
      </c>
      <c r="N231" s="434">
        <v>0</v>
      </c>
      <c r="O231" s="434">
        <v>974</v>
      </c>
      <c r="P231" s="435">
        <v>0.91920000000000002</v>
      </c>
      <c r="Q231" s="434">
        <v>1</v>
      </c>
      <c r="R231" s="434">
        <v>1</v>
      </c>
      <c r="S231" s="434" t="s">
        <v>361</v>
      </c>
      <c r="T231" s="434" t="s">
        <v>361</v>
      </c>
      <c r="U231" s="434">
        <v>1.3869</v>
      </c>
      <c r="V231" s="435">
        <v>0.98719999999999997</v>
      </c>
      <c r="W231" s="441">
        <v>0.99411384479999998</v>
      </c>
    </row>
    <row r="232" spans="2:23" x14ac:dyDescent="0.35">
      <c r="B232" s="446" t="s">
        <v>222</v>
      </c>
      <c r="C232" s="434" t="s">
        <v>455</v>
      </c>
      <c r="D232" s="434" t="s">
        <v>456</v>
      </c>
      <c r="E232" s="435">
        <v>0.87260000000000004</v>
      </c>
      <c r="F232" s="434">
        <v>1</v>
      </c>
      <c r="G232" s="435">
        <v>0</v>
      </c>
      <c r="H232" s="435">
        <v>0</v>
      </c>
      <c r="I232" s="435">
        <v>0.1158</v>
      </c>
      <c r="J232" s="435">
        <v>0</v>
      </c>
      <c r="K232" s="435">
        <v>0</v>
      </c>
      <c r="L232" s="434">
        <v>0</v>
      </c>
      <c r="M232" s="434">
        <v>0</v>
      </c>
      <c r="N232" s="434">
        <v>0</v>
      </c>
      <c r="O232" s="434">
        <v>1253</v>
      </c>
      <c r="P232" s="435">
        <v>0.91090000000000004</v>
      </c>
      <c r="Q232" s="434">
        <v>1</v>
      </c>
      <c r="R232" s="434">
        <v>1</v>
      </c>
      <c r="S232" s="434" t="s">
        <v>361</v>
      </c>
      <c r="T232" s="434" t="s">
        <v>361</v>
      </c>
      <c r="U232" s="434">
        <v>1.4772000000000001</v>
      </c>
      <c r="V232" s="435">
        <v>0.99529999999999996</v>
      </c>
      <c r="W232" s="441">
        <v>1.0125580738</v>
      </c>
    </row>
    <row r="233" spans="2:23" x14ac:dyDescent="0.35">
      <c r="B233" s="446" t="s">
        <v>222</v>
      </c>
      <c r="C233" s="434" t="s">
        <v>457</v>
      </c>
      <c r="D233" s="434" t="s">
        <v>458</v>
      </c>
      <c r="E233" s="435">
        <v>1.0319</v>
      </c>
      <c r="F233" s="434">
        <v>1</v>
      </c>
      <c r="G233" s="435">
        <v>6.182E-2</v>
      </c>
      <c r="H233" s="435">
        <v>5.738E-2</v>
      </c>
      <c r="I233" s="435">
        <v>0.34139999999999998</v>
      </c>
      <c r="J233" s="435">
        <v>4.3450000000000003E-2</v>
      </c>
      <c r="K233" s="435">
        <v>7.1580000000000005E-2</v>
      </c>
      <c r="L233" s="434">
        <v>731.04</v>
      </c>
      <c r="M233" s="434">
        <v>0</v>
      </c>
      <c r="N233" s="434">
        <v>0</v>
      </c>
      <c r="O233" s="434">
        <v>2132</v>
      </c>
      <c r="P233" s="435">
        <v>1.0217000000000001</v>
      </c>
      <c r="Q233" s="434">
        <v>1</v>
      </c>
      <c r="R233" s="434">
        <v>1</v>
      </c>
      <c r="S233" s="434" t="s">
        <v>361</v>
      </c>
      <c r="T233" s="434" t="s">
        <v>361</v>
      </c>
      <c r="U233" s="434">
        <v>1.64</v>
      </c>
      <c r="V233" s="435">
        <v>0.99570000000000003</v>
      </c>
      <c r="W233" s="441">
        <v>1.0027746131999999</v>
      </c>
    </row>
    <row r="234" spans="2:23" x14ac:dyDescent="0.35">
      <c r="B234" s="446" t="s">
        <v>222</v>
      </c>
      <c r="C234" s="434" t="s">
        <v>459</v>
      </c>
      <c r="D234" s="434" t="s">
        <v>460</v>
      </c>
      <c r="E234" s="435">
        <v>1.3468</v>
      </c>
      <c r="F234" s="434">
        <v>1</v>
      </c>
      <c r="G234" s="435">
        <v>0.43357000000000001</v>
      </c>
      <c r="H234" s="435">
        <v>0.34978999999999999</v>
      </c>
      <c r="I234" s="435">
        <v>0.96289999999999998</v>
      </c>
      <c r="J234" s="435">
        <v>0.17163999999999999</v>
      </c>
      <c r="K234" s="435">
        <v>0.21529999999999999</v>
      </c>
      <c r="L234" s="434">
        <v>14206.54</v>
      </c>
      <c r="M234" s="434">
        <v>0</v>
      </c>
      <c r="N234" s="434">
        <v>0</v>
      </c>
      <c r="O234" s="434">
        <v>1382</v>
      </c>
      <c r="P234" s="435">
        <v>1.2262</v>
      </c>
      <c r="Q234" s="434">
        <v>1</v>
      </c>
      <c r="R234" s="434">
        <v>1</v>
      </c>
      <c r="S234" s="434" t="s">
        <v>361</v>
      </c>
      <c r="T234" s="434" t="s">
        <v>361</v>
      </c>
      <c r="U234" s="434">
        <v>1.5955999999999999</v>
      </c>
      <c r="V234" s="435">
        <v>0.99919999999999998</v>
      </c>
      <c r="W234" s="441">
        <v>0.99865807510000004</v>
      </c>
    </row>
    <row r="235" spans="2:23" x14ac:dyDescent="0.35">
      <c r="B235" s="446" t="s">
        <v>222</v>
      </c>
      <c r="C235" s="434" t="s">
        <v>461</v>
      </c>
      <c r="D235" s="434" t="s">
        <v>462</v>
      </c>
      <c r="E235" s="435">
        <v>1.3468</v>
      </c>
      <c r="F235" s="434">
        <v>1</v>
      </c>
      <c r="G235" s="435">
        <v>0.22067999999999999</v>
      </c>
      <c r="H235" s="435">
        <v>0.19262000000000001</v>
      </c>
      <c r="I235" s="435">
        <v>0.45330000000000004</v>
      </c>
      <c r="J235" s="435">
        <v>0.03</v>
      </c>
      <c r="K235" s="435">
        <v>0</v>
      </c>
      <c r="L235" s="434">
        <v>1332.77</v>
      </c>
      <c r="M235" s="434">
        <v>0</v>
      </c>
      <c r="N235" s="434">
        <v>0</v>
      </c>
      <c r="O235" s="434">
        <v>700</v>
      </c>
      <c r="P235" s="435">
        <v>1.2262</v>
      </c>
      <c r="Q235" s="434">
        <v>1</v>
      </c>
      <c r="R235" s="434">
        <v>1</v>
      </c>
      <c r="S235" s="434" t="s">
        <v>361</v>
      </c>
      <c r="T235" s="434" t="s">
        <v>361</v>
      </c>
      <c r="U235" s="434">
        <v>1.3625</v>
      </c>
      <c r="V235" s="435">
        <v>0.99570000000000003</v>
      </c>
      <c r="W235" s="441">
        <v>0.98848256329999995</v>
      </c>
    </row>
    <row r="236" spans="2:23" x14ac:dyDescent="0.35">
      <c r="B236" s="446" t="s">
        <v>222</v>
      </c>
      <c r="C236" s="434" t="s">
        <v>682</v>
      </c>
      <c r="D236" s="434" t="s">
        <v>683</v>
      </c>
      <c r="E236" s="435">
        <v>1.3541000000000001</v>
      </c>
      <c r="F236" s="434">
        <v>1</v>
      </c>
      <c r="G236" s="435">
        <v>0</v>
      </c>
      <c r="H236" s="435">
        <v>0</v>
      </c>
      <c r="I236" s="435">
        <v>0.68840000000000001</v>
      </c>
      <c r="J236" s="435">
        <v>0.03</v>
      </c>
      <c r="K236" s="435">
        <v>0</v>
      </c>
      <c r="L236" s="434">
        <v>0</v>
      </c>
      <c r="M236" s="434">
        <v>0</v>
      </c>
      <c r="N236" s="434">
        <v>0</v>
      </c>
      <c r="O236" s="434">
        <v>388</v>
      </c>
      <c r="P236" s="435">
        <v>1.2306999999999999</v>
      </c>
      <c r="Q236" s="434">
        <v>1</v>
      </c>
      <c r="R236" s="434">
        <v>1.11788</v>
      </c>
      <c r="S236" s="434" t="s">
        <v>361</v>
      </c>
      <c r="T236" s="434" t="s">
        <v>361</v>
      </c>
      <c r="U236" s="434">
        <v>1.1445000000000001</v>
      </c>
      <c r="V236" s="435">
        <v>0.99990000000000001</v>
      </c>
      <c r="W236" s="441">
        <v>1</v>
      </c>
    </row>
    <row r="237" spans="2:23" x14ac:dyDescent="0.35">
      <c r="B237" s="446" t="s">
        <v>222</v>
      </c>
      <c r="C237" s="434" t="s">
        <v>463</v>
      </c>
      <c r="D237" s="434" t="s">
        <v>464</v>
      </c>
      <c r="E237" s="435">
        <v>0.87460000000000004</v>
      </c>
      <c r="F237" s="434">
        <v>1</v>
      </c>
      <c r="G237" s="435">
        <v>0.17405999999999999</v>
      </c>
      <c r="H237" s="435">
        <v>6.6640000000000005E-2</v>
      </c>
      <c r="I237" s="435">
        <v>0.33069999999999999</v>
      </c>
      <c r="J237" s="435">
        <v>4.1239999999999999E-2</v>
      </c>
      <c r="K237" s="435">
        <v>6.9260000000000002E-2</v>
      </c>
      <c r="L237" s="434">
        <v>384.23</v>
      </c>
      <c r="M237" s="434">
        <v>0</v>
      </c>
      <c r="N237" s="434">
        <v>0</v>
      </c>
      <c r="O237" s="434">
        <v>3209</v>
      </c>
      <c r="P237" s="435">
        <v>0.9123</v>
      </c>
      <c r="Q237" s="434">
        <v>1</v>
      </c>
      <c r="R237" s="434">
        <v>1</v>
      </c>
      <c r="S237" s="434" t="s">
        <v>361</v>
      </c>
      <c r="T237" s="434" t="s">
        <v>361</v>
      </c>
      <c r="U237" s="434">
        <v>1.5530999999999999</v>
      </c>
      <c r="V237" s="435">
        <v>0.99550000000000005</v>
      </c>
      <c r="W237" s="441">
        <v>0.99651961379999998</v>
      </c>
    </row>
    <row r="238" spans="2:23" x14ac:dyDescent="0.35">
      <c r="B238" s="446" t="s">
        <v>222</v>
      </c>
      <c r="C238" s="434" t="s">
        <v>465</v>
      </c>
      <c r="D238" s="434" t="s">
        <v>466</v>
      </c>
      <c r="E238" s="435">
        <v>1.0642</v>
      </c>
      <c r="F238" s="434">
        <v>1</v>
      </c>
      <c r="G238" s="435">
        <v>0</v>
      </c>
      <c r="H238" s="435">
        <v>0</v>
      </c>
      <c r="I238" s="435">
        <v>0.25270000000000004</v>
      </c>
      <c r="J238" s="435">
        <v>2.5159999999999998E-2</v>
      </c>
      <c r="K238" s="435">
        <v>0</v>
      </c>
      <c r="L238" s="434">
        <v>334.04</v>
      </c>
      <c r="M238" s="434">
        <v>7</v>
      </c>
      <c r="N238" s="434">
        <v>0</v>
      </c>
      <c r="O238" s="434">
        <v>1700</v>
      </c>
      <c r="P238" s="435">
        <v>1.0435000000000001</v>
      </c>
      <c r="Q238" s="434">
        <v>1</v>
      </c>
      <c r="R238" s="434">
        <v>1</v>
      </c>
      <c r="S238" s="434" t="s">
        <v>361</v>
      </c>
      <c r="T238" s="434" t="s">
        <v>361</v>
      </c>
      <c r="U238" s="434">
        <v>1.4081999999999999</v>
      </c>
      <c r="V238" s="435">
        <v>0.98509999999999998</v>
      </c>
      <c r="W238" s="441">
        <v>0.99483557550000001</v>
      </c>
    </row>
    <row r="239" spans="2:23" x14ac:dyDescent="0.35">
      <c r="B239" s="446" t="s">
        <v>222</v>
      </c>
      <c r="C239" s="434" t="s">
        <v>467</v>
      </c>
      <c r="D239" s="434" t="s">
        <v>468</v>
      </c>
      <c r="E239" s="435">
        <v>1.3468</v>
      </c>
      <c r="F239" s="434">
        <v>1</v>
      </c>
      <c r="G239" s="435">
        <v>0.63826000000000005</v>
      </c>
      <c r="H239" s="435">
        <v>0.52698999999999996</v>
      </c>
      <c r="I239" s="435">
        <v>0.46970000000000001</v>
      </c>
      <c r="J239" s="435">
        <v>0.03</v>
      </c>
      <c r="K239" s="435">
        <v>0</v>
      </c>
      <c r="L239" s="434">
        <v>47172.23</v>
      </c>
      <c r="M239" s="434">
        <v>0</v>
      </c>
      <c r="N239" s="434">
        <v>0</v>
      </c>
      <c r="O239" s="434">
        <v>16</v>
      </c>
      <c r="P239" s="435">
        <v>1.2262</v>
      </c>
      <c r="Q239" s="434">
        <v>1</v>
      </c>
      <c r="R239" s="434">
        <v>1</v>
      </c>
      <c r="S239" s="434" t="s">
        <v>361</v>
      </c>
      <c r="T239" s="434" t="s">
        <v>361</v>
      </c>
      <c r="U239" s="434">
        <v>2.1718999999999999</v>
      </c>
      <c r="V239" s="435"/>
      <c r="W239" s="441">
        <v>1</v>
      </c>
    </row>
    <row r="240" spans="2:23" x14ac:dyDescent="0.35">
      <c r="B240" s="446" t="s">
        <v>222</v>
      </c>
      <c r="C240" s="434" t="s">
        <v>469</v>
      </c>
      <c r="D240" s="434" t="s">
        <v>470</v>
      </c>
      <c r="E240" s="435">
        <v>1.3541000000000001</v>
      </c>
      <c r="F240" s="434">
        <v>1</v>
      </c>
      <c r="G240" s="435">
        <v>0.29649999999999999</v>
      </c>
      <c r="H240" s="435">
        <v>0.22713</v>
      </c>
      <c r="I240" s="435">
        <v>0.44710000000000005</v>
      </c>
      <c r="J240" s="435">
        <v>6.5250000000000002E-2</v>
      </c>
      <c r="K240" s="435">
        <v>0</v>
      </c>
      <c r="L240" s="434">
        <v>589.95000000000005</v>
      </c>
      <c r="M240" s="434">
        <v>7</v>
      </c>
      <c r="N240" s="434">
        <v>0</v>
      </c>
      <c r="O240" s="434">
        <v>28654</v>
      </c>
      <c r="P240" s="435">
        <v>1.2306999999999999</v>
      </c>
      <c r="Q240" s="434">
        <v>1</v>
      </c>
      <c r="R240" s="434">
        <v>1</v>
      </c>
      <c r="S240" s="434" t="s">
        <v>361</v>
      </c>
      <c r="T240" s="434" t="s">
        <v>361</v>
      </c>
      <c r="U240" s="434">
        <v>2.1760999999999999</v>
      </c>
      <c r="V240" s="435">
        <v>0.99739999999999995</v>
      </c>
      <c r="W240" s="441">
        <v>0.99860461359999997</v>
      </c>
    </row>
    <row r="241" spans="2:23" x14ac:dyDescent="0.35">
      <c r="B241" s="446" t="s">
        <v>222</v>
      </c>
      <c r="C241" s="434" t="s">
        <v>471</v>
      </c>
      <c r="D241" s="434" t="s">
        <v>472</v>
      </c>
      <c r="E241" s="435">
        <v>1.0319</v>
      </c>
      <c r="F241" s="434">
        <v>1</v>
      </c>
      <c r="G241" s="435">
        <v>0</v>
      </c>
      <c r="H241" s="435">
        <v>0</v>
      </c>
      <c r="I241" s="435">
        <v>0.16839999999999999</v>
      </c>
      <c r="J241" s="435">
        <v>9.2399999999999999E-3</v>
      </c>
      <c r="K241" s="435">
        <v>3.4689999999999999E-2</v>
      </c>
      <c r="L241" s="434">
        <v>481.28</v>
      </c>
      <c r="M241" s="434">
        <v>0</v>
      </c>
      <c r="N241" s="434">
        <v>0</v>
      </c>
      <c r="O241" s="434">
        <v>1494</v>
      </c>
      <c r="P241" s="435">
        <v>1.0217000000000001</v>
      </c>
      <c r="Q241" s="434">
        <v>1</v>
      </c>
      <c r="R241" s="434">
        <v>1</v>
      </c>
      <c r="S241" s="434" t="s">
        <v>361</v>
      </c>
      <c r="T241" s="434" t="s">
        <v>361</v>
      </c>
      <c r="U241" s="434">
        <v>1.7810999999999999</v>
      </c>
      <c r="V241" s="435">
        <v>0.99850000000000005</v>
      </c>
      <c r="W241" s="441">
        <v>0.99876499819999998</v>
      </c>
    </row>
    <row r="242" spans="2:23" x14ac:dyDescent="0.35">
      <c r="B242" s="446" t="s">
        <v>222</v>
      </c>
      <c r="C242" s="434" t="s">
        <v>473</v>
      </c>
      <c r="D242" s="434" t="s">
        <v>474</v>
      </c>
      <c r="E242" s="435">
        <v>1.3468</v>
      </c>
      <c r="F242" s="434">
        <v>1</v>
      </c>
      <c r="G242" s="435">
        <v>0</v>
      </c>
      <c r="H242" s="435">
        <v>0</v>
      </c>
      <c r="I242" s="435">
        <v>0.37370000000000003</v>
      </c>
      <c r="J242" s="435">
        <v>5.0110000000000002E-2</v>
      </c>
      <c r="K242" s="435">
        <v>7.8609999999999999E-2</v>
      </c>
      <c r="L242" s="434">
        <v>425</v>
      </c>
      <c r="M242" s="434">
        <v>0</v>
      </c>
      <c r="N242" s="434">
        <v>0</v>
      </c>
      <c r="O242" s="434">
        <v>3780</v>
      </c>
      <c r="P242" s="435">
        <v>1.2262</v>
      </c>
      <c r="Q242" s="434">
        <v>1</v>
      </c>
      <c r="R242" s="434">
        <v>1</v>
      </c>
      <c r="S242" s="434" t="s">
        <v>361</v>
      </c>
      <c r="T242" s="434" t="s">
        <v>361</v>
      </c>
      <c r="U242" s="434">
        <v>1.5782</v>
      </c>
      <c r="V242" s="435">
        <v>0.97640000000000005</v>
      </c>
      <c r="W242" s="441">
        <v>1.0077465358</v>
      </c>
    </row>
    <row r="243" spans="2:23" x14ac:dyDescent="0.35">
      <c r="B243" s="446" t="s">
        <v>222</v>
      </c>
      <c r="C243" s="434" t="s">
        <v>475</v>
      </c>
      <c r="D243" s="434" t="s">
        <v>476</v>
      </c>
      <c r="E243" s="435">
        <v>1.3541000000000001</v>
      </c>
      <c r="F243" s="434">
        <v>1</v>
      </c>
      <c r="G243" s="435">
        <v>0.21401000000000001</v>
      </c>
      <c r="H243" s="435">
        <v>0.14069999999999999</v>
      </c>
      <c r="I243" s="435">
        <v>0.22349999999999998</v>
      </c>
      <c r="J243" s="435">
        <v>1.9130000000000001E-2</v>
      </c>
      <c r="K243" s="435">
        <v>4.6300000000000001E-2</v>
      </c>
      <c r="L243" s="434">
        <v>291.20999999999998</v>
      </c>
      <c r="M243" s="434">
        <v>0</v>
      </c>
      <c r="N243" s="434">
        <v>0</v>
      </c>
      <c r="O243" s="434">
        <v>16146</v>
      </c>
      <c r="P243" s="435">
        <v>1.2306999999999999</v>
      </c>
      <c r="Q243" s="434">
        <v>1</v>
      </c>
      <c r="R243" s="434">
        <v>1</v>
      </c>
      <c r="S243" s="434" t="s">
        <v>361</v>
      </c>
      <c r="T243" s="434" t="s">
        <v>361</v>
      </c>
      <c r="U243" s="434">
        <v>1.9771000000000001</v>
      </c>
      <c r="V243" s="435">
        <v>0.9889</v>
      </c>
      <c r="W243" s="441">
        <v>0.999246152</v>
      </c>
    </row>
    <row r="244" spans="2:23" x14ac:dyDescent="0.35">
      <c r="B244" s="446" t="s">
        <v>222</v>
      </c>
      <c r="C244" s="434" t="s">
        <v>477</v>
      </c>
      <c r="D244" s="434" t="s">
        <v>478</v>
      </c>
      <c r="E244" s="435">
        <v>1.3541000000000001</v>
      </c>
      <c r="F244" s="434">
        <v>1</v>
      </c>
      <c r="G244" s="435">
        <v>0.12720999999999999</v>
      </c>
      <c r="H244" s="435">
        <v>9.5500000000000002E-2</v>
      </c>
      <c r="I244" s="435">
        <v>0.24969999999999998</v>
      </c>
      <c r="J244" s="435">
        <v>2.4539999999999999E-2</v>
      </c>
      <c r="K244" s="435">
        <v>5.1860000000000003E-2</v>
      </c>
      <c r="L244" s="434">
        <v>427.41</v>
      </c>
      <c r="M244" s="434">
        <v>0</v>
      </c>
      <c r="N244" s="434">
        <v>0</v>
      </c>
      <c r="O244" s="434">
        <v>4136</v>
      </c>
      <c r="P244" s="435">
        <v>1.2306999999999999</v>
      </c>
      <c r="Q244" s="434">
        <v>1</v>
      </c>
      <c r="R244" s="434">
        <v>1</v>
      </c>
      <c r="S244" s="434" t="s">
        <v>361</v>
      </c>
      <c r="T244" s="434" t="s">
        <v>361</v>
      </c>
      <c r="U244" s="434">
        <v>1.4927999999999999</v>
      </c>
      <c r="V244" s="435">
        <v>0.99109999999999998</v>
      </c>
      <c r="W244" s="441">
        <v>1.0059823052000001</v>
      </c>
    </row>
    <row r="245" spans="2:23" x14ac:dyDescent="0.35">
      <c r="B245" s="446" t="s">
        <v>222</v>
      </c>
      <c r="C245" s="434" t="s">
        <v>684</v>
      </c>
      <c r="D245" s="434" t="s">
        <v>685</v>
      </c>
      <c r="E245" s="435">
        <v>0.87460000000000004</v>
      </c>
      <c r="F245" s="434">
        <v>1</v>
      </c>
      <c r="G245" s="435">
        <v>0</v>
      </c>
      <c r="H245" s="435">
        <v>0</v>
      </c>
      <c r="I245" s="435">
        <v>0.77439999999999998</v>
      </c>
      <c r="J245" s="435">
        <v>0.03</v>
      </c>
      <c r="K245" s="435">
        <v>0</v>
      </c>
      <c r="L245" s="434">
        <v>0</v>
      </c>
      <c r="M245" s="434">
        <v>0</v>
      </c>
      <c r="N245" s="434">
        <v>0</v>
      </c>
      <c r="O245" s="434">
        <v>17</v>
      </c>
      <c r="P245" s="435">
        <v>0.9123</v>
      </c>
      <c r="Q245" s="434">
        <v>1</v>
      </c>
      <c r="R245" s="434">
        <v>1</v>
      </c>
      <c r="S245" s="434" t="s">
        <v>361</v>
      </c>
      <c r="T245" s="434" t="s">
        <v>361</v>
      </c>
      <c r="U245" s="434">
        <v>0.8216</v>
      </c>
      <c r="V245" s="435"/>
      <c r="W245" s="441">
        <v>1</v>
      </c>
    </row>
    <row r="246" spans="2:23" x14ac:dyDescent="0.35">
      <c r="B246" s="446" t="s">
        <v>222</v>
      </c>
      <c r="C246" s="434" t="s">
        <v>479</v>
      </c>
      <c r="D246" s="434" t="s">
        <v>480</v>
      </c>
      <c r="E246" s="435">
        <v>1.0319</v>
      </c>
      <c r="F246" s="434">
        <v>1</v>
      </c>
      <c r="G246" s="435">
        <v>0</v>
      </c>
      <c r="H246" s="435">
        <v>0</v>
      </c>
      <c r="I246" s="435">
        <v>0.12180000000000001</v>
      </c>
      <c r="J246" s="435">
        <v>0</v>
      </c>
      <c r="K246" s="435">
        <v>0</v>
      </c>
      <c r="L246" s="434">
        <v>0</v>
      </c>
      <c r="M246" s="434">
        <v>0</v>
      </c>
      <c r="N246" s="434">
        <v>0</v>
      </c>
      <c r="O246" s="434">
        <v>264</v>
      </c>
      <c r="P246" s="435">
        <v>1.0217000000000001</v>
      </c>
      <c r="Q246" s="434">
        <v>1</v>
      </c>
      <c r="R246" s="434">
        <v>1.22326</v>
      </c>
      <c r="S246" s="434" t="s">
        <v>361</v>
      </c>
      <c r="T246" s="434" t="s">
        <v>361</v>
      </c>
      <c r="U246" s="434">
        <v>0.96489999999999998</v>
      </c>
      <c r="V246" s="435">
        <v>0.98329999999999995</v>
      </c>
      <c r="W246" s="441">
        <v>0.98762717870000005</v>
      </c>
    </row>
    <row r="247" spans="2:23" x14ac:dyDescent="0.35">
      <c r="B247" s="446" t="s">
        <v>222</v>
      </c>
      <c r="C247" s="434" t="s">
        <v>481</v>
      </c>
      <c r="D247" s="434" t="s">
        <v>686</v>
      </c>
      <c r="E247" s="435">
        <v>0.97799999999999998</v>
      </c>
      <c r="F247" s="434">
        <v>1</v>
      </c>
      <c r="G247" s="435">
        <v>0</v>
      </c>
      <c r="H247" s="435">
        <v>0</v>
      </c>
      <c r="I247" s="435">
        <v>0.27029999999999998</v>
      </c>
      <c r="J247" s="435">
        <v>2.879E-2</v>
      </c>
      <c r="K247" s="435">
        <v>5.6259999999999998E-2</v>
      </c>
      <c r="L247" s="434">
        <v>518.03</v>
      </c>
      <c r="M247" s="434">
        <v>0</v>
      </c>
      <c r="N247" s="434">
        <v>0</v>
      </c>
      <c r="O247" s="434">
        <v>723</v>
      </c>
      <c r="P247" s="435">
        <v>0.9849</v>
      </c>
      <c r="Q247" s="434">
        <v>1</v>
      </c>
      <c r="R247" s="434">
        <v>1.09697</v>
      </c>
      <c r="S247" s="434" t="s">
        <v>361</v>
      </c>
      <c r="T247" s="434" t="s">
        <v>361</v>
      </c>
      <c r="U247" s="434">
        <v>1.4643999999999999</v>
      </c>
      <c r="V247" s="435">
        <v>0.99690000000000001</v>
      </c>
      <c r="W247" s="441">
        <v>1.0144292274</v>
      </c>
    </row>
    <row r="248" spans="2:23" x14ac:dyDescent="0.35">
      <c r="B248" s="446" t="s">
        <v>222</v>
      </c>
      <c r="C248" s="434" t="s">
        <v>483</v>
      </c>
      <c r="D248" s="434" t="s">
        <v>484</v>
      </c>
      <c r="E248" s="435">
        <v>1.3541000000000001</v>
      </c>
      <c r="F248" s="434">
        <v>1</v>
      </c>
      <c r="G248" s="435">
        <v>0.25378000000000001</v>
      </c>
      <c r="H248" s="435">
        <v>0.19724</v>
      </c>
      <c r="I248" s="435">
        <v>0.23849999999999999</v>
      </c>
      <c r="J248" s="435">
        <v>2.223E-2</v>
      </c>
      <c r="K248" s="435">
        <v>0</v>
      </c>
      <c r="L248" s="434">
        <v>670.06</v>
      </c>
      <c r="M248" s="434">
        <v>7</v>
      </c>
      <c r="N248" s="434">
        <v>0</v>
      </c>
      <c r="O248" s="434">
        <v>6051</v>
      </c>
      <c r="P248" s="435">
        <v>1.2306999999999999</v>
      </c>
      <c r="Q248" s="434">
        <v>1</v>
      </c>
      <c r="R248" s="434">
        <v>1</v>
      </c>
      <c r="S248" s="434" t="s">
        <v>361</v>
      </c>
      <c r="T248" s="434" t="s">
        <v>361</v>
      </c>
      <c r="U248" s="434">
        <v>2.0516000000000001</v>
      </c>
      <c r="V248" s="435">
        <v>0.99809999999999999</v>
      </c>
      <c r="W248" s="441">
        <v>0.99876499819999998</v>
      </c>
    </row>
    <row r="249" spans="2:23" x14ac:dyDescent="0.35">
      <c r="B249" s="446" t="s">
        <v>222</v>
      </c>
      <c r="C249" s="434" t="s">
        <v>485</v>
      </c>
      <c r="D249" s="434" t="s">
        <v>486</v>
      </c>
      <c r="E249" s="435">
        <v>0.88429999999999997</v>
      </c>
      <c r="F249" s="434">
        <v>1</v>
      </c>
      <c r="G249" s="435">
        <v>0.12443</v>
      </c>
      <c r="H249" s="435">
        <v>8.0570000000000003E-2</v>
      </c>
      <c r="I249" s="435">
        <v>0.28659999999999997</v>
      </c>
      <c r="J249" s="435">
        <v>3.2149999999999998E-2</v>
      </c>
      <c r="K249" s="435">
        <v>0</v>
      </c>
      <c r="L249" s="434">
        <v>1007.4</v>
      </c>
      <c r="M249" s="434">
        <v>7</v>
      </c>
      <c r="N249" s="434">
        <v>0</v>
      </c>
      <c r="O249" s="434">
        <v>5758</v>
      </c>
      <c r="P249" s="435">
        <v>0.91920000000000002</v>
      </c>
      <c r="Q249" s="434">
        <v>1</v>
      </c>
      <c r="R249" s="434">
        <v>1</v>
      </c>
      <c r="S249" s="434" t="s">
        <v>361</v>
      </c>
      <c r="T249" s="434" t="s">
        <v>361</v>
      </c>
      <c r="U249" s="434">
        <v>2.1067</v>
      </c>
      <c r="V249" s="435">
        <v>0.9899</v>
      </c>
      <c r="W249" s="441">
        <v>1.0013311518000001</v>
      </c>
    </row>
    <row r="250" spans="2:23" x14ac:dyDescent="0.35">
      <c r="B250" s="446" t="s">
        <v>222</v>
      </c>
      <c r="C250" s="434" t="s">
        <v>487</v>
      </c>
      <c r="D250" s="434" t="s">
        <v>687</v>
      </c>
      <c r="E250" s="435">
        <v>1.2222999999999999</v>
      </c>
      <c r="F250" s="434">
        <v>1</v>
      </c>
      <c r="G250" s="435">
        <v>0.14943000000000001</v>
      </c>
      <c r="H250" s="435">
        <v>1.7940000000000001E-2</v>
      </c>
      <c r="I250" s="435">
        <v>0.24199999999999999</v>
      </c>
      <c r="J250" s="435">
        <v>2.2950000000000002E-2</v>
      </c>
      <c r="K250" s="435">
        <v>5.0229999999999997E-2</v>
      </c>
      <c r="L250" s="434">
        <v>454.35</v>
      </c>
      <c r="M250" s="434">
        <v>0</v>
      </c>
      <c r="N250" s="434">
        <v>0</v>
      </c>
      <c r="O250" s="434">
        <v>8218</v>
      </c>
      <c r="P250" s="435">
        <v>1.1474</v>
      </c>
      <c r="Q250" s="434">
        <v>1</v>
      </c>
      <c r="R250" s="434">
        <v>1</v>
      </c>
      <c r="S250" s="434" t="s">
        <v>361</v>
      </c>
      <c r="T250" s="434" t="s">
        <v>361</v>
      </c>
      <c r="U250" s="434">
        <v>1.5711999999999999</v>
      </c>
      <c r="V250" s="435">
        <v>0.98599999999999999</v>
      </c>
      <c r="W250" s="441">
        <v>0.99828384439999995</v>
      </c>
    </row>
    <row r="251" spans="2:23" x14ac:dyDescent="0.35">
      <c r="B251" s="446" t="s">
        <v>222</v>
      </c>
      <c r="C251" s="434" t="s">
        <v>489</v>
      </c>
      <c r="D251" s="434" t="s">
        <v>490</v>
      </c>
      <c r="E251" s="435">
        <v>1.3541000000000001</v>
      </c>
      <c r="F251" s="434">
        <v>1</v>
      </c>
      <c r="G251" s="435">
        <v>0.40178000000000003</v>
      </c>
      <c r="H251" s="435">
        <v>0.38022</v>
      </c>
      <c r="I251" s="435">
        <v>0.76239999999999997</v>
      </c>
      <c r="J251" s="435">
        <v>0.13028000000000001</v>
      </c>
      <c r="K251" s="435">
        <v>0.16694000000000001</v>
      </c>
      <c r="L251" s="434">
        <v>10076.07</v>
      </c>
      <c r="M251" s="434">
        <v>0</v>
      </c>
      <c r="N251" s="434">
        <v>0</v>
      </c>
      <c r="O251" s="434">
        <v>2032</v>
      </c>
      <c r="P251" s="435">
        <v>1.2306999999999999</v>
      </c>
      <c r="Q251" s="434">
        <v>1</v>
      </c>
      <c r="R251" s="434">
        <v>1</v>
      </c>
      <c r="S251" s="434" t="s">
        <v>361</v>
      </c>
      <c r="T251" s="434" t="s">
        <v>361</v>
      </c>
      <c r="U251" s="434">
        <v>1.6425000000000001</v>
      </c>
      <c r="V251" s="435">
        <v>0.99850000000000005</v>
      </c>
      <c r="W251" s="441">
        <v>0.98801923000000003</v>
      </c>
    </row>
    <row r="252" spans="2:23" x14ac:dyDescent="0.35">
      <c r="B252" s="446" t="s">
        <v>222</v>
      </c>
      <c r="C252" s="434" t="s">
        <v>491</v>
      </c>
      <c r="D252" s="434" t="s">
        <v>492</v>
      </c>
      <c r="E252" s="435">
        <v>1.3541000000000001</v>
      </c>
      <c r="F252" s="434">
        <v>1</v>
      </c>
      <c r="G252" s="435">
        <v>0.31866</v>
      </c>
      <c r="H252" s="435">
        <v>0.25681999999999999</v>
      </c>
      <c r="I252" s="435">
        <v>0.72450000000000003</v>
      </c>
      <c r="J252" s="435">
        <v>0.12247</v>
      </c>
      <c r="K252" s="435">
        <v>0.15801999999999999</v>
      </c>
      <c r="L252" s="434">
        <v>28523.29</v>
      </c>
      <c r="M252" s="434">
        <v>0</v>
      </c>
      <c r="N252" s="434">
        <v>0</v>
      </c>
      <c r="O252" s="434">
        <v>1843</v>
      </c>
      <c r="P252" s="435">
        <v>1.2306999999999999</v>
      </c>
      <c r="Q252" s="434">
        <v>1</v>
      </c>
      <c r="R252" s="434">
        <v>1</v>
      </c>
      <c r="S252" s="434" t="s">
        <v>361</v>
      </c>
      <c r="T252" s="434" t="s">
        <v>361</v>
      </c>
      <c r="U252" s="434">
        <v>1.5993999999999999</v>
      </c>
      <c r="V252" s="435">
        <v>0.99729999999999996</v>
      </c>
      <c r="W252" s="441">
        <v>0.99234961420000001</v>
      </c>
    </row>
    <row r="253" spans="2:23" x14ac:dyDescent="0.35">
      <c r="B253" s="446" t="s">
        <v>222</v>
      </c>
      <c r="C253" s="434" t="s">
        <v>493</v>
      </c>
      <c r="D253" s="434" t="s">
        <v>494</v>
      </c>
      <c r="E253" s="435">
        <v>1.2222999999999999</v>
      </c>
      <c r="F253" s="434">
        <v>1</v>
      </c>
      <c r="G253" s="435">
        <v>0</v>
      </c>
      <c r="H253" s="435">
        <v>0</v>
      </c>
      <c r="I253" s="435">
        <v>0.46200000000000002</v>
      </c>
      <c r="J253" s="435">
        <v>0.03</v>
      </c>
      <c r="K253" s="435">
        <v>0</v>
      </c>
      <c r="L253" s="434">
        <v>641.25</v>
      </c>
      <c r="M253" s="434">
        <v>0</v>
      </c>
      <c r="N253" s="434">
        <v>0</v>
      </c>
      <c r="O253" s="434">
        <v>968</v>
      </c>
      <c r="P253" s="435">
        <v>1.1474</v>
      </c>
      <c r="Q253" s="434">
        <v>1</v>
      </c>
      <c r="R253" s="434">
        <v>1</v>
      </c>
      <c r="S253" s="434" t="s">
        <v>361</v>
      </c>
      <c r="T253" s="434" t="s">
        <v>361</v>
      </c>
      <c r="U253" s="434">
        <v>1.3045</v>
      </c>
      <c r="V253" s="435">
        <v>0.98660000000000003</v>
      </c>
      <c r="W253" s="441">
        <v>0.99871153670000001</v>
      </c>
    </row>
    <row r="254" spans="2:23" x14ac:dyDescent="0.35">
      <c r="B254" s="446" t="s">
        <v>222</v>
      </c>
      <c r="C254" s="434" t="s">
        <v>495</v>
      </c>
      <c r="D254" s="434" t="s">
        <v>496</v>
      </c>
      <c r="E254" s="435">
        <v>0.97799999999999998</v>
      </c>
      <c r="F254" s="434">
        <v>1</v>
      </c>
      <c r="G254" s="435">
        <v>6.4530000000000004E-2</v>
      </c>
      <c r="H254" s="435">
        <v>4.086E-2</v>
      </c>
      <c r="I254" s="435">
        <v>0.2419</v>
      </c>
      <c r="J254" s="435">
        <v>2.2929999999999999E-2</v>
      </c>
      <c r="K254" s="435">
        <v>5.0200000000000002E-2</v>
      </c>
      <c r="L254" s="434">
        <v>316.02</v>
      </c>
      <c r="M254" s="434">
        <v>0</v>
      </c>
      <c r="N254" s="434">
        <v>0</v>
      </c>
      <c r="O254" s="434">
        <v>7860</v>
      </c>
      <c r="P254" s="435">
        <v>0.9849</v>
      </c>
      <c r="Q254" s="434">
        <v>1</v>
      </c>
      <c r="R254" s="434">
        <v>1</v>
      </c>
      <c r="S254" s="434" t="s">
        <v>361</v>
      </c>
      <c r="T254" s="434" t="s">
        <v>361</v>
      </c>
      <c r="U254" s="434">
        <v>2.0331999999999999</v>
      </c>
      <c r="V254" s="435">
        <v>0.98</v>
      </c>
      <c r="W254" s="441">
        <v>1.0019726901999999</v>
      </c>
    </row>
    <row r="255" spans="2:23" x14ac:dyDescent="0.35">
      <c r="B255" s="446" t="s">
        <v>222</v>
      </c>
      <c r="C255" s="434" t="s">
        <v>497</v>
      </c>
      <c r="D255" s="434" t="s">
        <v>498</v>
      </c>
      <c r="E255" s="435">
        <v>1.3541000000000001</v>
      </c>
      <c r="F255" s="434">
        <v>1</v>
      </c>
      <c r="G255" s="435">
        <v>5.1159999999999997E-2</v>
      </c>
      <c r="H255" s="435">
        <v>2.6679999999999999E-2</v>
      </c>
      <c r="I255" s="435">
        <v>0.2636</v>
      </c>
      <c r="J255" s="435">
        <v>2.741E-2</v>
      </c>
      <c r="K255" s="435">
        <v>5.4829999999999997E-2</v>
      </c>
      <c r="L255" s="434">
        <v>477.6</v>
      </c>
      <c r="M255" s="434">
        <v>0</v>
      </c>
      <c r="N255" s="434">
        <v>0</v>
      </c>
      <c r="O255" s="434">
        <v>5261</v>
      </c>
      <c r="P255" s="435">
        <v>1.2306999999999999</v>
      </c>
      <c r="Q255" s="434">
        <v>1</v>
      </c>
      <c r="R255" s="434">
        <v>1</v>
      </c>
      <c r="S255" s="434" t="s">
        <v>361</v>
      </c>
      <c r="T255" s="434" t="s">
        <v>361</v>
      </c>
      <c r="U255" s="434">
        <v>1.633</v>
      </c>
      <c r="V255" s="435">
        <v>0.98450000000000004</v>
      </c>
      <c r="W255" s="441">
        <v>0.99716115220000001</v>
      </c>
    </row>
    <row r="256" spans="2:23" x14ac:dyDescent="0.35">
      <c r="B256" s="446" t="s">
        <v>222</v>
      </c>
      <c r="C256" s="434" t="s">
        <v>499</v>
      </c>
      <c r="D256" s="434" t="s">
        <v>500</v>
      </c>
      <c r="E256" s="435">
        <v>0.87260000000000004</v>
      </c>
      <c r="F256" s="434">
        <v>1</v>
      </c>
      <c r="G256" s="435">
        <v>5.5300000000000002E-2</v>
      </c>
      <c r="H256" s="435">
        <v>4.0590000000000001E-2</v>
      </c>
      <c r="I256" s="435">
        <v>0.31900000000000001</v>
      </c>
      <c r="J256" s="435">
        <v>3.8830000000000003E-2</v>
      </c>
      <c r="K256" s="435">
        <v>6.6729999999999998E-2</v>
      </c>
      <c r="L256" s="434">
        <v>453.93</v>
      </c>
      <c r="M256" s="434">
        <v>0</v>
      </c>
      <c r="N256" s="434">
        <v>0</v>
      </c>
      <c r="O256" s="434">
        <v>4285</v>
      </c>
      <c r="P256" s="435">
        <v>0.91090000000000004</v>
      </c>
      <c r="Q256" s="434">
        <v>1</v>
      </c>
      <c r="R256" s="434">
        <v>1</v>
      </c>
      <c r="S256" s="434" t="s">
        <v>361</v>
      </c>
      <c r="T256" s="434" t="s">
        <v>361</v>
      </c>
      <c r="U256" s="434">
        <v>1.8070999999999999</v>
      </c>
      <c r="V256" s="435">
        <v>0.99870000000000003</v>
      </c>
      <c r="W256" s="441">
        <v>0.99539692160000004</v>
      </c>
    </row>
    <row r="257" spans="2:23" x14ac:dyDescent="0.35">
      <c r="B257" s="446" t="s">
        <v>222</v>
      </c>
      <c r="C257" s="434" t="s">
        <v>501</v>
      </c>
      <c r="D257" s="434" t="s">
        <v>502</v>
      </c>
      <c r="E257" s="435">
        <v>1.3468</v>
      </c>
      <c r="F257" s="434">
        <v>1</v>
      </c>
      <c r="G257" s="435">
        <v>0</v>
      </c>
      <c r="H257" s="435">
        <v>0</v>
      </c>
      <c r="I257" s="435">
        <v>0.36810000000000004</v>
      </c>
      <c r="J257" s="435">
        <v>4.8959999999999997E-2</v>
      </c>
      <c r="K257" s="435">
        <v>7.739E-2</v>
      </c>
      <c r="L257" s="434">
        <v>272.7</v>
      </c>
      <c r="M257" s="434">
        <v>0</v>
      </c>
      <c r="N257" s="434">
        <v>0</v>
      </c>
      <c r="O257" s="434">
        <v>4920</v>
      </c>
      <c r="P257" s="435">
        <v>1.2262</v>
      </c>
      <c r="Q257" s="434">
        <v>1</v>
      </c>
      <c r="R257" s="434">
        <v>1</v>
      </c>
      <c r="S257" s="434" t="s">
        <v>361</v>
      </c>
      <c r="T257" s="434" t="s">
        <v>361</v>
      </c>
      <c r="U257" s="434">
        <v>1.7119</v>
      </c>
      <c r="V257" s="435">
        <v>0.98919999999999997</v>
      </c>
      <c r="W257" s="441">
        <v>0.9970007676</v>
      </c>
    </row>
    <row r="258" spans="2:23" x14ac:dyDescent="0.35">
      <c r="B258" s="446" t="s">
        <v>222</v>
      </c>
      <c r="C258" s="434" t="s">
        <v>503</v>
      </c>
      <c r="D258" s="434" t="s">
        <v>504</v>
      </c>
      <c r="E258" s="435">
        <v>1.3468</v>
      </c>
      <c r="F258" s="434">
        <v>1</v>
      </c>
      <c r="G258" s="435">
        <v>0.22287000000000001</v>
      </c>
      <c r="H258" s="435">
        <v>0.14421999999999999</v>
      </c>
      <c r="I258" s="435">
        <v>0.35170000000000001</v>
      </c>
      <c r="J258" s="435">
        <v>4.5580000000000002E-2</v>
      </c>
      <c r="K258" s="435">
        <v>7.3819999999999997E-2</v>
      </c>
      <c r="L258" s="434">
        <v>559.57000000000005</v>
      </c>
      <c r="M258" s="434">
        <v>0</v>
      </c>
      <c r="N258" s="434">
        <v>0</v>
      </c>
      <c r="O258" s="434">
        <v>8780</v>
      </c>
      <c r="P258" s="435">
        <v>1.2262</v>
      </c>
      <c r="Q258" s="434">
        <v>1</v>
      </c>
      <c r="R258" s="434">
        <v>1</v>
      </c>
      <c r="S258" s="434" t="s">
        <v>361</v>
      </c>
      <c r="T258" s="434" t="s">
        <v>361</v>
      </c>
      <c r="U258" s="434">
        <v>1.6817</v>
      </c>
      <c r="V258" s="435">
        <v>0.996</v>
      </c>
      <c r="W258" s="441">
        <v>0.99363269099999996</v>
      </c>
    </row>
    <row r="259" spans="2:23" x14ac:dyDescent="0.35">
      <c r="B259" s="446" t="s">
        <v>222</v>
      </c>
      <c r="C259" s="434" t="s">
        <v>505</v>
      </c>
      <c r="D259" s="434" t="s">
        <v>506</v>
      </c>
      <c r="E259" s="435">
        <v>1.3468</v>
      </c>
      <c r="F259" s="434">
        <v>1</v>
      </c>
      <c r="G259" s="435">
        <v>0</v>
      </c>
      <c r="H259" s="435">
        <v>0</v>
      </c>
      <c r="I259" s="435">
        <v>0.13100000000000001</v>
      </c>
      <c r="J259" s="435">
        <v>0</v>
      </c>
      <c r="K259" s="435">
        <v>2.6880000000000001E-2</v>
      </c>
      <c r="L259" s="434">
        <v>0</v>
      </c>
      <c r="M259" s="434">
        <v>0</v>
      </c>
      <c r="N259" s="434">
        <v>0</v>
      </c>
      <c r="O259" s="434">
        <v>2804</v>
      </c>
      <c r="P259" s="435">
        <v>1.2262</v>
      </c>
      <c r="Q259" s="434">
        <v>1</v>
      </c>
      <c r="R259" s="434">
        <v>1</v>
      </c>
      <c r="S259" s="434" t="s">
        <v>361</v>
      </c>
      <c r="T259" s="434" t="s">
        <v>361</v>
      </c>
      <c r="U259" s="434">
        <v>1.6066</v>
      </c>
      <c r="V259" s="435">
        <v>0.98089999999999999</v>
      </c>
      <c r="W259" s="441">
        <v>1.0077465358</v>
      </c>
    </row>
    <row r="260" spans="2:23" x14ac:dyDescent="0.35">
      <c r="B260" s="446" t="s">
        <v>222</v>
      </c>
      <c r="C260" s="434" t="s">
        <v>507</v>
      </c>
      <c r="D260" s="434" t="s">
        <v>688</v>
      </c>
      <c r="E260" s="435">
        <v>1.0319</v>
      </c>
      <c r="F260" s="434">
        <v>1</v>
      </c>
      <c r="G260" s="435">
        <v>0</v>
      </c>
      <c r="H260" s="435">
        <v>0</v>
      </c>
      <c r="I260" s="435">
        <v>0.42649999999999999</v>
      </c>
      <c r="J260" s="435">
        <v>6.0999999999999999E-2</v>
      </c>
      <c r="K260" s="435">
        <v>9.0209999999999999E-2</v>
      </c>
      <c r="L260" s="434">
        <v>348.13</v>
      </c>
      <c r="M260" s="434">
        <v>0</v>
      </c>
      <c r="N260" s="434">
        <v>0</v>
      </c>
      <c r="O260" s="434">
        <v>779</v>
      </c>
      <c r="P260" s="435">
        <v>1.0217000000000001</v>
      </c>
      <c r="Q260" s="434">
        <v>1</v>
      </c>
      <c r="R260" s="434">
        <v>1</v>
      </c>
      <c r="S260" s="434" t="s">
        <v>361</v>
      </c>
      <c r="T260" s="434" t="s">
        <v>361</v>
      </c>
      <c r="U260" s="434">
        <v>1.2383999999999999</v>
      </c>
      <c r="V260" s="435">
        <v>0.9929</v>
      </c>
      <c r="W260" s="441">
        <v>0.98959634519999995</v>
      </c>
    </row>
    <row r="261" spans="2:23" x14ac:dyDescent="0.35">
      <c r="B261" s="446" t="s">
        <v>222</v>
      </c>
      <c r="C261" s="434" t="s">
        <v>509</v>
      </c>
      <c r="D261" s="434" t="s">
        <v>510</v>
      </c>
      <c r="E261" s="435">
        <v>0.998</v>
      </c>
      <c r="F261" s="434">
        <v>1</v>
      </c>
      <c r="G261" s="435">
        <v>0.15625</v>
      </c>
      <c r="H261" s="435">
        <v>8.4390000000000007E-2</v>
      </c>
      <c r="I261" s="435">
        <v>0.2394</v>
      </c>
      <c r="J261" s="435">
        <v>2.2409999999999999E-2</v>
      </c>
      <c r="K261" s="435">
        <v>0</v>
      </c>
      <c r="L261" s="434">
        <v>912.22</v>
      </c>
      <c r="M261" s="434">
        <v>7</v>
      </c>
      <c r="N261" s="434">
        <v>0</v>
      </c>
      <c r="O261" s="434">
        <v>3279</v>
      </c>
      <c r="P261" s="435">
        <v>0.99860000000000004</v>
      </c>
      <c r="Q261" s="434">
        <v>1</v>
      </c>
      <c r="R261" s="434">
        <v>1</v>
      </c>
      <c r="S261" s="434" t="s">
        <v>361</v>
      </c>
      <c r="T261" s="434" t="s">
        <v>361</v>
      </c>
      <c r="U261" s="434">
        <v>1.5205</v>
      </c>
      <c r="V261" s="435">
        <v>0.99950000000000006</v>
      </c>
      <c r="W261" s="441">
        <v>1.0051803822000001</v>
      </c>
    </row>
    <row r="262" spans="2:23" x14ac:dyDescent="0.35">
      <c r="B262" s="446" t="s">
        <v>222</v>
      </c>
      <c r="C262" s="434" t="s">
        <v>511</v>
      </c>
      <c r="D262" s="434" t="s">
        <v>512</v>
      </c>
      <c r="E262" s="435">
        <v>0.87260000000000004</v>
      </c>
      <c r="F262" s="434">
        <v>1</v>
      </c>
      <c r="G262" s="435">
        <v>0</v>
      </c>
      <c r="H262" s="435">
        <v>0</v>
      </c>
      <c r="I262" s="435">
        <v>4.8800000000000003E-2</v>
      </c>
      <c r="J262" s="435">
        <v>0</v>
      </c>
      <c r="K262" s="435">
        <v>0</v>
      </c>
      <c r="L262" s="434">
        <v>0</v>
      </c>
      <c r="M262" s="434">
        <v>0</v>
      </c>
      <c r="N262" s="434">
        <v>0</v>
      </c>
      <c r="O262" s="434">
        <v>23</v>
      </c>
      <c r="P262" s="435">
        <v>0.91090000000000004</v>
      </c>
      <c r="Q262" s="434">
        <v>1</v>
      </c>
      <c r="R262" s="434">
        <v>1.25</v>
      </c>
      <c r="S262" s="434" t="s">
        <v>361</v>
      </c>
      <c r="T262" s="434" t="s">
        <v>361</v>
      </c>
      <c r="U262" s="434">
        <v>1.0674999999999999</v>
      </c>
      <c r="V262" s="435">
        <v>1</v>
      </c>
      <c r="W262" s="441">
        <v>1</v>
      </c>
    </row>
    <row r="263" spans="2:23" x14ac:dyDescent="0.35">
      <c r="B263" s="446" t="s">
        <v>222</v>
      </c>
      <c r="C263" s="434" t="s">
        <v>689</v>
      </c>
      <c r="D263" s="434" t="s">
        <v>690</v>
      </c>
      <c r="E263" s="435">
        <v>1.3541000000000001</v>
      </c>
      <c r="F263" s="434">
        <v>1</v>
      </c>
      <c r="G263" s="435">
        <v>0.23069999999999999</v>
      </c>
      <c r="H263" s="435">
        <v>0.15731000000000001</v>
      </c>
      <c r="I263" s="435">
        <v>0.2273</v>
      </c>
      <c r="J263" s="435">
        <v>1.992E-2</v>
      </c>
      <c r="K263" s="435">
        <v>4.7100000000000003E-2</v>
      </c>
      <c r="L263" s="434">
        <v>0</v>
      </c>
      <c r="M263" s="434">
        <v>0</v>
      </c>
      <c r="N263" s="434">
        <v>0</v>
      </c>
      <c r="O263" s="434">
        <v>8212</v>
      </c>
      <c r="P263" s="435">
        <v>1.2306999999999999</v>
      </c>
      <c r="Q263" s="434">
        <v>1</v>
      </c>
      <c r="R263" s="434">
        <v>1</v>
      </c>
      <c r="S263" s="434" t="s">
        <v>361</v>
      </c>
      <c r="T263" s="434" t="s">
        <v>361</v>
      </c>
      <c r="U263" s="434">
        <v>2.0036</v>
      </c>
      <c r="V263" s="435"/>
      <c r="W263" s="441">
        <v>1</v>
      </c>
    </row>
    <row r="264" spans="2:23" x14ac:dyDescent="0.35">
      <c r="B264" s="446" t="s">
        <v>222</v>
      </c>
      <c r="C264" s="434" t="s">
        <v>513</v>
      </c>
      <c r="D264" s="434" t="s">
        <v>514</v>
      </c>
      <c r="E264" s="435">
        <v>1.3541000000000001</v>
      </c>
      <c r="F264" s="434">
        <v>1</v>
      </c>
      <c r="G264" s="435">
        <v>0.21923000000000001</v>
      </c>
      <c r="H264" s="435">
        <v>0.20449000000000001</v>
      </c>
      <c r="I264" s="435">
        <v>0.54800000000000004</v>
      </c>
      <c r="J264" s="435">
        <v>8.6059999999999998E-2</v>
      </c>
      <c r="K264" s="435">
        <v>0</v>
      </c>
      <c r="L264" s="434">
        <v>715.96</v>
      </c>
      <c r="M264" s="434">
        <v>7</v>
      </c>
      <c r="N264" s="434">
        <v>0</v>
      </c>
      <c r="O264" s="434">
        <v>6830</v>
      </c>
      <c r="P264" s="435">
        <v>1.2306999999999999</v>
      </c>
      <c r="Q264" s="434">
        <v>1</v>
      </c>
      <c r="R264" s="434">
        <v>1</v>
      </c>
      <c r="S264" s="434" t="s">
        <v>361</v>
      </c>
      <c r="T264" s="434" t="s">
        <v>361</v>
      </c>
      <c r="U264" s="434">
        <v>1.6436999999999999</v>
      </c>
      <c r="V264" s="435">
        <v>0.99350000000000005</v>
      </c>
      <c r="W264" s="441">
        <v>1.0018123055999999</v>
      </c>
    </row>
    <row r="265" spans="2:23" x14ac:dyDescent="0.35">
      <c r="B265" s="446" t="s">
        <v>222</v>
      </c>
      <c r="C265" s="434" t="s">
        <v>515</v>
      </c>
      <c r="D265" s="434" t="s">
        <v>516</v>
      </c>
      <c r="E265" s="435">
        <v>0.87809999999999999</v>
      </c>
      <c r="F265" s="434">
        <v>1</v>
      </c>
      <c r="G265" s="435">
        <v>0</v>
      </c>
      <c r="H265" s="435">
        <v>0</v>
      </c>
      <c r="I265" s="435">
        <v>0.40760000000000002</v>
      </c>
      <c r="J265" s="435">
        <v>5.7110000000000001E-2</v>
      </c>
      <c r="K265" s="435">
        <v>0</v>
      </c>
      <c r="L265" s="434">
        <v>641.89</v>
      </c>
      <c r="M265" s="434">
        <v>7</v>
      </c>
      <c r="N265" s="434">
        <v>0</v>
      </c>
      <c r="O265" s="434">
        <v>2546</v>
      </c>
      <c r="P265" s="435">
        <v>0.91479999999999995</v>
      </c>
      <c r="Q265" s="434">
        <v>1</v>
      </c>
      <c r="R265" s="434">
        <v>1</v>
      </c>
      <c r="S265" s="434" t="s">
        <v>361</v>
      </c>
      <c r="T265" s="434" t="s">
        <v>361</v>
      </c>
      <c r="U265" s="434">
        <v>1.5669</v>
      </c>
      <c r="V265" s="435">
        <v>1</v>
      </c>
      <c r="W265" s="441">
        <v>1.0019726901999999</v>
      </c>
    </row>
    <row r="266" spans="2:23" x14ac:dyDescent="0.35">
      <c r="B266" s="446" t="s">
        <v>222</v>
      </c>
      <c r="C266" s="434" t="s">
        <v>517</v>
      </c>
      <c r="D266" s="434" t="s">
        <v>518</v>
      </c>
      <c r="E266" s="435">
        <v>1.3541000000000001</v>
      </c>
      <c r="F266" s="434">
        <v>1</v>
      </c>
      <c r="G266" s="435">
        <v>0.14426</v>
      </c>
      <c r="H266" s="435">
        <v>9.1359999999999997E-2</v>
      </c>
      <c r="I266" s="435">
        <v>0.1024</v>
      </c>
      <c r="J266" s="435">
        <v>0</v>
      </c>
      <c r="K266" s="435">
        <v>0</v>
      </c>
      <c r="L266" s="434">
        <v>0</v>
      </c>
      <c r="M266" s="434">
        <v>0</v>
      </c>
      <c r="N266" s="434">
        <v>0</v>
      </c>
      <c r="O266" s="434">
        <v>1571</v>
      </c>
      <c r="P266" s="435">
        <v>1.2306999999999999</v>
      </c>
      <c r="Q266" s="434">
        <v>1</v>
      </c>
      <c r="R266" s="434">
        <v>1</v>
      </c>
      <c r="S266" s="434" t="s">
        <v>361</v>
      </c>
      <c r="T266" s="434" t="s">
        <v>408</v>
      </c>
      <c r="U266" s="434">
        <v>1.4336</v>
      </c>
      <c r="V266" s="435">
        <v>0.99160000000000004</v>
      </c>
      <c r="W266" s="441">
        <v>1.0027746131999999</v>
      </c>
    </row>
    <row r="267" spans="2:23" x14ac:dyDescent="0.35">
      <c r="B267" s="446" t="s">
        <v>222</v>
      </c>
      <c r="C267" s="434" t="s">
        <v>519</v>
      </c>
      <c r="D267" s="434" t="s">
        <v>520</v>
      </c>
      <c r="E267" s="435">
        <v>1.3541000000000001</v>
      </c>
      <c r="F267" s="434">
        <v>1</v>
      </c>
      <c r="G267" s="435">
        <v>8.7100000000000007E-3</v>
      </c>
      <c r="H267" s="435">
        <v>2.0100000000000001E-3</v>
      </c>
      <c r="I267" s="435">
        <v>7.4399999999999994E-2</v>
      </c>
      <c r="J267" s="435">
        <v>0</v>
      </c>
      <c r="K267" s="435">
        <v>1.5180000000000001E-2</v>
      </c>
      <c r="L267" s="434">
        <v>0</v>
      </c>
      <c r="M267" s="434">
        <v>0</v>
      </c>
      <c r="N267" s="434">
        <v>0</v>
      </c>
      <c r="O267" s="434">
        <v>10878</v>
      </c>
      <c r="P267" s="435">
        <v>1.2306999999999999</v>
      </c>
      <c r="Q267" s="434">
        <v>1</v>
      </c>
      <c r="R267" s="434">
        <v>1</v>
      </c>
      <c r="S267" s="434" t="s">
        <v>361</v>
      </c>
      <c r="T267" s="434" t="s">
        <v>361</v>
      </c>
      <c r="U267" s="434">
        <v>2.1659999999999999</v>
      </c>
      <c r="V267" s="435">
        <v>0.98519999999999996</v>
      </c>
      <c r="W267" s="441">
        <v>1.0117561507999999</v>
      </c>
    </row>
    <row r="268" spans="2:23" x14ac:dyDescent="0.35">
      <c r="B268" s="446" t="s">
        <v>222</v>
      </c>
      <c r="C268" s="434" t="s">
        <v>521</v>
      </c>
      <c r="D268" s="434" t="s">
        <v>522</v>
      </c>
      <c r="E268" s="435">
        <v>1.3541000000000001</v>
      </c>
      <c r="F268" s="434">
        <v>1</v>
      </c>
      <c r="G268" s="435">
        <v>0.15978000000000001</v>
      </c>
      <c r="H268" s="435">
        <v>0.19275</v>
      </c>
      <c r="I268" s="435">
        <v>0.316</v>
      </c>
      <c r="J268" s="435">
        <v>3.8210000000000001E-2</v>
      </c>
      <c r="K268" s="435">
        <v>0</v>
      </c>
      <c r="L268" s="434">
        <v>835.48</v>
      </c>
      <c r="M268" s="434">
        <v>7</v>
      </c>
      <c r="N268" s="434">
        <v>0</v>
      </c>
      <c r="O268" s="434">
        <v>2277</v>
      </c>
      <c r="P268" s="435">
        <v>1.2306999999999999</v>
      </c>
      <c r="Q268" s="434">
        <v>1</v>
      </c>
      <c r="R268" s="434">
        <v>1</v>
      </c>
      <c r="S268" s="434" t="s">
        <v>361</v>
      </c>
      <c r="T268" s="434" t="s">
        <v>361</v>
      </c>
      <c r="U268" s="434">
        <v>1.5538000000000001</v>
      </c>
      <c r="V268" s="435">
        <v>0.99760000000000004</v>
      </c>
      <c r="W268" s="441">
        <v>0.99250999880000002</v>
      </c>
    </row>
    <row r="269" spans="2:23" x14ac:dyDescent="0.35">
      <c r="B269" s="446" t="s">
        <v>222</v>
      </c>
      <c r="C269" s="434" t="s">
        <v>523</v>
      </c>
      <c r="D269" s="434" t="s">
        <v>524</v>
      </c>
      <c r="E269" s="435">
        <v>1.3541000000000001</v>
      </c>
      <c r="F269" s="434">
        <v>1</v>
      </c>
      <c r="G269" s="435">
        <v>0.20030999999999999</v>
      </c>
      <c r="H269" s="435">
        <v>8.2799999999999999E-2</v>
      </c>
      <c r="I269" s="435">
        <v>0.124</v>
      </c>
      <c r="J269" s="435">
        <v>0</v>
      </c>
      <c r="K269" s="435">
        <v>2.5430000000000001E-2</v>
      </c>
      <c r="L269" s="434">
        <v>0</v>
      </c>
      <c r="M269" s="434">
        <v>0</v>
      </c>
      <c r="N269" s="434">
        <v>0</v>
      </c>
      <c r="O269" s="434">
        <v>4939</v>
      </c>
      <c r="P269" s="435">
        <v>1.2306999999999999</v>
      </c>
      <c r="Q269" s="434">
        <v>1</v>
      </c>
      <c r="R269" s="434">
        <v>1</v>
      </c>
      <c r="S269" s="434" t="s">
        <v>361</v>
      </c>
      <c r="T269" s="434" t="s">
        <v>361</v>
      </c>
      <c r="U269" s="434">
        <v>1.5112000000000001</v>
      </c>
      <c r="V269" s="435">
        <v>0.98380000000000001</v>
      </c>
      <c r="W269" s="441">
        <v>0.99940653660000001</v>
      </c>
    </row>
    <row r="270" spans="2:23" x14ac:dyDescent="0.35">
      <c r="B270" s="446" t="s">
        <v>222</v>
      </c>
      <c r="C270" s="434" t="s">
        <v>525</v>
      </c>
      <c r="D270" s="434" t="s">
        <v>691</v>
      </c>
      <c r="E270" s="435">
        <v>1.0319</v>
      </c>
      <c r="F270" s="434">
        <v>1</v>
      </c>
      <c r="G270" s="435">
        <v>0</v>
      </c>
      <c r="H270" s="435">
        <v>0</v>
      </c>
      <c r="I270" s="435">
        <v>0.51140000000000008</v>
      </c>
      <c r="J270" s="435">
        <v>7.8509999999999996E-2</v>
      </c>
      <c r="K270" s="435">
        <v>0.10911</v>
      </c>
      <c r="L270" s="434">
        <v>1171.77</v>
      </c>
      <c r="M270" s="434">
        <v>0</v>
      </c>
      <c r="N270" s="434">
        <v>0</v>
      </c>
      <c r="O270" s="434">
        <v>914</v>
      </c>
      <c r="P270" s="435">
        <v>1.0217000000000001</v>
      </c>
      <c r="Q270" s="434">
        <v>1</v>
      </c>
      <c r="R270" s="434">
        <v>1</v>
      </c>
      <c r="S270" s="434" t="s">
        <v>361</v>
      </c>
      <c r="T270" s="434" t="s">
        <v>361</v>
      </c>
      <c r="U270" s="434">
        <v>1.4447000000000001</v>
      </c>
      <c r="V270" s="435">
        <v>0.99250000000000005</v>
      </c>
      <c r="W270" s="441">
        <v>1.0037903823000001</v>
      </c>
    </row>
    <row r="271" spans="2:23" x14ac:dyDescent="0.35">
      <c r="B271" s="446" t="s">
        <v>222</v>
      </c>
      <c r="C271" s="434" t="s">
        <v>527</v>
      </c>
      <c r="D271" s="434" t="s">
        <v>528</v>
      </c>
      <c r="E271" s="435">
        <v>0.87809999999999999</v>
      </c>
      <c r="F271" s="434">
        <v>1</v>
      </c>
      <c r="G271" s="435">
        <v>0</v>
      </c>
      <c r="H271" s="435">
        <v>0</v>
      </c>
      <c r="I271" s="435">
        <v>0.22420000000000001</v>
      </c>
      <c r="J271" s="435">
        <v>1.9279999999999999E-2</v>
      </c>
      <c r="K271" s="435">
        <v>0</v>
      </c>
      <c r="L271" s="434">
        <v>188.94</v>
      </c>
      <c r="M271" s="434">
        <v>7</v>
      </c>
      <c r="N271" s="434">
        <v>0</v>
      </c>
      <c r="O271" s="434">
        <v>3189</v>
      </c>
      <c r="P271" s="435">
        <v>0.91479999999999995</v>
      </c>
      <c r="Q271" s="434">
        <v>1</v>
      </c>
      <c r="R271" s="434">
        <v>1</v>
      </c>
      <c r="S271" s="434" t="s">
        <v>361</v>
      </c>
      <c r="T271" s="434" t="s">
        <v>361</v>
      </c>
      <c r="U271" s="434">
        <v>1.5467</v>
      </c>
      <c r="V271" s="435">
        <v>0.99790000000000001</v>
      </c>
      <c r="W271" s="441">
        <v>1.0011707672000001</v>
      </c>
    </row>
    <row r="272" spans="2:23" x14ac:dyDescent="0.35">
      <c r="B272" s="446" t="s">
        <v>222</v>
      </c>
      <c r="C272" s="434" t="s">
        <v>529</v>
      </c>
      <c r="D272" s="434" t="s">
        <v>530</v>
      </c>
      <c r="E272" s="435">
        <v>1.3541000000000001</v>
      </c>
      <c r="F272" s="434">
        <v>1</v>
      </c>
      <c r="G272" s="435">
        <v>0.20613999999999999</v>
      </c>
      <c r="H272" s="435">
        <v>0.16172</v>
      </c>
      <c r="I272" s="435">
        <v>0.70300000000000007</v>
      </c>
      <c r="J272" s="435">
        <v>0.11803</v>
      </c>
      <c r="K272" s="435">
        <v>0</v>
      </c>
      <c r="L272" s="434">
        <v>859.34</v>
      </c>
      <c r="M272" s="434">
        <v>7</v>
      </c>
      <c r="N272" s="434">
        <v>0</v>
      </c>
      <c r="O272" s="434">
        <v>2252</v>
      </c>
      <c r="P272" s="435">
        <v>1.2306999999999999</v>
      </c>
      <c r="Q272" s="434">
        <v>1</v>
      </c>
      <c r="R272" s="434">
        <v>1</v>
      </c>
      <c r="S272" s="434" t="s">
        <v>361</v>
      </c>
      <c r="T272" s="434" t="s">
        <v>361</v>
      </c>
      <c r="U272" s="434">
        <v>1.6214</v>
      </c>
      <c r="V272" s="435">
        <v>0.997</v>
      </c>
      <c r="W272" s="441">
        <v>0.99379307559999996</v>
      </c>
    </row>
    <row r="273" spans="2:23" x14ac:dyDescent="0.35">
      <c r="B273" s="446" t="s">
        <v>222</v>
      </c>
      <c r="C273" s="434" t="s">
        <v>531</v>
      </c>
      <c r="D273" s="434" t="s">
        <v>532</v>
      </c>
      <c r="E273" s="435">
        <v>1.3541000000000001</v>
      </c>
      <c r="F273" s="434">
        <v>1</v>
      </c>
      <c r="G273" s="435">
        <v>0.32978000000000002</v>
      </c>
      <c r="H273" s="435">
        <v>0.25657000000000002</v>
      </c>
      <c r="I273" s="435">
        <v>0.66659999999999997</v>
      </c>
      <c r="J273" s="435">
        <v>0.11051999999999999</v>
      </c>
      <c r="K273" s="435">
        <v>0.14452000000000001</v>
      </c>
      <c r="L273" s="434">
        <v>849.34</v>
      </c>
      <c r="M273" s="434">
        <v>0</v>
      </c>
      <c r="N273" s="434">
        <v>0</v>
      </c>
      <c r="O273" s="434">
        <v>8703</v>
      </c>
      <c r="P273" s="435">
        <v>1.2306999999999999</v>
      </c>
      <c r="Q273" s="434">
        <v>1</v>
      </c>
      <c r="R273" s="434">
        <v>1</v>
      </c>
      <c r="S273" s="434" t="s">
        <v>361</v>
      </c>
      <c r="T273" s="434" t="s">
        <v>361</v>
      </c>
      <c r="U273" s="434">
        <v>2.1320000000000001</v>
      </c>
      <c r="V273" s="435">
        <v>0.99270000000000003</v>
      </c>
      <c r="W273" s="441">
        <v>0.99667999839999999</v>
      </c>
    </row>
    <row r="274" spans="2:23" x14ac:dyDescent="0.35">
      <c r="B274" s="446" t="s">
        <v>222</v>
      </c>
      <c r="C274" s="434" t="s">
        <v>533</v>
      </c>
      <c r="D274" s="434" t="s">
        <v>534</v>
      </c>
      <c r="E274" s="435">
        <v>1.3541000000000001</v>
      </c>
      <c r="F274" s="434">
        <v>1</v>
      </c>
      <c r="G274" s="435">
        <v>0.22788</v>
      </c>
      <c r="H274" s="435">
        <v>0.17372000000000001</v>
      </c>
      <c r="I274" s="435">
        <v>0.43730000000000002</v>
      </c>
      <c r="J274" s="435">
        <v>6.3229999999999995E-2</v>
      </c>
      <c r="K274" s="435">
        <v>9.2590000000000006E-2</v>
      </c>
      <c r="L274" s="434">
        <v>691.75</v>
      </c>
      <c r="M274" s="434">
        <v>0</v>
      </c>
      <c r="N274" s="434">
        <v>0</v>
      </c>
      <c r="O274" s="434">
        <v>14363</v>
      </c>
      <c r="P274" s="435">
        <v>1.2306999999999999</v>
      </c>
      <c r="Q274" s="434">
        <v>1</v>
      </c>
      <c r="R274" s="434">
        <v>1</v>
      </c>
      <c r="S274" s="434" t="s">
        <v>361</v>
      </c>
      <c r="T274" s="434" t="s">
        <v>361</v>
      </c>
      <c r="U274" s="434">
        <v>1.655</v>
      </c>
      <c r="V274" s="435">
        <v>0.98939999999999995</v>
      </c>
      <c r="W274" s="441">
        <v>0.99892538279999998</v>
      </c>
    </row>
    <row r="275" spans="2:23" x14ac:dyDescent="0.35">
      <c r="B275" s="446" t="s">
        <v>222</v>
      </c>
      <c r="C275" s="434" t="s">
        <v>535</v>
      </c>
      <c r="D275" s="434" t="s">
        <v>692</v>
      </c>
      <c r="E275" s="435">
        <v>1.3468</v>
      </c>
      <c r="F275" s="434">
        <v>1</v>
      </c>
      <c r="G275" s="435">
        <v>0.22495999999999999</v>
      </c>
      <c r="H275" s="435">
        <v>0.12806000000000001</v>
      </c>
      <c r="I275" s="435">
        <v>0.80220000000000002</v>
      </c>
      <c r="J275" s="435">
        <v>0.13849</v>
      </c>
      <c r="K275" s="435">
        <v>0.17638000000000001</v>
      </c>
      <c r="L275" s="434">
        <v>7125.73</v>
      </c>
      <c r="M275" s="434">
        <v>0</v>
      </c>
      <c r="N275" s="434">
        <v>0</v>
      </c>
      <c r="O275" s="434">
        <v>3422</v>
      </c>
      <c r="P275" s="435">
        <v>1.2262</v>
      </c>
      <c r="Q275" s="434">
        <v>1</v>
      </c>
      <c r="R275" s="434">
        <v>1</v>
      </c>
      <c r="S275" s="434" t="s">
        <v>361</v>
      </c>
      <c r="T275" s="434" t="s">
        <v>361</v>
      </c>
      <c r="U275" s="434">
        <v>1.6133999999999999</v>
      </c>
      <c r="V275" s="435">
        <v>0.97740000000000005</v>
      </c>
      <c r="W275" s="441">
        <v>0.99868480589999997</v>
      </c>
    </row>
    <row r="276" spans="2:23" x14ac:dyDescent="0.35">
      <c r="B276" s="446" t="s">
        <v>222</v>
      </c>
      <c r="C276" s="434" t="s">
        <v>537</v>
      </c>
      <c r="D276" s="434" t="s">
        <v>538</v>
      </c>
      <c r="E276" s="435">
        <v>1.3541000000000001</v>
      </c>
      <c r="F276" s="434">
        <v>1</v>
      </c>
      <c r="G276" s="435">
        <v>8.1979999999999997E-2</v>
      </c>
      <c r="H276" s="435">
        <v>6.5430000000000002E-2</v>
      </c>
      <c r="I276" s="435">
        <v>0.23830000000000001</v>
      </c>
      <c r="J276" s="435">
        <v>2.2190000000000001E-2</v>
      </c>
      <c r="K276" s="435">
        <v>4.9439999999999998E-2</v>
      </c>
      <c r="L276" s="434">
        <v>234.16</v>
      </c>
      <c r="M276" s="434">
        <v>0</v>
      </c>
      <c r="N276" s="434">
        <v>0</v>
      </c>
      <c r="O276" s="434">
        <v>6741</v>
      </c>
      <c r="P276" s="435">
        <v>1.2306999999999999</v>
      </c>
      <c r="Q276" s="434">
        <v>1</v>
      </c>
      <c r="R276" s="434">
        <v>1</v>
      </c>
      <c r="S276" s="434" t="s">
        <v>361</v>
      </c>
      <c r="T276" s="434" t="s">
        <v>361</v>
      </c>
      <c r="U276" s="434">
        <v>1.794</v>
      </c>
      <c r="V276" s="435">
        <v>0.98640000000000005</v>
      </c>
      <c r="W276" s="441">
        <v>0.99603845999999996</v>
      </c>
    </row>
    <row r="277" spans="2:23" x14ac:dyDescent="0.35">
      <c r="B277" s="446" t="s">
        <v>222</v>
      </c>
      <c r="C277" s="434" t="s">
        <v>539</v>
      </c>
      <c r="D277" s="434" t="s">
        <v>540</v>
      </c>
      <c r="E277" s="435">
        <v>1.3468</v>
      </c>
      <c r="F277" s="434">
        <v>1</v>
      </c>
      <c r="G277" s="435">
        <v>0.41821999999999998</v>
      </c>
      <c r="H277" s="435">
        <v>0.52698999999999996</v>
      </c>
      <c r="I277" s="435">
        <v>0.9222999999999999</v>
      </c>
      <c r="J277" s="435">
        <v>0.16325999999999999</v>
      </c>
      <c r="K277" s="435">
        <v>0.20533999999999999</v>
      </c>
      <c r="L277" s="434">
        <v>37522.75</v>
      </c>
      <c r="M277" s="434">
        <v>0</v>
      </c>
      <c r="N277" s="434">
        <v>0</v>
      </c>
      <c r="O277" s="434">
        <v>330</v>
      </c>
      <c r="P277" s="435">
        <v>1.2262</v>
      </c>
      <c r="Q277" s="434">
        <v>1</v>
      </c>
      <c r="R277" s="434">
        <v>1</v>
      </c>
      <c r="S277" s="434" t="s">
        <v>361</v>
      </c>
      <c r="T277" s="434" t="s">
        <v>361</v>
      </c>
      <c r="U277" s="434">
        <v>1.6452</v>
      </c>
      <c r="V277" s="435">
        <v>0.99880000000000002</v>
      </c>
      <c r="W277" s="441">
        <v>0.99272384489999999</v>
      </c>
    </row>
    <row r="278" spans="2:23" x14ac:dyDescent="0.35">
      <c r="B278" s="446" t="s">
        <v>222</v>
      </c>
      <c r="C278" s="434" t="s">
        <v>693</v>
      </c>
      <c r="D278" s="434" t="s">
        <v>694</v>
      </c>
      <c r="E278" s="435">
        <v>1.3468</v>
      </c>
      <c r="F278" s="434">
        <v>1</v>
      </c>
      <c r="G278" s="435">
        <v>0.2195</v>
      </c>
      <c r="H278" s="435">
        <v>0.18076</v>
      </c>
      <c r="I278" s="435">
        <v>0.44090000000000001</v>
      </c>
      <c r="J278" s="435">
        <v>6.3969999999999999E-2</v>
      </c>
      <c r="K278" s="435">
        <v>9.3390000000000001E-2</v>
      </c>
      <c r="L278" s="434">
        <v>1464.52</v>
      </c>
      <c r="M278" s="434">
        <v>0</v>
      </c>
      <c r="N278" s="434">
        <v>0</v>
      </c>
      <c r="O278" s="434">
        <v>1635</v>
      </c>
      <c r="P278" s="435">
        <v>1.2262</v>
      </c>
      <c r="Q278" s="434">
        <v>1</v>
      </c>
      <c r="R278" s="434">
        <v>1</v>
      </c>
      <c r="S278" s="434" t="s">
        <v>361</v>
      </c>
      <c r="T278" s="434" t="s">
        <v>361</v>
      </c>
      <c r="U278" s="434">
        <v>1.6855</v>
      </c>
      <c r="V278" s="435">
        <v>0.98719999999999997</v>
      </c>
      <c r="W278" s="441">
        <v>1.0024538439999999</v>
      </c>
    </row>
    <row r="279" spans="2:23" x14ac:dyDescent="0.35">
      <c r="B279" s="446" t="s">
        <v>222</v>
      </c>
      <c r="C279" s="434" t="s">
        <v>541</v>
      </c>
      <c r="D279" s="434" t="s">
        <v>542</v>
      </c>
      <c r="E279" s="435">
        <v>1.3541000000000001</v>
      </c>
      <c r="F279" s="434">
        <v>1</v>
      </c>
      <c r="G279" s="435">
        <v>0.42152000000000001</v>
      </c>
      <c r="H279" s="435">
        <v>0.37746000000000002</v>
      </c>
      <c r="I279" s="435">
        <v>0.67879999999999996</v>
      </c>
      <c r="J279" s="435">
        <v>0.11304</v>
      </c>
      <c r="K279" s="435">
        <v>0.14735000000000001</v>
      </c>
      <c r="L279" s="434">
        <v>25976.23</v>
      </c>
      <c r="M279" s="434">
        <v>0</v>
      </c>
      <c r="N279" s="434">
        <v>0</v>
      </c>
      <c r="O279" s="434">
        <v>1583</v>
      </c>
      <c r="P279" s="435">
        <v>1.2306999999999999</v>
      </c>
      <c r="Q279" s="434">
        <v>1</v>
      </c>
      <c r="R279" s="434">
        <v>1</v>
      </c>
      <c r="S279" s="434" t="s">
        <v>361</v>
      </c>
      <c r="T279" s="434" t="s">
        <v>361</v>
      </c>
      <c r="U279" s="434">
        <v>1.6632</v>
      </c>
      <c r="V279" s="435">
        <v>0.99629999999999996</v>
      </c>
      <c r="W279" s="441">
        <v>1</v>
      </c>
    </row>
    <row r="280" spans="2:23" x14ac:dyDescent="0.35">
      <c r="B280" s="446" t="s">
        <v>222</v>
      </c>
      <c r="C280" s="434" t="s">
        <v>543</v>
      </c>
      <c r="D280" s="434" t="s">
        <v>544</v>
      </c>
      <c r="E280" s="435">
        <v>0.97799999999999998</v>
      </c>
      <c r="F280" s="434">
        <v>1</v>
      </c>
      <c r="G280" s="435">
        <v>4.8989999999999999E-2</v>
      </c>
      <c r="H280" s="435">
        <v>3.8249999999999999E-2</v>
      </c>
      <c r="I280" s="435">
        <v>0.44139999999999996</v>
      </c>
      <c r="J280" s="435">
        <v>6.4079999999999998E-2</v>
      </c>
      <c r="K280" s="435">
        <v>9.35E-2</v>
      </c>
      <c r="L280" s="434">
        <v>289.14999999999998</v>
      </c>
      <c r="M280" s="434">
        <v>0</v>
      </c>
      <c r="N280" s="434">
        <v>0</v>
      </c>
      <c r="O280" s="434">
        <v>4678</v>
      </c>
      <c r="P280" s="435">
        <v>0.9849</v>
      </c>
      <c r="Q280" s="434">
        <v>1</v>
      </c>
      <c r="R280" s="434">
        <v>1</v>
      </c>
      <c r="S280" s="434" t="s">
        <v>361</v>
      </c>
      <c r="T280" s="434" t="s">
        <v>361</v>
      </c>
      <c r="U280" s="434">
        <v>1.669</v>
      </c>
      <c r="V280" s="435">
        <v>0.98319999999999996</v>
      </c>
      <c r="W280" s="441">
        <v>0.99411384479999998</v>
      </c>
    </row>
    <row r="281" spans="2:23" x14ac:dyDescent="0.35">
      <c r="B281" s="446" t="s">
        <v>222</v>
      </c>
      <c r="C281" s="434" t="s">
        <v>545</v>
      </c>
      <c r="D281" s="434" t="s">
        <v>546</v>
      </c>
      <c r="E281" s="435">
        <v>1.3468</v>
      </c>
      <c r="F281" s="434">
        <v>1</v>
      </c>
      <c r="G281" s="435">
        <v>0.38401000000000002</v>
      </c>
      <c r="H281" s="435">
        <v>0.37531999999999999</v>
      </c>
      <c r="I281" s="435">
        <v>0.88739999999999997</v>
      </c>
      <c r="J281" s="435">
        <v>0.15606</v>
      </c>
      <c r="K281" s="435">
        <v>0.19686000000000001</v>
      </c>
      <c r="L281" s="434">
        <v>27040.42</v>
      </c>
      <c r="M281" s="434">
        <v>0</v>
      </c>
      <c r="N281" s="434">
        <v>0</v>
      </c>
      <c r="O281" s="434">
        <v>1684</v>
      </c>
      <c r="P281" s="435">
        <v>1.2262</v>
      </c>
      <c r="Q281" s="434">
        <v>1</v>
      </c>
      <c r="R281" s="434">
        <v>1</v>
      </c>
      <c r="S281" s="434" t="s">
        <v>361</v>
      </c>
      <c r="T281" s="434" t="s">
        <v>361</v>
      </c>
      <c r="U281" s="434">
        <v>1.7735000000000001</v>
      </c>
      <c r="V281" s="435">
        <v>0.99809999999999999</v>
      </c>
      <c r="W281" s="441">
        <v>0.99130711429999996</v>
      </c>
    </row>
    <row r="282" spans="2:23" x14ac:dyDescent="0.35">
      <c r="B282" s="446" t="s">
        <v>222</v>
      </c>
      <c r="C282" s="434" t="s">
        <v>547</v>
      </c>
      <c r="D282" s="434" t="s">
        <v>548</v>
      </c>
      <c r="E282" s="435">
        <v>1.2222999999999999</v>
      </c>
      <c r="F282" s="434">
        <v>1</v>
      </c>
      <c r="G282" s="435">
        <v>0</v>
      </c>
      <c r="H282" s="435">
        <v>0</v>
      </c>
      <c r="I282" s="435">
        <v>0.1088915493</v>
      </c>
      <c r="J282" s="435">
        <v>0</v>
      </c>
      <c r="K282" s="435">
        <v>0</v>
      </c>
      <c r="L282" s="434">
        <v>0</v>
      </c>
      <c r="M282" s="434">
        <v>0</v>
      </c>
      <c r="N282" s="434">
        <v>0</v>
      </c>
      <c r="O282" s="434">
        <v>816</v>
      </c>
      <c r="P282" s="435">
        <v>1.1474</v>
      </c>
      <c r="Q282" s="434">
        <v>1</v>
      </c>
      <c r="R282" s="434">
        <v>1</v>
      </c>
      <c r="S282" s="434" t="s">
        <v>361</v>
      </c>
      <c r="T282" s="434" t="s">
        <v>361</v>
      </c>
      <c r="U282" s="434">
        <v>1.4716</v>
      </c>
      <c r="V282" s="435">
        <v>0.98240000000000005</v>
      </c>
      <c r="W282" s="441">
        <v>1.0045923053000001</v>
      </c>
    </row>
    <row r="283" spans="2:23" x14ac:dyDescent="0.35">
      <c r="B283" s="446" t="s">
        <v>222</v>
      </c>
      <c r="C283" s="434" t="s">
        <v>549</v>
      </c>
      <c r="D283" s="434" t="s">
        <v>550</v>
      </c>
      <c r="E283" s="435">
        <v>1.3541000000000001</v>
      </c>
      <c r="F283" s="434">
        <v>1</v>
      </c>
      <c r="G283" s="435">
        <v>6.6519999999999996E-2</v>
      </c>
      <c r="H283" s="435">
        <v>0</v>
      </c>
      <c r="I283" s="435">
        <v>0.66749999999999998</v>
      </c>
      <c r="J283" s="435">
        <v>0.11071</v>
      </c>
      <c r="K283" s="435">
        <v>0</v>
      </c>
      <c r="L283" s="434">
        <v>448.81</v>
      </c>
      <c r="M283" s="434">
        <v>7</v>
      </c>
      <c r="N283" s="434">
        <v>0</v>
      </c>
      <c r="O283" s="434">
        <v>3768</v>
      </c>
      <c r="P283" s="435">
        <v>1.2306999999999999</v>
      </c>
      <c r="Q283" s="434">
        <v>1</v>
      </c>
      <c r="R283" s="434">
        <v>1</v>
      </c>
      <c r="S283" s="434" t="s">
        <v>361</v>
      </c>
      <c r="T283" s="434" t="s">
        <v>361</v>
      </c>
      <c r="U283" s="434">
        <v>1.5079</v>
      </c>
      <c r="V283" s="435">
        <v>0.98929999999999996</v>
      </c>
      <c r="W283" s="441">
        <v>1.0037369208</v>
      </c>
    </row>
    <row r="284" spans="2:23" x14ac:dyDescent="0.35">
      <c r="B284" s="446" t="s">
        <v>222</v>
      </c>
      <c r="C284" s="434" t="s">
        <v>551</v>
      </c>
      <c r="D284" s="434" t="s">
        <v>552</v>
      </c>
      <c r="E284" s="435">
        <v>1.3541000000000001</v>
      </c>
      <c r="F284" s="434">
        <v>1</v>
      </c>
      <c r="G284" s="435">
        <v>0.37889</v>
      </c>
      <c r="H284" s="435">
        <v>0.46200999999999998</v>
      </c>
      <c r="I284" s="435">
        <v>0.39650000000000002</v>
      </c>
      <c r="J284" s="435">
        <v>5.4820000000000001E-2</v>
      </c>
      <c r="K284" s="435">
        <v>8.3599999999999994E-2</v>
      </c>
      <c r="L284" s="434">
        <v>865.49</v>
      </c>
      <c r="M284" s="434">
        <v>0</v>
      </c>
      <c r="N284" s="434">
        <v>0</v>
      </c>
      <c r="O284" s="434">
        <v>16964</v>
      </c>
      <c r="P284" s="435">
        <v>1.2306999999999999</v>
      </c>
      <c r="Q284" s="434">
        <v>1</v>
      </c>
      <c r="R284" s="434">
        <v>1</v>
      </c>
      <c r="S284" s="434" t="s">
        <v>361</v>
      </c>
      <c r="T284" s="434" t="s">
        <v>361</v>
      </c>
      <c r="U284" s="434">
        <v>2.1718000000000002</v>
      </c>
      <c r="V284" s="435">
        <v>0.99809999999999999</v>
      </c>
      <c r="W284" s="441">
        <v>1.0063030744000001</v>
      </c>
    </row>
    <row r="285" spans="2:23" x14ac:dyDescent="0.35">
      <c r="B285" s="446" t="s">
        <v>222</v>
      </c>
      <c r="C285" s="434" t="s">
        <v>553</v>
      </c>
      <c r="D285" s="434" t="s">
        <v>554</v>
      </c>
      <c r="E285" s="435">
        <v>0.94010000000000005</v>
      </c>
      <c r="F285" s="434">
        <v>1</v>
      </c>
      <c r="G285" s="435">
        <v>0</v>
      </c>
      <c r="H285" s="435">
        <v>0</v>
      </c>
      <c r="I285" s="435">
        <v>0.53310000000000002</v>
      </c>
      <c r="J285" s="435">
        <v>0.03</v>
      </c>
      <c r="K285" s="435">
        <v>0</v>
      </c>
      <c r="L285" s="434">
        <v>467.85</v>
      </c>
      <c r="M285" s="434">
        <v>0</v>
      </c>
      <c r="N285" s="434">
        <v>0</v>
      </c>
      <c r="O285" s="434">
        <v>917</v>
      </c>
      <c r="P285" s="435">
        <v>0.95860000000000001</v>
      </c>
      <c r="Q285" s="434">
        <v>1</v>
      </c>
      <c r="R285" s="434">
        <v>1.0697700000000001</v>
      </c>
      <c r="S285" s="434" t="s">
        <v>361</v>
      </c>
      <c r="T285" s="434" t="s">
        <v>361</v>
      </c>
      <c r="U285" s="434">
        <v>1.3748</v>
      </c>
      <c r="V285" s="435">
        <v>0.99560000000000004</v>
      </c>
      <c r="W285" s="441">
        <v>1.0002084596</v>
      </c>
    </row>
    <row r="286" spans="2:23" x14ac:dyDescent="0.35">
      <c r="B286" s="446" t="s">
        <v>222</v>
      </c>
      <c r="C286" s="434" t="s">
        <v>555</v>
      </c>
      <c r="D286" s="434" t="s">
        <v>556</v>
      </c>
      <c r="E286" s="435">
        <v>1.0319</v>
      </c>
      <c r="F286" s="434">
        <v>1</v>
      </c>
      <c r="G286" s="435">
        <v>0.22164</v>
      </c>
      <c r="H286" s="435">
        <v>0.20072000000000001</v>
      </c>
      <c r="I286" s="435">
        <v>0.50260000000000005</v>
      </c>
      <c r="J286" s="435">
        <v>7.6700000000000004E-2</v>
      </c>
      <c r="K286" s="435">
        <v>0.10714</v>
      </c>
      <c r="L286" s="434">
        <v>1461.77</v>
      </c>
      <c r="M286" s="434">
        <v>0</v>
      </c>
      <c r="N286" s="434">
        <v>0</v>
      </c>
      <c r="O286" s="434">
        <v>2989</v>
      </c>
      <c r="P286" s="435">
        <v>1.0217000000000001</v>
      </c>
      <c r="Q286" s="434">
        <v>1</v>
      </c>
      <c r="R286" s="434">
        <v>1</v>
      </c>
      <c r="S286" s="434" t="s">
        <v>361</v>
      </c>
      <c r="T286" s="434" t="s">
        <v>361</v>
      </c>
      <c r="U286" s="434">
        <v>1.9711000000000001</v>
      </c>
      <c r="V286" s="435">
        <v>1</v>
      </c>
      <c r="W286" s="441">
        <v>0.99676019069999999</v>
      </c>
    </row>
    <row r="287" spans="2:23" x14ac:dyDescent="0.35">
      <c r="B287" s="446" t="s">
        <v>222</v>
      </c>
      <c r="C287" s="434" t="s">
        <v>557</v>
      </c>
      <c r="D287" s="434" t="s">
        <v>558</v>
      </c>
      <c r="E287" s="435">
        <v>1.3468</v>
      </c>
      <c r="F287" s="434">
        <v>1</v>
      </c>
      <c r="G287" s="435">
        <v>0.26501999999999998</v>
      </c>
      <c r="H287" s="435">
        <v>0.28182000000000001</v>
      </c>
      <c r="I287" s="435">
        <v>0.76270000000000004</v>
      </c>
      <c r="J287" s="435">
        <v>0.13034000000000001</v>
      </c>
      <c r="K287" s="435">
        <v>0.16700999999999999</v>
      </c>
      <c r="L287" s="434">
        <v>1112.07</v>
      </c>
      <c r="M287" s="434">
        <v>0</v>
      </c>
      <c r="N287" s="434">
        <v>0</v>
      </c>
      <c r="O287" s="434">
        <v>1720</v>
      </c>
      <c r="P287" s="435">
        <v>1.2262</v>
      </c>
      <c r="Q287" s="434">
        <v>1</v>
      </c>
      <c r="R287" s="434">
        <v>1</v>
      </c>
      <c r="S287" s="434" t="s">
        <v>361</v>
      </c>
      <c r="T287" s="434" t="s">
        <v>361</v>
      </c>
      <c r="U287" s="434">
        <v>1.6146</v>
      </c>
      <c r="V287" s="435">
        <v>0.98640000000000005</v>
      </c>
      <c r="W287" s="441">
        <v>0.99587807539999995</v>
      </c>
    </row>
    <row r="288" spans="2:23" x14ac:dyDescent="0.35">
      <c r="B288" s="446" t="s">
        <v>222</v>
      </c>
      <c r="C288" s="434" t="s">
        <v>559</v>
      </c>
      <c r="D288" s="434" t="s">
        <v>560</v>
      </c>
      <c r="E288" s="435">
        <v>0.87809999999999999</v>
      </c>
      <c r="F288" s="434">
        <v>1</v>
      </c>
      <c r="G288" s="435">
        <v>0</v>
      </c>
      <c r="H288" s="435">
        <v>0</v>
      </c>
      <c r="I288" s="435">
        <v>0.19419999999999998</v>
      </c>
      <c r="J288" s="435">
        <v>1.3429999999999999E-2</v>
      </c>
      <c r="K288" s="435">
        <v>0</v>
      </c>
      <c r="L288" s="434">
        <v>587.1</v>
      </c>
      <c r="M288" s="434">
        <v>7</v>
      </c>
      <c r="N288" s="434">
        <v>0</v>
      </c>
      <c r="O288" s="434">
        <v>3293</v>
      </c>
      <c r="P288" s="435">
        <v>0.91479999999999995</v>
      </c>
      <c r="Q288" s="434">
        <v>1</v>
      </c>
      <c r="R288" s="434">
        <v>1</v>
      </c>
      <c r="S288" s="434" t="s">
        <v>361</v>
      </c>
      <c r="T288" s="434" t="s">
        <v>361</v>
      </c>
      <c r="U288" s="434">
        <v>1.6106</v>
      </c>
      <c r="V288" s="435">
        <v>0.995</v>
      </c>
      <c r="W288" s="441">
        <v>1.0149638428000001</v>
      </c>
    </row>
    <row r="289" spans="2:23" x14ac:dyDescent="0.35">
      <c r="B289" s="446" t="s">
        <v>222</v>
      </c>
      <c r="C289" s="434" t="s">
        <v>561</v>
      </c>
      <c r="D289" s="434" t="s">
        <v>695</v>
      </c>
      <c r="E289" s="435">
        <v>1.1874</v>
      </c>
      <c r="F289" s="434">
        <v>1</v>
      </c>
      <c r="G289" s="435">
        <v>1.0279999999999999E-2</v>
      </c>
      <c r="H289" s="435">
        <v>1.8280000000000001E-2</v>
      </c>
      <c r="I289" s="435">
        <v>0.67589999999999995</v>
      </c>
      <c r="J289" s="435">
        <v>0.03</v>
      </c>
      <c r="K289" s="435">
        <v>0</v>
      </c>
      <c r="L289" s="434">
        <v>951.76</v>
      </c>
      <c r="M289" s="434">
        <v>7</v>
      </c>
      <c r="N289" s="434">
        <v>0</v>
      </c>
      <c r="O289" s="434">
        <v>310</v>
      </c>
      <c r="P289" s="435">
        <v>1.1248</v>
      </c>
      <c r="Q289" s="434">
        <v>1</v>
      </c>
      <c r="R289" s="434">
        <v>1</v>
      </c>
      <c r="S289" s="434" t="s">
        <v>361</v>
      </c>
      <c r="T289" s="434" t="s">
        <v>361</v>
      </c>
      <c r="U289" s="434">
        <v>1.5882000000000001</v>
      </c>
      <c r="V289" s="435">
        <v>0.98909999999999998</v>
      </c>
      <c r="W289" s="441">
        <v>1</v>
      </c>
    </row>
    <row r="290" spans="2:23" x14ac:dyDescent="0.35">
      <c r="B290" s="446" t="s">
        <v>222</v>
      </c>
      <c r="C290" s="434" t="s">
        <v>563</v>
      </c>
      <c r="D290" s="434" t="s">
        <v>564</v>
      </c>
      <c r="E290" s="435">
        <v>0.88429999999999997</v>
      </c>
      <c r="F290" s="434">
        <v>1</v>
      </c>
      <c r="G290" s="435">
        <v>8.1930000000000003E-2</v>
      </c>
      <c r="H290" s="435">
        <v>5.5410000000000001E-2</v>
      </c>
      <c r="I290" s="435">
        <v>0.27010000000000001</v>
      </c>
      <c r="J290" s="435">
        <v>2.8750000000000001E-2</v>
      </c>
      <c r="K290" s="435">
        <v>0</v>
      </c>
      <c r="L290" s="434">
        <v>676.14</v>
      </c>
      <c r="M290" s="434">
        <v>7</v>
      </c>
      <c r="N290" s="434">
        <v>0</v>
      </c>
      <c r="O290" s="434">
        <v>3275</v>
      </c>
      <c r="P290" s="435">
        <v>0.91920000000000002</v>
      </c>
      <c r="Q290" s="434">
        <v>1</v>
      </c>
      <c r="R290" s="434">
        <v>1</v>
      </c>
      <c r="S290" s="434" t="s">
        <v>361</v>
      </c>
      <c r="T290" s="434" t="s">
        <v>361</v>
      </c>
      <c r="U290" s="434">
        <v>1.6675</v>
      </c>
      <c r="V290" s="435">
        <v>0.98060000000000003</v>
      </c>
      <c r="W290" s="441">
        <v>0.99972730580000002</v>
      </c>
    </row>
    <row r="291" spans="2:23" x14ac:dyDescent="0.35">
      <c r="B291" s="446" t="s">
        <v>222</v>
      </c>
      <c r="C291" s="434" t="s">
        <v>565</v>
      </c>
      <c r="D291" s="434" t="s">
        <v>566</v>
      </c>
      <c r="E291" s="435">
        <v>1.3541000000000001</v>
      </c>
      <c r="F291" s="434">
        <v>1</v>
      </c>
      <c r="G291" s="435">
        <v>0.23719000000000001</v>
      </c>
      <c r="H291" s="435">
        <v>0.18989</v>
      </c>
      <c r="I291" s="435">
        <v>0.76709999999999989</v>
      </c>
      <c r="J291" s="435">
        <v>0.13125000000000001</v>
      </c>
      <c r="K291" s="435">
        <v>0.16805</v>
      </c>
      <c r="L291" s="434">
        <v>30078.29</v>
      </c>
      <c r="M291" s="434">
        <v>0</v>
      </c>
      <c r="N291" s="434">
        <v>0</v>
      </c>
      <c r="O291" s="434">
        <v>1227</v>
      </c>
      <c r="P291" s="435">
        <v>1.2306999999999999</v>
      </c>
      <c r="Q291" s="434">
        <v>1</v>
      </c>
      <c r="R291" s="434">
        <v>1</v>
      </c>
      <c r="S291" s="434" t="s">
        <v>361</v>
      </c>
      <c r="T291" s="434" t="s">
        <v>361</v>
      </c>
      <c r="U291" s="434">
        <v>1.5851999999999999</v>
      </c>
      <c r="V291" s="435">
        <v>0.9899</v>
      </c>
      <c r="W291" s="441">
        <v>0.99804326750000005</v>
      </c>
    </row>
    <row r="292" spans="2:23" x14ac:dyDescent="0.35">
      <c r="B292" s="446" t="s">
        <v>222</v>
      </c>
      <c r="C292" s="434" t="s">
        <v>696</v>
      </c>
      <c r="D292" s="434" t="s">
        <v>697</v>
      </c>
      <c r="E292" s="435">
        <v>0.87260000000000004</v>
      </c>
      <c r="F292" s="434">
        <v>1</v>
      </c>
      <c r="G292" s="435">
        <v>0</v>
      </c>
      <c r="H292" s="435">
        <v>0</v>
      </c>
      <c r="I292" s="435">
        <v>0.91349999999999998</v>
      </c>
      <c r="J292" s="435">
        <v>0.03</v>
      </c>
      <c r="K292" s="435">
        <v>0</v>
      </c>
      <c r="L292" s="434">
        <v>0</v>
      </c>
      <c r="M292" s="434">
        <v>0</v>
      </c>
      <c r="N292" s="434">
        <v>0</v>
      </c>
      <c r="O292" s="434">
        <v>15</v>
      </c>
      <c r="P292" s="435">
        <v>0.91090000000000004</v>
      </c>
      <c r="Q292" s="434">
        <v>1</v>
      </c>
      <c r="R292" s="434">
        <v>1</v>
      </c>
      <c r="S292" s="434" t="s">
        <v>408</v>
      </c>
      <c r="T292" s="434" t="s">
        <v>361</v>
      </c>
      <c r="U292" s="434">
        <v>1.3107</v>
      </c>
      <c r="V292" s="435"/>
      <c r="W292" s="441">
        <v>1</v>
      </c>
    </row>
    <row r="293" spans="2:23" x14ac:dyDescent="0.35">
      <c r="B293" s="446" t="s">
        <v>222</v>
      </c>
      <c r="C293" s="434" t="s">
        <v>567</v>
      </c>
      <c r="D293" s="434" t="s">
        <v>568</v>
      </c>
      <c r="E293" s="435">
        <v>1.3468</v>
      </c>
      <c r="F293" s="434">
        <v>1</v>
      </c>
      <c r="G293" s="435">
        <v>0.35449000000000003</v>
      </c>
      <c r="H293" s="435">
        <v>0.27648</v>
      </c>
      <c r="I293" s="435">
        <v>0.6885</v>
      </c>
      <c r="J293" s="435">
        <v>0.11504</v>
      </c>
      <c r="K293" s="435">
        <v>0.14960999999999999</v>
      </c>
      <c r="L293" s="434">
        <v>1811.19</v>
      </c>
      <c r="M293" s="434">
        <v>0</v>
      </c>
      <c r="N293" s="434">
        <v>0</v>
      </c>
      <c r="O293" s="434">
        <v>1795</v>
      </c>
      <c r="P293" s="435">
        <v>1.2262</v>
      </c>
      <c r="Q293" s="434">
        <v>1</v>
      </c>
      <c r="R293" s="434">
        <v>1</v>
      </c>
      <c r="S293" s="434" t="s">
        <v>361</v>
      </c>
      <c r="T293" s="434" t="s">
        <v>361</v>
      </c>
      <c r="U293" s="434">
        <v>1.923</v>
      </c>
      <c r="V293" s="435">
        <v>0.99839999999999995</v>
      </c>
      <c r="W293" s="441">
        <v>0.99283076800000003</v>
      </c>
    </row>
    <row r="294" spans="2:23" x14ac:dyDescent="0.35">
      <c r="B294" s="446" t="s">
        <v>222</v>
      </c>
      <c r="C294" s="434" t="s">
        <v>569</v>
      </c>
      <c r="D294" s="434" t="s">
        <v>570</v>
      </c>
      <c r="E294" s="435">
        <v>1.3541000000000001</v>
      </c>
      <c r="F294" s="434">
        <v>1</v>
      </c>
      <c r="G294" s="435">
        <v>0.19081000000000001</v>
      </c>
      <c r="H294" s="435">
        <v>0.17027999999999999</v>
      </c>
      <c r="I294" s="435">
        <v>0.48329999999999995</v>
      </c>
      <c r="J294" s="435">
        <v>7.2720000000000007E-2</v>
      </c>
      <c r="K294" s="435">
        <v>0</v>
      </c>
      <c r="L294" s="434">
        <v>910.4</v>
      </c>
      <c r="M294" s="434">
        <v>7</v>
      </c>
      <c r="N294" s="434">
        <v>0</v>
      </c>
      <c r="O294" s="434">
        <v>5700</v>
      </c>
      <c r="P294" s="435">
        <v>1.2306999999999999</v>
      </c>
      <c r="Q294" s="434">
        <v>1</v>
      </c>
      <c r="R294" s="434">
        <v>1</v>
      </c>
      <c r="S294" s="434" t="s">
        <v>361</v>
      </c>
      <c r="T294" s="434" t="s">
        <v>361</v>
      </c>
      <c r="U294" s="434">
        <v>2.3090000000000002</v>
      </c>
      <c r="V294" s="435">
        <v>0.99760000000000004</v>
      </c>
      <c r="W294" s="441">
        <v>0.98850038380000005</v>
      </c>
    </row>
    <row r="295" spans="2:23" x14ac:dyDescent="0.35">
      <c r="B295" s="446" t="s">
        <v>222</v>
      </c>
      <c r="C295" s="434" t="s">
        <v>571</v>
      </c>
      <c r="D295" s="434" t="s">
        <v>572</v>
      </c>
      <c r="E295" s="435">
        <v>1.3541000000000001</v>
      </c>
      <c r="F295" s="434">
        <v>1</v>
      </c>
      <c r="G295" s="435">
        <v>0.24509</v>
      </c>
      <c r="H295" s="435">
        <v>0.15998999999999999</v>
      </c>
      <c r="I295" s="435">
        <v>0.45640000000000003</v>
      </c>
      <c r="J295" s="435">
        <v>6.7169999999999994E-2</v>
      </c>
      <c r="K295" s="435">
        <v>9.6829999999999999E-2</v>
      </c>
      <c r="L295" s="434">
        <v>564.78</v>
      </c>
      <c r="M295" s="434">
        <v>0</v>
      </c>
      <c r="N295" s="434">
        <v>0</v>
      </c>
      <c r="O295" s="434">
        <v>7304</v>
      </c>
      <c r="P295" s="435">
        <v>1.2306999999999999</v>
      </c>
      <c r="Q295" s="434">
        <v>1</v>
      </c>
      <c r="R295" s="434">
        <v>1</v>
      </c>
      <c r="S295" s="434" t="s">
        <v>361</v>
      </c>
      <c r="T295" s="434" t="s">
        <v>361</v>
      </c>
      <c r="U295" s="434">
        <v>1.7744</v>
      </c>
      <c r="V295" s="435">
        <v>0.98680000000000001</v>
      </c>
      <c r="W295" s="441">
        <v>1.0013311518000001</v>
      </c>
    </row>
    <row r="296" spans="2:23" x14ac:dyDescent="0.35">
      <c r="B296" s="446" t="s">
        <v>222</v>
      </c>
      <c r="C296" s="434" t="s">
        <v>573</v>
      </c>
      <c r="D296" s="434" t="s">
        <v>574</v>
      </c>
      <c r="E296" s="435">
        <v>0.88429999999999997</v>
      </c>
      <c r="F296" s="434">
        <v>1</v>
      </c>
      <c r="G296" s="435">
        <v>0</v>
      </c>
      <c r="H296" s="435">
        <v>0</v>
      </c>
      <c r="I296" s="435">
        <v>0.29270000000000002</v>
      </c>
      <c r="J296" s="435">
        <v>0.03</v>
      </c>
      <c r="K296" s="435">
        <v>0</v>
      </c>
      <c r="L296" s="434">
        <v>1430.12</v>
      </c>
      <c r="M296" s="434">
        <v>0</v>
      </c>
      <c r="N296" s="434">
        <v>0</v>
      </c>
      <c r="O296" s="434">
        <v>603</v>
      </c>
      <c r="P296" s="435">
        <v>0.91920000000000002</v>
      </c>
      <c r="Q296" s="434">
        <v>1</v>
      </c>
      <c r="R296" s="434">
        <v>1.1097699999999999</v>
      </c>
      <c r="S296" s="434" t="s">
        <v>361</v>
      </c>
      <c r="T296" s="434" t="s">
        <v>361</v>
      </c>
      <c r="U296" s="434">
        <v>1.4245000000000001</v>
      </c>
      <c r="V296" s="435">
        <v>0.99319999999999997</v>
      </c>
      <c r="W296" s="441">
        <v>1.0122907661</v>
      </c>
    </row>
    <row r="297" spans="2:23" x14ac:dyDescent="0.35">
      <c r="B297" s="446" t="s">
        <v>222</v>
      </c>
      <c r="C297" s="434" t="s">
        <v>575</v>
      </c>
      <c r="D297" s="434" t="s">
        <v>576</v>
      </c>
      <c r="E297" s="435">
        <v>0.87260000000000004</v>
      </c>
      <c r="F297" s="434">
        <v>1</v>
      </c>
      <c r="G297" s="435">
        <v>0</v>
      </c>
      <c r="H297" s="435">
        <v>0</v>
      </c>
      <c r="I297" s="435">
        <v>0.37019999999999997</v>
      </c>
      <c r="J297" s="435">
        <v>0.03</v>
      </c>
      <c r="K297" s="435">
        <v>0</v>
      </c>
      <c r="L297" s="434">
        <v>555.76</v>
      </c>
      <c r="M297" s="434">
        <v>0</v>
      </c>
      <c r="N297" s="434">
        <v>0</v>
      </c>
      <c r="O297" s="434">
        <v>1674</v>
      </c>
      <c r="P297" s="435">
        <v>0.91090000000000004</v>
      </c>
      <c r="Q297" s="434">
        <v>1</v>
      </c>
      <c r="R297" s="434">
        <v>1</v>
      </c>
      <c r="S297" s="434" t="s">
        <v>361</v>
      </c>
      <c r="T297" s="434" t="s">
        <v>361</v>
      </c>
      <c r="U297" s="434">
        <v>1.359</v>
      </c>
      <c r="V297" s="435">
        <v>0.99609999999999999</v>
      </c>
      <c r="W297" s="441">
        <v>0.99635922919999997</v>
      </c>
    </row>
    <row r="298" spans="2:23" x14ac:dyDescent="0.35">
      <c r="B298" s="446" t="s">
        <v>222</v>
      </c>
      <c r="C298" s="434" t="s">
        <v>577</v>
      </c>
      <c r="D298" s="434" t="s">
        <v>578</v>
      </c>
      <c r="E298" s="435">
        <v>1.3468</v>
      </c>
      <c r="F298" s="434">
        <v>1</v>
      </c>
      <c r="G298" s="435">
        <v>0.40329999999999999</v>
      </c>
      <c r="H298" s="435">
        <v>0.48786000000000002</v>
      </c>
      <c r="I298" s="435">
        <v>0.75700000000000001</v>
      </c>
      <c r="J298" s="435">
        <v>0.12917000000000001</v>
      </c>
      <c r="K298" s="435">
        <v>0.16567000000000001</v>
      </c>
      <c r="L298" s="434">
        <v>13574.23</v>
      </c>
      <c r="M298" s="434">
        <v>0</v>
      </c>
      <c r="N298" s="434">
        <v>0</v>
      </c>
      <c r="O298" s="434">
        <v>976</v>
      </c>
      <c r="P298" s="435">
        <v>1.2262</v>
      </c>
      <c r="Q298" s="434">
        <v>1</v>
      </c>
      <c r="R298" s="434">
        <v>1</v>
      </c>
      <c r="S298" s="434" t="s">
        <v>361</v>
      </c>
      <c r="T298" s="434" t="s">
        <v>361</v>
      </c>
      <c r="U298" s="434">
        <v>1.5244</v>
      </c>
      <c r="V298" s="435">
        <v>0.99790000000000001</v>
      </c>
      <c r="W298" s="441">
        <v>0.98844692229999997</v>
      </c>
    </row>
    <row r="299" spans="2:23" x14ac:dyDescent="0.35">
      <c r="B299" s="446" t="s">
        <v>222</v>
      </c>
      <c r="C299" s="434" t="s">
        <v>579</v>
      </c>
      <c r="D299" s="434" t="s">
        <v>580</v>
      </c>
      <c r="E299" s="435">
        <v>0.97799999999999998</v>
      </c>
      <c r="F299" s="434">
        <v>1</v>
      </c>
      <c r="G299" s="435">
        <v>0.23265</v>
      </c>
      <c r="H299" s="435">
        <v>0.19375999999999999</v>
      </c>
      <c r="I299" s="435">
        <v>0.40250000000000002</v>
      </c>
      <c r="J299" s="435">
        <v>5.6050000000000003E-2</v>
      </c>
      <c r="K299" s="435">
        <v>8.4919999999999995E-2</v>
      </c>
      <c r="L299" s="434">
        <v>889.35</v>
      </c>
      <c r="M299" s="434">
        <v>0</v>
      </c>
      <c r="N299" s="434">
        <v>0</v>
      </c>
      <c r="O299" s="434">
        <v>7152</v>
      </c>
      <c r="P299" s="435">
        <v>0.9849</v>
      </c>
      <c r="Q299" s="434">
        <v>1</v>
      </c>
      <c r="R299" s="434">
        <v>1</v>
      </c>
      <c r="S299" s="434" t="s">
        <v>361</v>
      </c>
      <c r="T299" s="434" t="s">
        <v>361</v>
      </c>
      <c r="U299" s="434">
        <v>1.8408</v>
      </c>
      <c r="V299" s="435">
        <v>0.99680000000000002</v>
      </c>
      <c r="W299" s="441">
        <v>0.99411384479999998</v>
      </c>
    </row>
    <row r="300" spans="2:23" x14ac:dyDescent="0.35">
      <c r="B300" s="446" t="s">
        <v>222</v>
      </c>
      <c r="C300" s="434" t="s">
        <v>581</v>
      </c>
      <c r="D300" s="434" t="s">
        <v>582</v>
      </c>
      <c r="E300" s="435">
        <v>0.94010000000000005</v>
      </c>
      <c r="F300" s="434">
        <v>1</v>
      </c>
      <c r="G300" s="435">
        <v>6.5240000000000006E-2</v>
      </c>
      <c r="H300" s="435">
        <v>4.6809999999999997E-2</v>
      </c>
      <c r="I300" s="435">
        <v>0.1948</v>
      </c>
      <c r="J300" s="435">
        <v>1.353E-2</v>
      </c>
      <c r="K300" s="435">
        <v>0</v>
      </c>
      <c r="L300" s="434">
        <v>301.88</v>
      </c>
      <c r="M300" s="434">
        <v>7</v>
      </c>
      <c r="N300" s="434">
        <v>0</v>
      </c>
      <c r="O300" s="434">
        <v>3252</v>
      </c>
      <c r="P300" s="435">
        <v>0.95860000000000001</v>
      </c>
      <c r="Q300" s="434">
        <v>1</v>
      </c>
      <c r="R300" s="434">
        <v>1</v>
      </c>
      <c r="S300" s="434" t="s">
        <v>361</v>
      </c>
      <c r="T300" s="434" t="s">
        <v>361</v>
      </c>
      <c r="U300" s="434">
        <v>1.7504999999999999</v>
      </c>
      <c r="V300" s="435">
        <v>0.99519999999999997</v>
      </c>
      <c r="W300" s="441">
        <v>0.98930230679999998</v>
      </c>
    </row>
    <row r="301" spans="2:23" x14ac:dyDescent="0.35">
      <c r="B301" s="446" t="s">
        <v>222</v>
      </c>
      <c r="C301" s="434" t="s">
        <v>583</v>
      </c>
      <c r="D301" s="434" t="s">
        <v>584</v>
      </c>
      <c r="E301" s="435">
        <v>1.3541000000000001</v>
      </c>
      <c r="F301" s="434">
        <v>1</v>
      </c>
      <c r="G301" s="435">
        <v>1.082E-2</v>
      </c>
      <c r="H301" s="435">
        <v>6.43E-3</v>
      </c>
      <c r="I301" s="435">
        <v>0.32389999999999997</v>
      </c>
      <c r="J301" s="435">
        <v>3.984E-2</v>
      </c>
      <c r="K301" s="435">
        <v>6.7790000000000003E-2</v>
      </c>
      <c r="L301" s="434">
        <v>494.16</v>
      </c>
      <c r="M301" s="434">
        <v>0</v>
      </c>
      <c r="N301" s="434">
        <v>0</v>
      </c>
      <c r="O301" s="434">
        <v>2335</v>
      </c>
      <c r="P301" s="435">
        <v>1.2306999999999999</v>
      </c>
      <c r="Q301" s="434">
        <v>1</v>
      </c>
      <c r="R301" s="434">
        <v>1</v>
      </c>
      <c r="S301" s="434" t="s">
        <v>361</v>
      </c>
      <c r="T301" s="434" t="s">
        <v>361</v>
      </c>
      <c r="U301" s="434">
        <v>1.4882</v>
      </c>
      <c r="V301" s="435">
        <v>0.99650000000000005</v>
      </c>
      <c r="W301" s="441">
        <v>1.0014915364000001</v>
      </c>
    </row>
    <row r="302" spans="2:23" x14ac:dyDescent="0.35">
      <c r="B302" s="446" t="s">
        <v>222</v>
      </c>
      <c r="C302" s="434" t="s">
        <v>585</v>
      </c>
      <c r="D302" s="434" t="s">
        <v>586</v>
      </c>
      <c r="E302" s="435">
        <v>1.3541000000000001</v>
      </c>
      <c r="F302" s="434">
        <v>1</v>
      </c>
      <c r="G302" s="435">
        <v>2.5699999999999998E-3</v>
      </c>
      <c r="H302" s="435">
        <v>3.7000000000000002E-3</v>
      </c>
      <c r="I302" s="435">
        <v>0.32020000000000004</v>
      </c>
      <c r="J302" s="435">
        <v>3.9079999999999997E-2</v>
      </c>
      <c r="K302" s="435">
        <v>6.6989999999999994E-2</v>
      </c>
      <c r="L302" s="434">
        <v>736.93</v>
      </c>
      <c r="M302" s="434">
        <v>0</v>
      </c>
      <c r="N302" s="434">
        <v>0</v>
      </c>
      <c r="O302" s="434">
        <v>2983</v>
      </c>
      <c r="P302" s="435">
        <v>1.2306999999999999</v>
      </c>
      <c r="Q302" s="434">
        <v>1</v>
      </c>
      <c r="R302" s="434">
        <v>1</v>
      </c>
      <c r="S302" s="434" t="s">
        <v>361</v>
      </c>
      <c r="T302" s="434" t="s">
        <v>361</v>
      </c>
      <c r="U302" s="434">
        <v>1.4029</v>
      </c>
      <c r="V302" s="435">
        <v>0.99250000000000005</v>
      </c>
      <c r="W302" s="441">
        <v>1.0021330747999999</v>
      </c>
    </row>
    <row r="303" spans="2:23" x14ac:dyDescent="0.35">
      <c r="B303" s="446" t="s">
        <v>222</v>
      </c>
      <c r="C303" s="434" t="s">
        <v>587</v>
      </c>
      <c r="D303" s="434" t="s">
        <v>698</v>
      </c>
      <c r="E303" s="435">
        <v>1.3468</v>
      </c>
      <c r="F303" s="434">
        <v>1</v>
      </c>
      <c r="G303" s="435">
        <v>8.2890000000000005E-2</v>
      </c>
      <c r="H303" s="435">
        <v>4.4179999999999997E-2</v>
      </c>
      <c r="I303" s="435">
        <v>0.40150000000000002</v>
      </c>
      <c r="J303" s="435">
        <v>5.5849999999999997E-2</v>
      </c>
      <c r="K303" s="435">
        <v>8.4699999999999998E-2</v>
      </c>
      <c r="L303" s="434">
        <v>416.87</v>
      </c>
      <c r="M303" s="434">
        <v>0</v>
      </c>
      <c r="N303" s="434">
        <v>0</v>
      </c>
      <c r="O303" s="434">
        <v>2736</v>
      </c>
      <c r="P303" s="435">
        <v>1.2262</v>
      </c>
      <c r="Q303" s="434">
        <v>1</v>
      </c>
      <c r="R303" s="434">
        <v>1</v>
      </c>
      <c r="S303" s="434" t="s">
        <v>361</v>
      </c>
      <c r="T303" s="434" t="s">
        <v>361</v>
      </c>
      <c r="U303" s="434">
        <v>1.6145</v>
      </c>
      <c r="V303" s="435">
        <v>0.99690000000000001</v>
      </c>
      <c r="W303" s="441">
        <v>1.0021330747999999</v>
      </c>
    </row>
    <row r="304" spans="2:23" x14ac:dyDescent="0.35">
      <c r="B304" s="446" t="s">
        <v>222</v>
      </c>
      <c r="C304" s="434" t="s">
        <v>589</v>
      </c>
      <c r="D304" s="434" t="s">
        <v>590</v>
      </c>
      <c r="E304" s="435">
        <v>1.2222999999999999</v>
      </c>
      <c r="F304" s="434">
        <v>1</v>
      </c>
      <c r="G304" s="435">
        <v>0</v>
      </c>
      <c r="H304" s="435">
        <v>0</v>
      </c>
      <c r="I304" s="435">
        <v>0.33779999999999999</v>
      </c>
      <c r="J304" s="435">
        <v>4.2709999999999998E-2</v>
      </c>
      <c r="K304" s="435">
        <v>7.0800000000000002E-2</v>
      </c>
      <c r="L304" s="434">
        <v>356.69</v>
      </c>
      <c r="M304" s="434">
        <v>0</v>
      </c>
      <c r="N304" s="434">
        <v>0</v>
      </c>
      <c r="O304" s="434">
        <v>3804</v>
      </c>
      <c r="P304" s="435">
        <v>1.1474</v>
      </c>
      <c r="Q304" s="434">
        <v>1</v>
      </c>
      <c r="R304" s="434">
        <v>1</v>
      </c>
      <c r="S304" s="434" t="s">
        <v>361</v>
      </c>
      <c r="T304" s="434" t="s">
        <v>361</v>
      </c>
      <c r="U304" s="434">
        <v>1.5425</v>
      </c>
      <c r="V304" s="435">
        <v>0.97560000000000002</v>
      </c>
      <c r="W304" s="441">
        <v>0.99988769040000003</v>
      </c>
    </row>
    <row r="305" spans="2:23" x14ac:dyDescent="0.35">
      <c r="B305" s="446" t="s">
        <v>222</v>
      </c>
      <c r="C305" s="434" t="s">
        <v>591</v>
      </c>
      <c r="D305" s="434" t="s">
        <v>592</v>
      </c>
      <c r="E305" s="435">
        <v>0.88429999999999997</v>
      </c>
      <c r="F305" s="434">
        <v>1</v>
      </c>
      <c r="G305" s="435">
        <v>0</v>
      </c>
      <c r="H305" s="435">
        <v>0</v>
      </c>
      <c r="I305" s="435">
        <v>0.58320000000000005</v>
      </c>
      <c r="J305" s="435">
        <v>9.332E-2</v>
      </c>
      <c r="K305" s="435">
        <v>0.12534999999999999</v>
      </c>
      <c r="L305" s="434">
        <v>650.27</v>
      </c>
      <c r="M305" s="434">
        <v>0</v>
      </c>
      <c r="N305" s="434">
        <v>0</v>
      </c>
      <c r="O305" s="434">
        <v>570</v>
      </c>
      <c r="P305" s="435">
        <v>0.91920000000000002</v>
      </c>
      <c r="Q305" s="434">
        <v>1</v>
      </c>
      <c r="R305" s="434">
        <v>1</v>
      </c>
      <c r="S305" s="434" t="s">
        <v>361</v>
      </c>
      <c r="T305" s="434" t="s">
        <v>361</v>
      </c>
      <c r="U305" s="434">
        <v>1.3707</v>
      </c>
      <c r="V305" s="435">
        <v>0.99939999999999996</v>
      </c>
      <c r="W305" s="441">
        <v>1.0131461505999999</v>
      </c>
    </row>
    <row r="306" spans="2:23" x14ac:dyDescent="0.35">
      <c r="B306" s="446" t="s">
        <v>222</v>
      </c>
      <c r="C306" s="434" t="s">
        <v>593</v>
      </c>
      <c r="D306" s="434" t="s">
        <v>594</v>
      </c>
      <c r="E306" s="435">
        <v>1.3468</v>
      </c>
      <c r="F306" s="434">
        <v>1</v>
      </c>
      <c r="G306" s="435">
        <v>0</v>
      </c>
      <c r="H306" s="435">
        <v>0</v>
      </c>
      <c r="I306" s="435">
        <v>0.17099999999999999</v>
      </c>
      <c r="J306" s="435">
        <v>9.6600000000000002E-3</v>
      </c>
      <c r="K306" s="435">
        <v>3.5229999999999997E-2</v>
      </c>
      <c r="L306" s="434">
        <v>304.43</v>
      </c>
      <c r="M306" s="434">
        <v>0</v>
      </c>
      <c r="N306" s="434">
        <v>0</v>
      </c>
      <c r="O306" s="434">
        <v>3228</v>
      </c>
      <c r="P306" s="435">
        <v>1.2262</v>
      </c>
      <c r="Q306" s="434">
        <v>1</v>
      </c>
      <c r="R306" s="434">
        <v>1</v>
      </c>
      <c r="S306" s="434" t="s">
        <v>361</v>
      </c>
      <c r="T306" s="434" t="s">
        <v>361</v>
      </c>
      <c r="U306" s="434">
        <v>1.4819</v>
      </c>
      <c r="V306" s="435">
        <v>0.98160000000000003</v>
      </c>
      <c r="W306" s="441">
        <v>0.99651961379999998</v>
      </c>
    </row>
    <row r="307" spans="2:23" x14ac:dyDescent="0.35">
      <c r="B307" s="446" t="s">
        <v>222</v>
      </c>
      <c r="C307" s="434" t="s">
        <v>595</v>
      </c>
      <c r="D307" s="434" t="s">
        <v>596</v>
      </c>
      <c r="E307" s="435">
        <v>1.3541000000000001</v>
      </c>
      <c r="F307" s="434">
        <v>1</v>
      </c>
      <c r="G307" s="435">
        <v>0.17180999999999999</v>
      </c>
      <c r="H307" s="435">
        <v>0.14124999999999999</v>
      </c>
      <c r="I307" s="435">
        <v>4.2300000000000004E-2</v>
      </c>
      <c r="J307" s="435">
        <v>0</v>
      </c>
      <c r="K307" s="435">
        <v>0</v>
      </c>
      <c r="L307" s="434">
        <v>0</v>
      </c>
      <c r="M307" s="434">
        <v>7</v>
      </c>
      <c r="N307" s="434">
        <v>0</v>
      </c>
      <c r="O307" s="434">
        <v>5730</v>
      </c>
      <c r="P307" s="435">
        <v>1.2306999999999999</v>
      </c>
      <c r="Q307" s="434">
        <v>1</v>
      </c>
      <c r="R307" s="434">
        <v>1</v>
      </c>
      <c r="S307" s="434" t="s">
        <v>361</v>
      </c>
      <c r="T307" s="434" t="s">
        <v>361</v>
      </c>
      <c r="U307" s="434">
        <v>2.4980000000000002</v>
      </c>
      <c r="V307" s="435">
        <v>1</v>
      </c>
      <c r="W307" s="441">
        <v>1.0194546116000001</v>
      </c>
    </row>
    <row r="308" spans="2:23" x14ac:dyDescent="0.35">
      <c r="B308" s="446" t="s">
        <v>222</v>
      </c>
      <c r="C308" s="434" t="s">
        <v>597</v>
      </c>
      <c r="D308" s="434" t="s">
        <v>598</v>
      </c>
      <c r="E308" s="435">
        <v>1.3468</v>
      </c>
      <c r="F308" s="434">
        <v>1</v>
      </c>
      <c r="G308" s="435">
        <v>1.787E-2</v>
      </c>
      <c r="H308" s="435">
        <v>0</v>
      </c>
      <c r="I308" s="435">
        <v>0.1157</v>
      </c>
      <c r="J308" s="435">
        <v>0</v>
      </c>
      <c r="K308" s="435">
        <v>2.3709999999999998E-2</v>
      </c>
      <c r="L308" s="434">
        <v>0</v>
      </c>
      <c r="M308" s="434">
        <v>0</v>
      </c>
      <c r="N308" s="434">
        <v>0</v>
      </c>
      <c r="O308" s="434">
        <v>2259</v>
      </c>
      <c r="P308" s="435">
        <v>1.2262</v>
      </c>
      <c r="Q308" s="434">
        <v>1</v>
      </c>
      <c r="R308" s="434">
        <v>1</v>
      </c>
      <c r="S308" s="434" t="s">
        <v>361</v>
      </c>
      <c r="T308" s="434" t="s">
        <v>361</v>
      </c>
      <c r="U308" s="434">
        <v>1.5962000000000001</v>
      </c>
      <c r="V308" s="435">
        <v>0.99099999999999999</v>
      </c>
      <c r="W308" s="441">
        <v>1.0012509595000001</v>
      </c>
    </row>
    <row r="309" spans="2:23" x14ac:dyDescent="0.35">
      <c r="B309" s="446" t="s">
        <v>222</v>
      </c>
      <c r="C309" s="434" t="s">
        <v>599</v>
      </c>
      <c r="D309" s="434" t="s">
        <v>600</v>
      </c>
      <c r="E309" s="435">
        <v>0.87260000000000004</v>
      </c>
      <c r="F309" s="434">
        <v>1</v>
      </c>
      <c r="G309" s="435">
        <v>0</v>
      </c>
      <c r="H309" s="435">
        <v>0</v>
      </c>
      <c r="I309" s="435">
        <v>0.21969999999999998</v>
      </c>
      <c r="J309" s="435">
        <v>1.8350000000000002E-2</v>
      </c>
      <c r="K309" s="435">
        <v>0</v>
      </c>
      <c r="L309" s="434">
        <v>353.7</v>
      </c>
      <c r="M309" s="434">
        <v>0</v>
      </c>
      <c r="N309" s="434">
        <v>0</v>
      </c>
      <c r="O309" s="434">
        <v>1399</v>
      </c>
      <c r="P309" s="435">
        <v>0.91090000000000004</v>
      </c>
      <c r="Q309" s="434">
        <v>1</v>
      </c>
      <c r="R309" s="434">
        <v>1</v>
      </c>
      <c r="S309" s="434" t="s">
        <v>361</v>
      </c>
      <c r="T309" s="434" t="s">
        <v>361</v>
      </c>
      <c r="U309" s="434">
        <v>1.3862000000000001</v>
      </c>
      <c r="V309" s="435">
        <v>0.98299999999999998</v>
      </c>
      <c r="W309" s="441">
        <v>1.0061426898000001</v>
      </c>
    </row>
    <row r="310" spans="2:23" x14ac:dyDescent="0.35">
      <c r="B310" s="446" t="s">
        <v>222</v>
      </c>
      <c r="C310" s="434" t="s">
        <v>601</v>
      </c>
      <c r="D310" s="434" t="s">
        <v>602</v>
      </c>
      <c r="E310" s="435">
        <v>1.0319</v>
      </c>
      <c r="F310" s="434">
        <v>1</v>
      </c>
      <c r="G310" s="435">
        <v>3.107E-2</v>
      </c>
      <c r="H310" s="435">
        <v>2.5669999999999998E-2</v>
      </c>
      <c r="I310" s="435">
        <v>0.2404</v>
      </c>
      <c r="J310" s="435">
        <v>2.2620000000000001E-2</v>
      </c>
      <c r="K310" s="435">
        <v>4.9889999999999997E-2</v>
      </c>
      <c r="L310" s="434">
        <v>483.13</v>
      </c>
      <c r="M310" s="434">
        <v>0</v>
      </c>
      <c r="N310" s="434">
        <v>0</v>
      </c>
      <c r="O310" s="434">
        <v>3596</v>
      </c>
      <c r="P310" s="435">
        <v>1.0217000000000001</v>
      </c>
      <c r="Q310" s="434">
        <v>1</v>
      </c>
      <c r="R310" s="434">
        <v>1</v>
      </c>
      <c r="S310" s="434" t="s">
        <v>361</v>
      </c>
      <c r="T310" s="434" t="s">
        <v>361</v>
      </c>
      <c r="U310" s="434">
        <v>2.0445000000000002</v>
      </c>
      <c r="V310" s="435">
        <v>0.99950000000000006</v>
      </c>
      <c r="W310" s="441">
        <v>0.99635922919999997</v>
      </c>
    </row>
    <row r="311" spans="2:23" x14ac:dyDescent="0.35">
      <c r="B311" s="446" t="s">
        <v>222</v>
      </c>
      <c r="C311" s="434" t="s">
        <v>603</v>
      </c>
      <c r="D311" s="434" t="s">
        <v>604</v>
      </c>
      <c r="E311" s="435">
        <v>0.998</v>
      </c>
      <c r="F311" s="434">
        <v>1</v>
      </c>
      <c r="G311" s="435">
        <v>0.40594999999999998</v>
      </c>
      <c r="H311" s="435">
        <v>0.22997000000000001</v>
      </c>
      <c r="I311" s="435">
        <v>0.37809999999999999</v>
      </c>
      <c r="J311" s="435">
        <v>5.1020000000000003E-2</v>
      </c>
      <c r="K311" s="435">
        <v>0</v>
      </c>
      <c r="L311" s="434">
        <v>1172.45</v>
      </c>
      <c r="M311" s="434">
        <v>7</v>
      </c>
      <c r="N311" s="434">
        <v>0</v>
      </c>
      <c r="O311" s="434">
        <v>6909</v>
      </c>
      <c r="P311" s="435">
        <v>0.99860000000000004</v>
      </c>
      <c r="Q311" s="434">
        <v>1</v>
      </c>
      <c r="R311" s="434">
        <v>1</v>
      </c>
      <c r="S311" s="434" t="s">
        <v>361</v>
      </c>
      <c r="T311" s="434" t="s">
        <v>361</v>
      </c>
      <c r="U311" s="434">
        <v>2.0817999999999999</v>
      </c>
      <c r="V311" s="435">
        <v>0.99639999999999995</v>
      </c>
      <c r="W311" s="441">
        <v>0.99868480589999997</v>
      </c>
    </row>
    <row r="312" spans="2:23" x14ac:dyDescent="0.35">
      <c r="B312" s="446" t="s">
        <v>222</v>
      </c>
      <c r="C312" s="434" t="s">
        <v>605</v>
      </c>
      <c r="D312" s="434" t="s">
        <v>606</v>
      </c>
      <c r="E312" s="435">
        <v>1.3541000000000001</v>
      </c>
      <c r="F312" s="434">
        <v>1</v>
      </c>
      <c r="G312" s="435">
        <v>4.4720000000000003E-2</v>
      </c>
      <c r="H312" s="435">
        <v>3.3509999999999998E-2</v>
      </c>
      <c r="I312" s="435">
        <v>0.2641</v>
      </c>
      <c r="J312" s="435">
        <v>2.751E-2</v>
      </c>
      <c r="K312" s="435">
        <v>5.4940000000000003E-2</v>
      </c>
      <c r="L312" s="434">
        <v>520.35</v>
      </c>
      <c r="M312" s="434">
        <v>0</v>
      </c>
      <c r="N312" s="434">
        <v>0</v>
      </c>
      <c r="O312" s="434">
        <v>7758</v>
      </c>
      <c r="P312" s="435">
        <v>1.2306999999999999</v>
      </c>
      <c r="Q312" s="434">
        <v>1</v>
      </c>
      <c r="R312" s="434">
        <v>1</v>
      </c>
      <c r="S312" s="434" t="s">
        <v>361</v>
      </c>
      <c r="T312" s="434" t="s">
        <v>361</v>
      </c>
      <c r="U312" s="434">
        <v>1.8182</v>
      </c>
      <c r="V312" s="435">
        <v>0.97929999999999995</v>
      </c>
      <c r="W312" s="441">
        <v>0.99026461440000002</v>
      </c>
    </row>
    <row r="313" spans="2:23" x14ac:dyDescent="0.35">
      <c r="B313" s="446" t="s">
        <v>222</v>
      </c>
      <c r="C313" s="434" t="s">
        <v>607</v>
      </c>
      <c r="D313" s="434" t="s">
        <v>608</v>
      </c>
      <c r="E313" s="435">
        <v>1.3541000000000001</v>
      </c>
      <c r="F313" s="434">
        <v>1</v>
      </c>
      <c r="G313" s="435">
        <v>0</v>
      </c>
      <c r="H313" s="435">
        <v>0</v>
      </c>
      <c r="I313" s="435">
        <v>0.16009999999999999</v>
      </c>
      <c r="J313" s="435">
        <v>7.8899999999999994E-3</v>
      </c>
      <c r="K313" s="435">
        <v>0</v>
      </c>
      <c r="L313" s="434">
        <v>260.64999999999998</v>
      </c>
      <c r="M313" s="434">
        <v>7</v>
      </c>
      <c r="N313" s="434">
        <v>0</v>
      </c>
      <c r="O313" s="434">
        <v>7222</v>
      </c>
      <c r="P313" s="435">
        <v>1.2306999999999999</v>
      </c>
      <c r="Q313" s="434">
        <v>1</v>
      </c>
      <c r="R313" s="434">
        <v>1</v>
      </c>
      <c r="S313" s="434" t="s">
        <v>361</v>
      </c>
      <c r="T313" s="434" t="s">
        <v>361</v>
      </c>
      <c r="U313" s="434">
        <v>1.5257000000000001</v>
      </c>
      <c r="V313" s="435">
        <v>0.98240000000000005</v>
      </c>
      <c r="W313" s="441">
        <v>1.0034161516</v>
      </c>
    </row>
    <row r="314" spans="2:23" x14ac:dyDescent="0.35">
      <c r="B314" s="446" t="s">
        <v>222</v>
      </c>
      <c r="C314" s="434" t="s">
        <v>609</v>
      </c>
      <c r="D314" s="434" t="s">
        <v>610</v>
      </c>
      <c r="E314" s="435">
        <v>1.3541000000000001</v>
      </c>
      <c r="F314" s="434">
        <v>1</v>
      </c>
      <c r="G314" s="435">
        <v>0.15736</v>
      </c>
      <c r="H314" s="435">
        <v>0.10356</v>
      </c>
      <c r="I314" s="435">
        <v>6.6400000000000001E-2</v>
      </c>
      <c r="J314" s="435">
        <v>0</v>
      </c>
      <c r="K314" s="435">
        <v>1.354E-2</v>
      </c>
      <c r="L314" s="434">
        <v>0</v>
      </c>
      <c r="M314" s="434">
        <v>0</v>
      </c>
      <c r="N314" s="434">
        <v>0</v>
      </c>
      <c r="O314" s="434">
        <v>3760</v>
      </c>
      <c r="P314" s="435">
        <v>1.2306999999999999</v>
      </c>
      <c r="Q314" s="434">
        <v>1</v>
      </c>
      <c r="R314" s="434">
        <v>1</v>
      </c>
      <c r="S314" s="434" t="s">
        <v>361</v>
      </c>
      <c r="T314" s="434" t="s">
        <v>361</v>
      </c>
      <c r="U314" s="434">
        <v>1.4787999999999999</v>
      </c>
      <c r="V314" s="435">
        <v>0.99150000000000005</v>
      </c>
      <c r="W314" s="441">
        <v>0.99667999839999999</v>
      </c>
    </row>
    <row r="315" spans="2:23" x14ac:dyDescent="0.35">
      <c r="B315" s="446" t="s">
        <v>222</v>
      </c>
      <c r="C315" s="434" t="s">
        <v>611</v>
      </c>
      <c r="D315" s="434" t="s">
        <v>612</v>
      </c>
      <c r="E315" s="435">
        <v>1.3541000000000001</v>
      </c>
      <c r="F315" s="434">
        <v>1</v>
      </c>
      <c r="G315" s="435">
        <v>2.6800000000000001E-3</v>
      </c>
      <c r="H315" s="435">
        <v>3.0500000000000002E-3</v>
      </c>
      <c r="I315" s="435">
        <v>0.1167</v>
      </c>
      <c r="J315" s="435">
        <v>0</v>
      </c>
      <c r="K315" s="435">
        <v>2.3910000000000001E-2</v>
      </c>
      <c r="L315" s="434">
        <v>0</v>
      </c>
      <c r="M315" s="434">
        <v>0</v>
      </c>
      <c r="N315" s="434">
        <v>0</v>
      </c>
      <c r="O315" s="434">
        <v>3035</v>
      </c>
      <c r="P315" s="435">
        <v>1.2306999999999999</v>
      </c>
      <c r="Q315" s="434">
        <v>1</v>
      </c>
      <c r="R315" s="434">
        <v>1</v>
      </c>
      <c r="S315" s="434" t="s">
        <v>361</v>
      </c>
      <c r="T315" s="434" t="s">
        <v>361</v>
      </c>
      <c r="U315" s="434">
        <v>1.3713</v>
      </c>
      <c r="V315" s="435">
        <v>0.98609999999999998</v>
      </c>
      <c r="W315" s="441">
        <v>0.99788288290000005</v>
      </c>
    </row>
    <row r="316" spans="2:23" x14ac:dyDescent="0.35">
      <c r="B316" s="446" t="s">
        <v>222</v>
      </c>
      <c r="C316" s="434" t="s">
        <v>613</v>
      </c>
      <c r="D316" s="434" t="s">
        <v>699</v>
      </c>
      <c r="E316" s="435">
        <v>1.3468</v>
      </c>
      <c r="F316" s="434">
        <v>1</v>
      </c>
      <c r="G316" s="435">
        <v>0.42283999999999999</v>
      </c>
      <c r="H316" s="435">
        <v>0.52698999999999996</v>
      </c>
      <c r="I316" s="435">
        <v>0.63249999999999995</v>
      </c>
      <c r="J316" s="435">
        <v>0.10349</v>
      </c>
      <c r="K316" s="435">
        <v>0.13664999999999999</v>
      </c>
      <c r="L316" s="434">
        <v>987.05</v>
      </c>
      <c r="M316" s="434">
        <v>0</v>
      </c>
      <c r="N316" s="434">
        <v>0</v>
      </c>
      <c r="O316" s="434">
        <v>1588</v>
      </c>
      <c r="P316" s="435">
        <v>1.2262</v>
      </c>
      <c r="Q316" s="434">
        <v>1</v>
      </c>
      <c r="R316" s="434">
        <v>1</v>
      </c>
      <c r="S316" s="434" t="s">
        <v>361</v>
      </c>
      <c r="T316" s="434" t="s">
        <v>361</v>
      </c>
      <c r="U316" s="434">
        <v>1.8131999999999999</v>
      </c>
      <c r="V316" s="435">
        <v>0.9909</v>
      </c>
      <c r="W316" s="441">
        <v>0.98970326829999999</v>
      </c>
    </row>
    <row r="317" spans="2:23" x14ac:dyDescent="0.35">
      <c r="B317" s="446" t="s">
        <v>222</v>
      </c>
      <c r="C317" s="434" t="s">
        <v>700</v>
      </c>
      <c r="D317" s="434" t="s">
        <v>701</v>
      </c>
      <c r="E317" s="435">
        <v>1.3541000000000001</v>
      </c>
      <c r="F317" s="434">
        <v>1</v>
      </c>
      <c r="G317" s="435">
        <v>0.15021999999999999</v>
      </c>
      <c r="H317" s="435">
        <v>0.21404000000000001</v>
      </c>
      <c r="I317" s="435">
        <v>0.91809999999999992</v>
      </c>
      <c r="J317" s="435">
        <v>0.16239999999999999</v>
      </c>
      <c r="K317" s="435">
        <v>0.20432</v>
      </c>
      <c r="L317" s="434">
        <v>19707.37</v>
      </c>
      <c r="M317" s="434">
        <v>0</v>
      </c>
      <c r="N317" s="434">
        <v>0</v>
      </c>
      <c r="O317" s="434">
        <v>423</v>
      </c>
      <c r="P317" s="435">
        <v>1.2306999999999999</v>
      </c>
      <c r="Q317" s="434">
        <v>1</v>
      </c>
      <c r="R317" s="434">
        <v>1</v>
      </c>
      <c r="S317" s="434" t="s">
        <v>361</v>
      </c>
      <c r="T317" s="434" t="s">
        <v>361</v>
      </c>
      <c r="U317" s="434">
        <v>1.2585</v>
      </c>
      <c r="V317" s="435">
        <v>1</v>
      </c>
      <c r="W317" s="441">
        <v>1.0030953824</v>
      </c>
    </row>
    <row r="318" spans="2:23" x14ac:dyDescent="0.35">
      <c r="B318" s="446" t="s">
        <v>222</v>
      </c>
      <c r="C318" s="434" t="s">
        <v>615</v>
      </c>
      <c r="D318" s="434" t="s">
        <v>616</v>
      </c>
      <c r="E318" s="435">
        <v>1.3541000000000001</v>
      </c>
      <c r="F318" s="434">
        <v>1</v>
      </c>
      <c r="G318" s="435">
        <v>0.31331999999999999</v>
      </c>
      <c r="H318" s="435">
        <v>0.25890999999999997</v>
      </c>
      <c r="I318" s="435">
        <v>0.30320000000000003</v>
      </c>
      <c r="J318" s="435">
        <v>3.5569999999999997E-2</v>
      </c>
      <c r="K318" s="435">
        <v>6.3320000000000001E-2</v>
      </c>
      <c r="L318" s="434">
        <v>1871.18</v>
      </c>
      <c r="M318" s="434">
        <v>0</v>
      </c>
      <c r="N318" s="434">
        <v>0</v>
      </c>
      <c r="O318" s="434">
        <v>13864</v>
      </c>
      <c r="P318" s="435">
        <v>1.2306999999999999</v>
      </c>
      <c r="Q318" s="434">
        <v>1</v>
      </c>
      <c r="R318" s="434">
        <v>1</v>
      </c>
      <c r="S318" s="434" t="s">
        <v>361</v>
      </c>
      <c r="T318" s="434" t="s">
        <v>361</v>
      </c>
      <c r="U318" s="434">
        <v>1.8734</v>
      </c>
      <c r="V318" s="435">
        <v>0.99670000000000003</v>
      </c>
      <c r="W318" s="441">
        <v>0.99860461359999997</v>
      </c>
    </row>
    <row r="319" spans="2:23" x14ac:dyDescent="0.35">
      <c r="B319" s="446" t="s">
        <v>222</v>
      </c>
      <c r="C319" s="434" t="s">
        <v>617</v>
      </c>
      <c r="D319" s="434" t="s">
        <v>618</v>
      </c>
      <c r="E319" s="435">
        <v>0.87260000000000004</v>
      </c>
      <c r="F319" s="434">
        <v>1</v>
      </c>
      <c r="G319" s="435">
        <v>0.10346</v>
      </c>
      <c r="H319" s="435">
        <v>8.9510000000000006E-2</v>
      </c>
      <c r="I319" s="435">
        <v>0.34010000000000001</v>
      </c>
      <c r="J319" s="435">
        <v>4.3180000000000003E-2</v>
      </c>
      <c r="K319" s="435">
        <v>7.1300000000000002E-2</v>
      </c>
      <c r="L319" s="434">
        <v>638.36</v>
      </c>
      <c r="M319" s="434">
        <v>0</v>
      </c>
      <c r="N319" s="434">
        <v>0</v>
      </c>
      <c r="O319" s="434">
        <v>5169</v>
      </c>
      <c r="P319" s="435">
        <v>0.91090000000000004</v>
      </c>
      <c r="Q319" s="434">
        <v>1</v>
      </c>
      <c r="R319" s="434">
        <v>1</v>
      </c>
      <c r="S319" s="434" t="s">
        <v>361</v>
      </c>
      <c r="T319" s="434" t="s">
        <v>361</v>
      </c>
      <c r="U319" s="434">
        <v>1.8643000000000001</v>
      </c>
      <c r="V319" s="435">
        <v>0.99760000000000004</v>
      </c>
      <c r="W319" s="441">
        <v>0.99812345979999995</v>
      </c>
    </row>
    <row r="320" spans="2:23" x14ac:dyDescent="0.35">
      <c r="B320" s="446" t="s">
        <v>222</v>
      </c>
      <c r="C320" s="434" t="s">
        <v>619</v>
      </c>
      <c r="D320" s="434" t="s">
        <v>620</v>
      </c>
      <c r="E320" s="435">
        <v>1.3541000000000001</v>
      </c>
      <c r="F320" s="434">
        <v>1</v>
      </c>
      <c r="G320" s="435">
        <v>0.40523999999999999</v>
      </c>
      <c r="H320" s="435">
        <v>0.39923999999999998</v>
      </c>
      <c r="I320" s="435">
        <v>0.59609999999999996</v>
      </c>
      <c r="J320" s="435">
        <v>9.5979999999999996E-2</v>
      </c>
      <c r="K320" s="435">
        <v>0</v>
      </c>
      <c r="L320" s="434">
        <v>1036.6600000000001</v>
      </c>
      <c r="M320" s="434">
        <v>7</v>
      </c>
      <c r="N320" s="434">
        <v>0</v>
      </c>
      <c r="O320" s="434">
        <v>2122</v>
      </c>
      <c r="P320" s="435">
        <v>1.2306999999999999</v>
      </c>
      <c r="Q320" s="434">
        <v>1</v>
      </c>
      <c r="R320" s="434">
        <v>1</v>
      </c>
      <c r="S320" s="434" t="s">
        <v>361</v>
      </c>
      <c r="T320" s="434" t="s">
        <v>408</v>
      </c>
      <c r="U320" s="434">
        <v>1.6294</v>
      </c>
      <c r="V320" s="435">
        <v>0.98839999999999995</v>
      </c>
      <c r="W320" s="441">
        <v>0.99098634510000005</v>
      </c>
    </row>
    <row r="321" spans="2:23" x14ac:dyDescent="0.35">
      <c r="B321" s="446" t="s">
        <v>222</v>
      </c>
      <c r="C321" s="434" t="s">
        <v>621</v>
      </c>
      <c r="D321" s="434" t="s">
        <v>622</v>
      </c>
      <c r="E321" s="435">
        <v>1.3468</v>
      </c>
      <c r="F321" s="434">
        <v>1</v>
      </c>
      <c r="G321" s="435">
        <v>0.25518000000000002</v>
      </c>
      <c r="H321" s="435">
        <v>0.31423000000000001</v>
      </c>
      <c r="I321" s="435">
        <v>0.88049999999999995</v>
      </c>
      <c r="J321" s="435">
        <v>0.15464</v>
      </c>
      <c r="K321" s="435">
        <v>0.19519</v>
      </c>
      <c r="L321" s="434">
        <v>35259.97</v>
      </c>
      <c r="M321" s="434">
        <v>0</v>
      </c>
      <c r="N321" s="434">
        <v>0</v>
      </c>
      <c r="O321" s="434">
        <v>651</v>
      </c>
      <c r="P321" s="435">
        <v>1.2262</v>
      </c>
      <c r="Q321" s="434">
        <v>1</v>
      </c>
      <c r="R321" s="434">
        <v>1</v>
      </c>
      <c r="S321" s="434" t="s">
        <v>361</v>
      </c>
      <c r="T321" s="434" t="s">
        <v>361</v>
      </c>
      <c r="U321" s="434">
        <v>1.75</v>
      </c>
      <c r="V321" s="435">
        <v>0.99729999999999996</v>
      </c>
      <c r="W321" s="441">
        <v>0.99347230639999995</v>
      </c>
    </row>
    <row r="322" spans="2:23" x14ac:dyDescent="0.35">
      <c r="B322" s="446" t="s">
        <v>222</v>
      </c>
      <c r="C322" s="434" t="s">
        <v>702</v>
      </c>
      <c r="D322" s="434" t="s">
        <v>703</v>
      </c>
      <c r="E322" s="435">
        <v>1.3468</v>
      </c>
      <c r="F322" s="434">
        <v>1</v>
      </c>
      <c r="G322" s="435">
        <v>0.34322000000000003</v>
      </c>
      <c r="H322" s="435">
        <v>0.32529999999999998</v>
      </c>
      <c r="I322" s="435">
        <v>0.89359999999999995</v>
      </c>
      <c r="J322" s="435">
        <v>0.15734000000000001</v>
      </c>
      <c r="K322" s="435">
        <v>0.19836000000000001</v>
      </c>
      <c r="L322" s="434">
        <v>1884.59</v>
      </c>
      <c r="M322" s="434">
        <v>0</v>
      </c>
      <c r="N322" s="434">
        <v>0</v>
      </c>
      <c r="O322" s="434">
        <v>776</v>
      </c>
      <c r="P322" s="435">
        <v>1.2262</v>
      </c>
      <c r="Q322" s="434">
        <v>1</v>
      </c>
      <c r="R322" s="434">
        <v>1</v>
      </c>
      <c r="S322" s="434" t="s">
        <v>408</v>
      </c>
      <c r="T322" s="434" t="s">
        <v>361</v>
      </c>
      <c r="U322" s="434">
        <v>1.837</v>
      </c>
      <c r="V322" s="435">
        <v>0.99739999999999995</v>
      </c>
      <c r="W322" s="441">
        <v>1.0025340362999999</v>
      </c>
    </row>
    <row r="323" spans="2:23" x14ac:dyDescent="0.35">
      <c r="B323" s="446" t="s">
        <v>222</v>
      </c>
      <c r="C323" s="434" t="s">
        <v>623</v>
      </c>
      <c r="D323" s="434" t="s">
        <v>624</v>
      </c>
      <c r="E323" s="435">
        <v>1.3541000000000001</v>
      </c>
      <c r="F323" s="434">
        <v>1</v>
      </c>
      <c r="G323" s="435">
        <v>0.42886999999999997</v>
      </c>
      <c r="H323" s="435">
        <v>0.52037</v>
      </c>
      <c r="I323" s="435">
        <v>0.93540000000000001</v>
      </c>
      <c r="J323" s="435">
        <v>0.16596</v>
      </c>
      <c r="K323" s="435">
        <v>0</v>
      </c>
      <c r="L323" s="434">
        <v>5236.17</v>
      </c>
      <c r="M323" s="434">
        <v>7</v>
      </c>
      <c r="N323" s="434">
        <v>0</v>
      </c>
      <c r="O323" s="434">
        <v>1324</v>
      </c>
      <c r="P323" s="435">
        <v>1.2306999999999999</v>
      </c>
      <c r="Q323" s="434">
        <v>1</v>
      </c>
      <c r="R323" s="434">
        <v>1</v>
      </c>
      <c r="S323" s="434" t="s">
        <v>361</v>
      </c>
      <c r="T323" s="434" t="s">
        <v>361</v>
      </c>
      <c r="U323" s="434">
        <v>1.7157</v>
      </c>
      <c r="V323" s="435">
        <v>0.99909999999999999</v>
      </c>
      <c r="W323" s="441">
        <v>0.99050519130000003</v>
      </c>
    </row>
    <row r="324" spans="2:23" x14ac:dyDescent="0.35">
      <c r="B324" s="446" t="s">
        <v>222</v>
      </c>
      <c r="C324" s="434" t="s">
        <v>625</v>
      </c>
      <c r="D324" s="434" t="s">
        <v>704</v>
      </c>
      <c r="E324" s="435">
        <v>1.3541000000000001</v>
      </c>
      <c r="F324" s="434">
        <v>1</v>
      </c>
      <c r="G324" s="435">
        <v>0</v>
      </c>
      <c r="H324" s="435">
        <v>0</v>
      </c>
      <c r="I324" s="435">
        <v>0.13039999999999999</v>
      </c>
      <c r="J324" s="435">
        <v>0</v>
      </c>
      <c r="K324" s="435">
        <v>2.6759999999999999E-2</v>
      </c>
      <c r="L324" s="434">
        <v>0</v>
      </c>
      <c r="M324" s="434">
        <v>0</v>
      </c>
      <c r="N324" s="434">
        <v>0</v>
      </c>
      <c r="O324" s="434">
        <v>4972</v>
      </c>
      <c r="P324" s="435">
        <v>1.2306999999999999</v>
      </c>
      <c r="Q324" s="434">
        <v>1</v>
      </c>
      <c r="R324" s="434">
        <v>1</v>
      </c>
      <c r="S324" s="434" t="s">
        <v>361</v>
      </c>
      <c r="T324" s="434" t="s">
        <v>361</v>
      </c>
      <c r="U324" s="434">
        <v>1.4564999999999999</v>
      </c>
      <c r="V324" s="435">
        <v>0.99790000000000001</v>
      </c>
      <c r="W324" s="441">
        <v>1.0061426898000001</v>
      </c>
    </row>
    <row r="325" spans="2:23" x14ac:dyDescent="0.35">
      <c r="B325" s="446" t="s">
        <v>222</v>
      </c>
      <c r="C325" s="434" t="s">
        <v>627</v>
      </c>
      <c r="D325" s="434" t="s">
        <v>628</v>
      </c>
      <c r="E325" s="435">
        <v>0.87260000000000004</v>
      </c>
      <c r="F325" s="434">
        <v>1</v>
      </c>
      <c r="G325" s="435">
        <v>0</v>
      </c>
      <c r="H325" s="435">
        <v>0</v>
      </c>
      <c r="I325" s="435">
        <v>6.7099999999999993E-2</v>
      </c>
      <c r="J325" s="435">
        <v>0</v>
      </c>
      <c r="K325" s="435">
        <v>0</v>
      </c>
      <c r="L325" s="434">
        <v>0</v>
      </c>
      <c r="M325" s="434">
        <v>0</v>
      </c>
      <c r="N325" s="434">
        <v>0</v>
      </c>
      <c r="O325" s="434">
        <v>253</v>
      </c>
      <c r="P325" s="435">
        <v>0.91090000000000004</v>
      </c>
      <c r="Q325" s="434">
        <v>1</v>
      </c>
      <c r="R325" s="434">
        <v>1</v>
      </c>
      <c r="S325" s="434" t="s">
        <v>361</v>
      </c>
      <c r="T325" s="434" t="s">
        <v>361</v>
      </c>
      <c r="U325" s="434">
        <v>1.2423</v>
      </c>
      <c r="V325" s="435"/>
      <c r="W325" s="441">
        <v>1</v>
      </c>
    </row>
    <row r="326" spans="2:23" x14ac:dyDescent="0.35">
      <c r="B326" s="446" t="s">
        <v>222</v>
      </c>
      <c r="C326" s="434" t="s">
        <v>705</v>
      </c>
      <c r="D326" s="434" t="s">
        <v>706</v>
      </c>
      <c r="E326" s="435">
        <v>0.87260000000000004</v>
      </c>
      <c r="F326" s="434">
        <v>1</v>
      </c>
      <c r="G326" s="435">
        <v>0</v>
      </c>
      <c r="H326" s="435">
        <v>0</v>
      </c>
      <c r="I326" s="435">
        <v>0.1739</v>
      </c>
      <c r="J326" s="435">
        <v>1.013E-2</v>
      </c>
      <c r="K326" s="435">
        <v>0</v>
      </c>
      <c r="L326" s="434">
        <v>0</v>
      </c>
      <c r="M326" s="434">
        <v>0</v>
      </c>
      <c r="N326" s="434">
        <v>0</v>
      </c>
      <c r="O326" s="434">
        <v>13</v>
      </c>
      <c r="P326" s="435">
        <v>0.91090000000000004</v>
      </c>
      <c r="Q326" s="434">
        <v>1</v>
      </c>
      <c r="R326" s="434">
        <v>1</v>
      </c>
      <c r="S326" s="434" t="s">
        <v>408</v>
      </c>
      <c r="T326" s="434" t="s">
        <v>361</v>
      </c>
      <c r="U326" s="434">
        <v>0.70850000000000002</v>
      </c>
      <c r="V326" s="435"/>
      <c r="W326" s="441">
        <v>1</v>
      </c>
    </row>
    <row r="327" spans="2:23" x14ac:dyDescent="0.35">
      <c r="B327" s="446" t="s">
        <v>222</v>
      </c>
      <c r="C327" s="434" t="s">
        <v>631</v>
      </c>
      <c r="D327" s="434" t="s">
        <v>632</v>
      </c>
      <c r="E327" s="435">
        <v>1.0163</v>
      </c>
      <c r="F327" s="434">
        <v>1</v>
      </c>
      <c r="G327" s="435">
        <v>0.20516000000000001</v>
      </c>
      <c r="H327" s="435">
        <v>0.25663999999999998</v>
      </c>
      <c r="I327" s="435">
        <v>0.45730000000000004</v>
      </c>
      <c r="J327" s="435">
        <v>6.7360000000000003E-2</v>
      </c>
      <c r="K327" s="435">
        <v>9.7030000000000005E-2</v>
      </c>
      <c r="L327" s="434">
        <v>419.52</v>
      </c>
      <c r="M327" s="434">
        <v>0</v>
      </c>
      <c r="N327" s="434">
        <v>0</v>
      </c>
      <c r="O327" s="434">
        <v>1558</v>
      </c>
      <c r="P327" s="435">
        <v>1.0111000000000001</v>
      </c>
      <c r="Q327" s="434">
        <v>1</v>
      </c>
      <c r="R327" s="434">
        <v>1</v>
      </c>
      <c r="S327" s="434" t="s">
        <v>361</v>
      </c>
      <c r="T327" s="434" t="s">
        <v>361</v>
      </c>
      <c r="U327" s="434">
        <v>1.677</v>
      </c>
      <c r="V327" s="435">
        <v>0.99809999999999999</v>
      </c>
      <c r="W327" s="441">
        <v>0.99860461359999997</v>
      </c>
    </row>
    <row r="328" spans="2:23" x14ac:dyDescent="0.35">
      <c r="B328" s="446" t="s">
        <v>222</v>
      </c>
      <c r="C328" s="434" t="s">
        <v>633</v>
      </c>
      <c r="D328" s="434" t="s">
        <v>634</v>
      </c>
      <c r="E328" s="435">
        <v>1.0163</v>
      </c>
      <c r="F328" s="434">
        <v>1</v>
      </c>
      <c r="G328" s="435">
        <v>0</v>
      </c>
      <c r="H328" s="435">
        <v>0</v>
      </c>
      <c r="I328" s="435">
        <v>0.20219999999999999</v>
      </c>
      <c r="J328" s="435">
        <v>1.474E-2</v>
      </c>
      <c r="K328" s="435">
        <v>4.1799999999999997E-2</v>
      </c>
      <c r="L328" s="434">
        <v>540.94000000000005</v>
      </c>
      <c r="M328" s="434">
        <v>0</v>
      </c>
      <c r="N328" s="434">
        <v>0</v>
      </c>
      <c r="O328" s="434">
        <v>1033</v>
      </c>
      <c r="P328" s="435">
        <v>1.0111000000000001</v>
      </c>
      <c r="Q328" s="434">
        <v>1</v>
      </c>
      <c r="R328" s="434">
        <v>1</v>
      </c>
      <c r="S328" s="434" t="s">
        <v>361</v>
      </c>
      <c r="T328" s="434" t="s">
        <v>361</v>
      </c>
      <c r="U328" s="434">
        <v>1.6429</v>
      </c>
      <c r="V328" s="435">
        <v>0.98719999999999997</v>
      </c>
      <c r="W328" s="441">
        <v>0.99275057570000003</v>
      </c>
    </row>
    <row r="329" spans="2:23" x14ac:dyDescent="0.35">
      <c r="B329" s="446" t="s">
        <v>222</v>
      </c>
      <c r="C329" s="434" t="s">
        <v>635</v>
      </c>
      <c r="D329" s="434" t="s">
        <v>636</v>
      </c>
      <c r="E329" s="435">
        <v>1.0163</v>
      </c>
      <c r="F329" s="434">
        <v>1</v>
      </c>
      <c r="G329" s="435">
        <v>0</v>
      </c>
      <c r="H329" s="435">
        <v>0</v>
      </c>
      <c r="I329" s="435">
        <v>0.2767</v>
      </c>
      <c r="J329" s="435">
        <v>3.0110000000000001E-2</v>
      </c>
      <c r="K329" s="435">
        <v>5.7630000000000001E-2</v>
      </c>
      <c r="L329" s="434">
        <v>571.47</v>
      </c>
      <c r="M329" s="434">
        <v>0</v>
      </c>
      <c r="N329" s="434">
        <v>0</v>
      </c>
      <c r="O329" s="434">
        <v>1390</v>
      </c>
      <c r="P329" s="435">
        <v>1.0111000000000001</v>
      </c>
      <c r="Q329" s="434">
        <v>1</v>
      </c>
      <c r="R329" s="434">
        <v>1</v>
      </c>
      <c r="S329" s="434" t="s">
        <v>361</v>
      </c>
      <c r="T329" s="434" t="s">
        <v>361</v>
      </c>
      <c r="U329" s="434">
        <v>1.3920999999999999</v>
      </c>
      <c r="V329" s="435">
        <v>0.99790000000000001</v>
      </c>
      <c r="W329" s="441">
        <v>1.0050734590999999</v>
      </c>
    </row>
    <row r="330" spans="2:23" x14ac:dyDescent="0.35">
      <c r="B330" s="446" t="s">
        <v>222</v>
      </c>
      <c r="C330" s="434" t="s">
        <v>637</v>
      </c>
      <c r="D330" s="434" t="s">
        <v>638</v>
      </c>
      <c r="E330" s="435">
        <v>1.0163</v>
      </c>
      <c r="F330" s="434">
        <v>1</v>
      </c>
      <c r="G330" s="435">
        <v>0.28070000000000001</v>
      </c>
      <c r="H330" s="435">
        <v>0.26036999999999999</v>
      </c>
      <c r="I330" s="435">
        <v>0.41289999999999999</v>
      </c>
      <c r="J330" s="435">
        <v>5.8200000000000002E-2</v>
      </c>
      <c r="K330" s="435">
        <v>8.7209999999999996E-2</v>
      </c>
      <c r="L330" s="434">
        <v>837.4</v>
      </c>
      <c r="M330" s="434">
        <v>0</v>
      </c>
      <c r="N330" s="434">
        <v>0</v>
      </c>
      <c r="O330" s="434">
        <v>8450</v>
      </c>
      <c r="P330" s="435">
        <v>1.0111000000000001</v>
      </c>
      <c r="Q330" s="434">
        <v>1</v>
      </c>
      <c r="R330" s="434">
        <v>1</v>
      </c>
      <c r="S330" s="434" t="s">
        <v>361</v>
      </c>
      <c r="T330" s="434" t="s">
        <v>361</v>
      </c>
      <c r="U330" s="434">
        <v>1.9389000000000001</v>
      </c>
      <c r="V330" s="435">
        <v>0.99629999999999996</v>
      </c>
      <c r="W330" s="441">
        <v>0.99603845999999996</v>
      </c>
    </row>
    <row r="331" spans="2:23" x14ac:dyDescent="0.35">
      <c r="B331" s="446" t="s">
        <v>222</v>
      </c>
      <c r="C331" s="434" t="s">
        <v>639</v>
      </c>
      <c r="D331" s="434" t="s">
        <v>640</v>
      </c>
      <c r="E331" s="435">
        <v>1.0163</v>
      </c>
      <c r="F331" s="434">
        <v>1</v>
      </c>
      <c r="G331" s="435">
        <v>0</v>
      </c>
      <c r="H331" s="435">
        <v>0</v>
      </c>
      <c r="I331" s="435">
        <v>0.12469999999999999</v>
      </c>
      <c r="J331" s="435">
        <v>0</v>
      </c>
      <c r="K331" s="435">
        <v>0</v>
      </c>
      <c r="L331" s="434">
        <v>0</v>
      </c>
      <c r="M331" s="434">
        <v>0</v>
      </c>
      <c r="N331" s="434">
        <v>0</v>
      </c>
      <c r="O331" s="434">
        <v>2570</v>
      </c>
      <c r="P331" s="435">
        <v>1.0111000000000001</v>
      </c>
      <c r="Q331" s="434">
        <v>1</v>
      </c>
      <c r="R331" s="434">
        <v>1</v>
      </c>
      <c r="S331" s="434" t="s">
        <v>361</v>
      </c>
      <c r="T331" s="434" t="s">
        <v>361</v>
      </c>
      <c r="U331" s="434">
        <v>1.5035000000000001</v>
      </c>
      <c r="V331" s="435">
        <v>1</v>
      </c>
      <c r="W331" s="441">
        <v>1.0122373045999999</v>
      </c>
    </row>
    <row r="332" spans="2:23" x14ac:dyDescent="0.35">
      <c r="B332" s="446" t="s">
        <v>222</v>
      </c>
      <c r="C332" s="434" t="s">
        <v>641</v>
      </c>
      <c r="D332" s="434" t="s">
        <v>642</v>
      </c>
      <c r="E332" s="435">
        <v>1.1284000000000001</v>
      </c>
      <c r="F332" s="434">
        <v>1</v>
      </c>
      <c r="G332" s="435">
        <v>0.11836000000000001</v>
      </c>
      <c r="H332" s="435">
        <v>5.9229999999999998E-2</v>
      </c>
      <c r="I332" s="435">
        <v>0.32139999999999996</v>
      </c>
      <c r="J332" s="435">
        <v>3.9329999999999997E-2</v>
      </c>
      <c r="K332" s="435">
        <v>6.7250000000000004E-2</v>
      </c>
      <c r="L332" s="434">
        <v>361.6</v>
      </c>
      <c r="M332" s="434">
        <v>0</v>
      </c>
      <c r="N332" s="434">
        <v>0</v>
      </c>
      <c r="O332" s="434">
        <v>3827</v>
      </c>
      <c r="P332" s="435">
        <v>1.0862000000000001</v>
      </c>
      <c r="Q332" s="434">
        <v>1</v>
      </c>
      <c r="R332" s="434">
        <v>1</v>
      </c>
      <c r="S332" s="434" t="s">
        <v>361</v>
      </c>
      <c r="T332" s="434" t="s">
        <v>361</v>
      </c>
      <c r="U332" s="434">
        <v>1.5286999999999999</v>
      </c>
      <c r="V332" s="435">
        <v>0.99129999999999996</v>
      </c>
      <c r="W332" s="441">
        <v>0.99908576739999999</v>
      </c>
    </row>
    <row r="333" spans="2:23" x14ac:dyDescent="0.35">
      <c r="B333" s="446" t="s">
        <v>222</v>
      </c>
      <c r="C333" s="434" t="s">
        <v>643</v>
      </c>
      <c r="D333" s="434" t="s">
        <v>644</v>
      </c>
      <c r="E333" s="435">
        <v>1.1921999999999999</v>
      </c>
      <c r="F333" s="434">
        <v>1</v>
      </c>
      <c r="G333" s="435">
        <v>4.462E-2</v>
      </c>
      <c r="H333" s="435">
        <v>7.2370000000000004E-2</v>
      </c>
      <c r="I333" s="435">
        <v>0.74919999999999998</v>
      </c>
      <c r="J333" s="435">
        <v>0.12756000000000001</v>
      </c>
      <c r="K333" s="435">
        <v>0.16383</v>
      </c>
      <c r="L333" s="434">
        <v>6812.54</v>
      </c>
      <c r="M333" s="434">
        <v>0</v>
      </c>
      <c r="N333" s="434">
        <v>0</v>
      </c>
      <c r="O333" s="434">
        <v>182</v>
      </c>
      <c r="P333" s="435">
        <v>1.1278999999999999</v>
      </c>
      <c r="Q333" s="434">
        <v>1</v>
      </c>
      <c r="R333" s="434">
        <v>1</v>
      </c>
      <c r="S333" s="434" t="s">
        <v>361</v>
      </c>
      <c r="T333" s="434" t="s">
        <v>361</v>
      </c>
      <c r="U333" s="434">
        <v>1.306</v>
      </c>
      <c r="V333" s="435">
        <v>1</v>
      </c>
      <c r="W333" s="441">
        <v>0.99422076790000002</v>
      </c>
    </row>
    <row r="334" spans="2:23" x14ac:dyDescent="0.35">
      <c r="B334" s="446" t="s">
        <v>222</v>
      </c>
      <c r="C334" s="434" t="s">
        <v>645</v>
      </c>
      <c r="D334" s="434" t="s">
        <v>646</v>
      </c>
      <c r="E334" s="435">
        <v>1.0163</v>
      </c>
      <c r="F334" s="434">
        <v>1</v>
      </c>
      <c r="G334" s="435">
        <v>0</v>
      </c>
      <c r="H334" s="435">
        <v>0</v>
      </c>
      <c r="I334" s="435">
        <v>0.26910000000000001</v>
      </c>
      <c r="J334" s="435">
        <v>2.8539999999999999E-2</v>
      </c>
      <c r="K334" s="435">
        <v>5.6000000000000001E-2</v>
      </c>
      <c r="L334" s="434">
        <v>237.15</v>
      </c>
      <c r="M334" s="434">
        <v>0</v>
      </c>
      <c r="N334" s="434">
        <v>0</v>
      </c>
      <c r="O334" s="434">
        <v>1556</v>
      </c>
      <c r="P334" s="435">
        <v>1.0111000000000001</v>
      </c>
      <c r="Q334" s="434">
        <v>1</v>
      </c>
      <c r="R334" s="434">
        <v>1</v>
      </c>
      <c r="S334" s="434" t="s">
        <v>361</v>
      </c>
      <c r="T334" s="434" t="s">
        <v>361</v>
      </c>
      <c r="U334" s="434">
        <v>1.6279999999999999</v>
      </c>
      <c r="V334" s="435">
        <v>0.99029999999999996</v>
      </c>
      <c r="W334" s="441">
        <v>1.0037369208</v>
      </c>
    </row>
    <row r="335" spans="2:23" x14ac:dyDescent="0.35">
      <c r="B335" s="446" t="s">
        <v>222</v>
      </c>
      <c r="C335" s="434" t="s">
        <v>647</v>
      </c>
      <c r="D335" s="434" t="s">
        <v>648</v>
      </c>
      <c r="E335" s="435">
        <v>1.0163</v>
      </c>
      <c r="F335" s="434">
        <v>1</v>
      </c>
      <c r="G335" s="435">
        <v>0.14015</v>
      </c>
      <c r="H335" s="435">
        <v>0.10014000000000001</v>
      </c>
      <c r="I335" s="435">
        <v>0.2208</v>
      </c>
      <c r="J335" s="435">
        <v>1.8579999999999999E-2</v>
      </c>
      <c r="K335" s="435">
        <v>4.573E-2</v>
      </c>
      <c r="L335" s="434">
        <v>375.98</v>
      </c>
      <c r="M335" s="434">
        <v>0</v>
      </c>
      <c r="N335" s="434">
        <v>0</v>
      </c>
      <c r="O335" s="434">
        <v>6096</v>
      </c>
      <c r="P335" s="435">
        <v>1.0111000000000001</v>
      </c>
      <c r="Q335" s="434">
        <v>1</v>
      </c>
      <c r="R335" s="434">
        <v>1</v>
      </c>
      <c r="S335" s="434" t="s">
        <v>361</v>
      </c>
      <c r="T335" s="434" t="s">
        <v>361</v>
      </c>
      <c r="U335" s="434">
        <v>1.5213000000000001</v>
      </c>
      <c r="V335" s="435">
        <v>0.99609999999999999</v>
      </c>
      <c r="W335" s="441">
        <v>1.00405769</v>
      </c>
    </row>
    <row r="336" spans="2:23" x14ac:dyDescent="0.35">
      <c r="B336" s="446" t="s">
        <v>222</v>
      </c>
      <c r="C336" s="434" t="s">
        <v>649</v>
      </c>
      <c r="D336" s="434" t="s">
        <v>650</v>
      </c>
      <c r="E336" s="435">
        <v>1.0163</v>
      </c>
      <c r="F336" s="434">
        <v>1</v>
      </c>
      <c r="G336" s="435">
        <v>0</v>
      </c>
      <c r="H336" s="435">
        <v>0</v>
      </c>
      <c r="I336" s="435">
        <v>0.1004176745</v>
      </c>
      <c r="J336" s="435">
        <v>0</v>
      </c>
      <c r="K336" s="435">
        <v>0</v>
      </c>
      <c r="L336" s="434">
        <v>0</v>
      </c>
      <c r="M336" s="434">
        <v>0</v>
      </c>
      <c r="N336" s="434">
        <v>0</v>
      </c>
      <c r="O336" s="434">
        <v>1162</v>
      </c>
      <c r="P336" s="435">
        <v>1.0111000000000001</v>
      </c>
      <c r="Q336" s="434">
        <v>1</v>
      </c>
      <c r="R336" s="434">
        <v>1.08379</v>
      </c>
      <c r="S336" s="434" t="s">
        <v>361</v>
      </c>
      <c r="T336" s="434" t="s">
        <v>408</v>
      </c>
      <c r="U336" s="434">
        <v>1.4447000000000001</v>
      </c>
      <c r="V336" s="435">
        <v>0.99790000000000001</v>
      </c>
      <c r="W336" s="441">
        <v>0.99956692120000001</v>
      </c>
    </row>
    <row r="337" spans="2:23" x14ac:dyDescent="0.35">
      <c r="B337" s="446" t="s">
        <v>222</v>
      </c>
      <c r="C337" s="434" t="s">
        <v>667</v>
      </c>
      <c r="D337" s="434" t="s">
        <v>668</v>
      </c>
      <c r="E337" s="435">
        <v>1.0178</v>
      </c>
      <c r="F337" s="434">
        <v>1</v>
      </c>
      <c r="G337" s="435">
        <v>0.26787</v>
      </c>
      <c r="H337" s="435">
        <v>0.26968999999999999</v>
      </c>
      <c r="I337" s="435">
        <v>0.317</v>
      </c>
      <c r="J337" s="435">
        <v>3.8420000000000003E-2</v>
      </c>
      <c r="K337" s="435">
        <v>6.6299999999999998E-2</v>
      </c>
      <c r="L337" s="434">
        <v>382.7</v>
      </c>
      <c r="M337" s="434">
        <v>0</v>
      </c>
      <c r="N337" s="434">
        <v>0</v>
      </c>
      <c r="O337" s="434">
        <v>8184</v>
      </c>
      <c r="P337" s="435">
        <v>1.0122</v>
      </c>
      <c r="Q337" s="434">
        <v>1</v>
      </c>
      <c r="R337" s="434">
        <v>1</v>
      </c>
      <c r="S337" s="434" t="s">
        <v>361</v>
      </c>
      <c r="T337" s="434" t="s">
        <v>361</v>
      </c>
      <c r="U337" s="434">
        <v>1.9668000000000001</v>
      </c>
      <c r="V337" s="435">
        <v>0.99839999999999995</v>
      </c>
      <c r="W337" s="441">
        <v>1.0018123055999999</v>
      </c>
    </row>
    <row r="338" spans="2:23" x14ac:dyDescent="0.35">
      <c r="B338" s="446" t="s">
        <v>223</v>
      </c>
      <c r="C338" s="434" t="s">
        <v>359</v>
      </c>
      <c r="D338" s="434" t="s">
        <v>669</v>
      </c>
      <c r="E338" s="435">
        <v>1.2031000000000001</v>
      </c>
      <c r="F338" s="434">
        <v>1</v>
      </c>
      <c r="G338" s="435">
        <v>0.1595</v>
      </c>
      <c r="H338" s="435">
        <v>0.15079000000000001</v>
      </c>
      <c r="I338" s="435">
        <v>0.2742</v>
      </c>
      <c r="J338" s="435">
        <v>2.9590000000000002E-2</v>
      </c>
      <c r="K338" s="435">
        <v>0</v>
      </c>
      <c r="L338" s="434">
        <v>329.8</v>
      </c>
      <c r="M338" s="434">
        <v>7</v>
      </c>
      <c r="N338" s="434">
        <v>0</v>
      </c>
      <c r="O338" s="434">
        <v>7502</v>
      </c>
      <c r="P338" s="435">
        <v>1.135</v>
      </c>
      <c r="Q338" s="434">
        <v>1</v>
      </c>
      <c r="R338" s="434">
        <v>1</v>
      </c>
      <c r="S338" s="434" t="s">
        <v>361</v>
      </c>
      <c r="T338" s="434" t="s">
        <v>361</v>
      </c>
      <c r="U338" s="434">
        <v>1.9020999999999999</v>
      </c>
      <c r="V338" s="435">
        <v>0.99439999999999995</v>
      </c>
      <c r="W338" s="441">
        <v>1</v>
      </c>
    </row>
    <row r="339" spans="2:23" x14ac:dyDescent="0.35">
      <c r="B339" s="446" t="s">
        <v>223</v>
      </c>
      <c r="C339" s="434" t="s">
        <v>362</v>
      </c>
      <c r="D339" s="434" t="s">
        <v>363</v>
      </c>
      <c r="E339" s="435">
        <v>1.2031000000000001</v>
      </c>
      <c r="F339" s="434">
        <v>1</v>
      </c>
      <c r="G339" s="435">
        <v>0</v>
      </c>
      <c r="H339" s="435">
        <v>0</v>
      </c>
      <c r="I339" s="435">
        <v>0.30259999999999998</v>
      </c>
      <c r="J339" s="435">
        <v>3.5450000000000002E-2</v>
      </c>
      <c r="K339" s="435">
        <v>6.3189999999999996E-2</v>
      </c>
      <c r="L339" s="434">
        <v>216.94</v>
      </c>
      <c r="M339" s="434">
        <v>0</v>
      </c>
      <c r="N339" s="434">
        <v>0</v>
      </c>
      <c r="O339" s="434">
        <v>1316</v>
      </c>
      <c r="P339" s="435">
        <v>1.135</v>
      </c>
      <c r="Q339" s="434">
        <v>1</v>
      </c>
      <c r="R339" s="434">
        <v>1.02258</v>
      </c>
      <c r="S339" s="434" t="s">
        <v>361</v>
      </c>
      <c r="T339" s="434" t="s">
        <v>361</v>
      </c>
      <c r="U339" s="434">
        <v>1.2801</v>
      </c>
      <c r="V339" s="435">
        <v>0.99729999999999996</v>
      </c>
      <c r="W339" s="441">
        <v>1</v>
      </c>
    </row>
    <row r="340" spans="2:23" x14ac:dyDescent="0.35">
      <c r="B340" s="446" t="s">
        <v>223</v>
      </c>
      <c r="C340" s="434" t="s">
        <v>364</v>
      </c>
      <c r="D340" s="434" t="s">
        <v>365</v>
      </c>
      <c r="E340" s="435">
        <v>1.2412000000000001</v>
      </c>
      <c r="F340" s="434">
        <v>1</v>
      </c>
      <c r="G340" s="435">
        <v>0.11098</v>
      </c>
      <c r="H340" s="435">
        <v>0.11792</v>
      </c>
      <c r="I340" s="435">
        <v>0.33629999999999999</v>
      </c>
      <c r="J340" s="435">
        <v>4.24E-2</v>
      </c>
      <c r="K340" s="435">
        <v>7.0470000000000005E-2</v>
      </c>
      <c r="L340" s="434">
        <v>158.19999999999999</v>
      </c>
      <c r="M340" s="434">
        <v>0</v>
      </c>
      <c r="N340" s="434">
        <v>0</v>
      </c>
      <c r="O340" s="434">
        <v>3592</v>
      </c>
      <c r="P340" s="435">
        <v>1.1595</v>
      </c>
      <c r="Q340" s="434">
        <v>1</v>
      </c>
      <c r="R340" s="434">
        <v>1</v>
      </c>
      <c r="S340" s="434" t="s">
        <v>361</v>
      </c>
      <c r="T340" s="434" t="s">
        <v>361</v>
      </c>
      <c r="U340" s="434">
        <v>1.6368</v>
      </c>
      <c r="V340" s="435">
        <v>0.98870000000000002</v>
      </c>
      <c r="W340" s="441">
        <v>1</v>
      </c>
    </row>
    <row r="341" spans="2:23" x14ac:dyDescent="0.35">
      <c r="B341" s="446" t="s">
        <v>223</v>
      </c>
      <c r="C341" s="434" t="s">
        <v>366</v>
      </c>
      <c r="D341" s="434" t="s">
        <v>367</v>
      </c>
      <c r="E341" s="435">
        <v>1.3078000000000001</v>
      </c>
      <c r="F341" s="434">
        <v>1</v>
      </c>
      <c r="G341" s="435">
        <v>9.2850000000000002E-2</v>
      </c>
      <c r="H341" s="435">
        <v>0.10434</v>
      </c>
      <c r="I341" s="435">
        <v>0.30070000000000002</v>
      </c>
      <c r="J341" s="435">
        <v>3.5060000000000001E-2</v>
      </c>
      <c r="K341" s="435">
        <v>0</v>
      </c>
      <c r="L341" s="434">
        <v>879.29</v>
      </c>
      <c r="M341" s="434">
        <v>7</v>
      </c>
      <c r="N341" s="434">
        <v>0</v>
      </c>
      <c r="O341" s="434">
        <v>4222</v>
      </c>
      <c r="P341" s="435">
        <v>1.2017</v>
      </c>
      <c r="Q341" s="434">
        <v>1</v>
      </c>
      <c r="R341" s="434">
        <v>1</v>
      </c>
      <c r="S341" s="434" t="s">
        <v>361</v>
      </c>
      <c r="T341" s="434" t="s">
        <v>361</v>
      </c>
      <c r="U341" s="434">
        <v>1.8351</v>
      </c>
      <c r="V341" s="435">
        <v>0.99780000000000002</v>
      </c>
      <c r="W341" s="441">
        <v>1</v>
      </c>
    </row>
    <row r="342" spans="2:23" x14ac:dyDescent="0.35">
      <c r="B342" s="446" t="s">
        <v>223</v>
      </c>
      <c r="C342" s="434" t="s">
        <v>368</v>
      </c>
      <c r="D342" s="434" t="s">
        <v>369</v>
      </c>
      <c r="E342" s="435">
        <v>1.2412000000000001</v>
      </c>
      <c r="F342" s="434">
        <v>1</v>
      </c>
      <c r="G342" s="435">
        <v>2.6199999999999999E-3</v>
      </c>
      <c r="H342" s="435">
        <v>1.8600000000000001E-3</v>
      </c>
      <c r="I342" s="435">
        <v>0.28439999999999999</v>
      </c>
      <c r="J342" s="435">
        <v>3.1699999999999999E-2</v>
      </c>
      <c r="K342" s="435">
        <v>0</v>
      </c>
      <c r="L342" s="434">
        <v>320.23</v>
      </c>
      <c r="M342" s="434">
        <v>7</v>
      </c>
      <c r="N342" s="434">
        <v>0</v>
      </c>
      <c r="O342" s="434">
        <v>4461</v>
      </c>
      <c r="P342" s="435">
        <v>1.1595</v>
      </c>
      <c r="Q342" s="434">
        <v>1</v>
      </c>
      <c r="R342" s="434">
        <v>1</v>
      </c>
      <c r="S342" s="434" t="s">
        <v>361</v>
      </c>
      <c r="T342" s="434" t="s">
        <v>361</v>
      </c>
      <c r="U342" s="434">
        <v>1.5924</v>
      </c>
      <c r="V342" s="435">
        <v>0.99919999999999998</v>
      </c>
      <c r="W342" s="441">
        <v>1</v>
      </c>
    </row>
    <row r="343" spans="2:23" x14ac:dyDescent="0.35">
      <c r="B343" s="446" t="s">
        <v>223</v>
      </c>
      <c r="C343" s="434" t="s">
        <v>370</v>
      </c>
      <c r="D343" s="434" t="s">
        <v>371</v>
      </c>
      <c r="E343" s="435">
        <v>1.2031000000000001</v>
      </c>
      <c r="F343" s="434">
        <v>1</v>
      </c>
      <c r="G343" s="435">
        <v>0</v>
      </c>
      <c r="H343" s="435">
        <v>0</v>
      </c>
      <c r="I343" s="435">
        <v>0.1953</v>
      </c>
      <c r="J343" s="435">
        <v>1.3610000000000001E-2</v>
      </c>
      <c r="K343" s="435">
        <v>0</v>
      </c>
      <c r="L343" s="434">
        <v>541.99</v>
      </c>
      <c r="M343" s="434">
        <v>0</v>
      </c>
      <c r="N343" s="434">
        <v>0</v>
      </c>
      <c r="O343" s="434">
        <v>538</v>
      </c>
      <c r="P343" s="435">
        <v>1.135</v>
      </c>
      <c r="Q343" s="434">
        <v>1</v>
      </c>
      <c r="R343" s="434">
        <v>1</v>
      </c>
      <c r="S343" s="434" t="s">
        <v>361</v>
      </c>
      <c r="T343" s="434" t="s">
        <v>361</v>
      </c>
      <c r="U343" s="434">
        <v>1.4286000000000001</v>
      </c>
      <c r="V343" s="435">
        <v>0.99329999999999996</v>
      </c>
      <c r="W343" s="441">
        <v>1</v>
      </c>
    </row>
    <row r="344" spans="2:23" x14ac:dyDescent="0.35">
      <c r="B344" s="446" t="s">
        <v>223</v>
      </c>
      <c r="C344" s="434" t="s">
        <v>372</v>
      </c>
      <c r="D344" s="434" t="s">
        <v>373</v>
      </c>
      <c r="E344" s="435">
        <v>1.3078000000000001</v>
      </c>
      <c r="F344" s="434">
        <v>1</v>
      </c>
      <c r="G344" s="435">
        <v>0.14717</v>
      </c>
      <c r="H344" s="435">
        <v>0.13106000000000001</v>
      </c>
      <c r="I344" s="435">
        <v>0.33750000000000002</v>
      </c>
      <c r="J344" s="435">
        <v>0.03</v>
      </c>
      <c r="K344" s="435">
        <v>0</v>
      </c>
      <c r="L344" s="434">
        <v>455.72</v>
      </c>
      <c r="M344" s="434">
        <v>0</v>
      </c>
      <c r="N344" s="434">
        <v>0</v>
      </c>
      <c r="O344" s="434">
        <v>5157</v>
      </c>
      <c r="P344" s="435">
        <v>1.2017</v>
      </c>
      <c r="Q344" s="434">
        <v>1</v>
      </c>
      <c r="R344" s="434">
        <v>1</v>
      </c>
      <c r="S344" s="434" t="s">
        <v>361</v>
      </c>
      <c r="T344" s="434" t="s">
        <v>361</v>
      </c>
      <c r="U344" s="434">
        <v>1.7569999999999999</v>
      </c>
      <c r="V344" s="435">
        <v>0.97850000000000004</v>
      </c>
      <c r="W344" s="441">
        <v>1</v>
      </c>
    </row>
    <row r="345" spans="2:23" x14ac:dyDescent="0.35">
      <c r="B345" s="446" t="s">
        <v>223</v>
      </c>
      <c r="C345" s="434" t="s">
        <v>374</v>
      </c>
      <c r="D345" s="434" t="s">
        <v>375</v>
      </c>
      <c r="E345" s="435">
        <v>1.2031000000000001</v>
      </c>
      <c r="F345" s="434">
        <v>1</v>
      </c>
      <c r="G345" s="435">
        <v>0</v>
      </c>
      <c r="H345" s="435">
        <v>0</v>
      </c>
      <c r="I345" s="435">
        <v>0.2024</v>
      </c>
      <c r="J345" s="435">
        <v>1.478E-2</v>
      </c>
      <c r="K345" s="435">
        <v>0</v>
      </c>
      <c r="L345" s="434">
        <v>203.2</v>
      </c>
      <c r="M345" s="434">
        <v>0</v>
      </c>
      <c r="N345" s="434">
        <v>0</v>
      </c>
      <c r="O345" s="434">
        <v>1976</v>
      </c>
      <c r="P345" s="435">
        <v>1.135</v>
      </c>
      <c r="Q345" s="434">
        <v>1</v>
      </c>
      <c r="R345" s="434">
        <v>1</v>
      </c>
      <c r="S345" s="434" t="s">
        <v>361</v>
      </c>
      <c r="T345" s="434" t="s">
        <v>361</v>
      </c>
      <c r="U345" s="434">
        <v>1.4091</v>
      </c>
      <c r="V345" s="435">
        <v>0.99619999999999997</v>
      </c>
      <c r="W345" s="441">
        <v>1</v>
      </c>
    </row>
    <row r="346" spans="2:23" x14ac:dyDescent="0.35">
      <c r="B346" s="446" t="s">
        <v>223</v>
      </c>
      <c r="C346" s="434" t="s">
        <v>376</v>
      </c>
      <c r="D346" s="434" t="s">
        <v>377</v>
      </c>
      <c r="E346" s="435">
        <v>1.2031000000000001</v>
      </c>
      <c r="F346" s="434">
        <v>1</v>
      </c>
      <c r="G346" s="435">
        <v>8.7100000000000007E-3</v>
      </c>
      <c r="H346" s="435">
        <v>1.09E-2</v>
      </c>
      <c r="I346" s="435">
        <v>0.2258</v>
      </c>
      <c r="J346" s="435">
        <v>1.9609999999999999E-2</v>
      </c>
      <c r="K346" s="435">
        <v>4.6789999999999998E-2</v>
      </c>
      <c r="L346" s="434">
        <v>175.51</v>
      </c>
      <c r="M346" s="434">
        <v>0</v>
      </c>
      <c r="N346" s="434">
        <v>0</v>
      </c>
      <c r="O346" s="434">
        <v>769</v>
      </c>
      <c r="P346" s="435">
        <v>1.135</v>
      </c>
      <c r="Q346" s="434">
        <v>1</v>
      </c>
      <c r="R346" s="434">
        <v>1</v>
      </c>
      <c r="S346" s="434" t="s">
        <v>361</v>
      </c>
      <c r="T346" s="434" t="s">
        <v>361</v>
      </c>
      <c r="U346" s="434">
        <v>1.4565999999999999</v>
      </c>
      <c r="V346" s="435">
        <v>0.97699999999999998</v>
      </c>
      <c r="W346" s="441">
        <v>1</v>
      </c>
    </row>
    <row r="347" spans="2:23" x14ac:dyDescent="0.35">
      <c r="B347" s="446" t="s">
        <v>223</v>
      </c>
      <c r="C347" s="434" t="s">
        <v>378</v>
      </c>
      <c r="D347" s="434" t="s">
        <v>379</v>
      </c>
      <c r="E347" s="435">
        <v>1.2412000000000001</v>
      </c>
      <c r="F347" s="434">
        <v>1</v>
      </c>
      <c r="G347" s="435">
        <v>0.12941</v>
      </c>
      <c r="H347" s="435">
        <v>0.12051000000000001</v>
      </c>
      <c r="I347" s="435">
        <v>0.30630000000000002</v>
      </c>
      <c r="J347" s="435">
        <v>3.6209999999999999E-2</v>
      </c>
      <c r="K347" s="435">
        <v>6.3990000000000005E-2</v>
      </c>
      <c r="L347" s="434">
        <v>516.76</v>
      </c>
      <c r="M347" s="434">
        <v>0</v>
      </c>
      <c r="N347" s="434">
        <v>0</v>
      </c>
      <c r="O347" s="434">
        <v>3074</v>
      </c>
      <c r="P347" s="435">
        <v>1.1595</v>
      </c>
      <c r="Q347" s="434">
        <v>1</v>
      </c>
      <c r="R347" s="434">
        <v>1</v>
      </c>
      <c r="S347" s="434" t="s">
        <v>361</v>
      </c>
      <c r="T347" s="434" t="s">
        <v>361</v>
      </c>
      <c r="U347" s="434">
        <v>1.6948000000000001</v>
      </c>
      <c r="V347" s="435">
        <v>0.99380000000000002</v>
      </c>
      <c r="W347" s="441">
        <v>1</v>
      </c>
    </row>
    <row r="348" spans="2:23" x14ac:dyDescent="0.35">
      <c r="B348" s="446" t="s">
        <v>223</v>
      </c>
      <c r="C348" s="434" t="s">
        <v>380</v>
      </c>
      <c r="D348" s="434" t="s">
        <v>381</v>
      </c>
      <c r="E348" s="435">
        <v>1.2412000000000001</v>
      </c>
      <c r="F348" s="434">
        <v>1</v>
      </c>
      <c r="G348" s="435">
        <v>0</v>
      </c>
      <c r="H348" s="435">
        <v>0</v>
      </c>
      <c r="I348" s="435">
        <v>0.26240000000000002</v>
      </c>
      <c r="J348" s="435">
        <v>2.716E-2</v>
      </c>
      <c r="K348" s="435">
        <v>5.457E-2</v>
      </c>
      <c r="L348" s="434">
        <v>580.20000000000005</v>
      </c>
      <c r="M348" s="434">
        <v>0</v>
      </c>
      <c r="N348" s="434">
        <v>0</v>
      </c>
      <c r="O348" s="434">
        <v>3098</v>
      </c>
      <c r="P348" s="435">
        <v>1.1595</v>
      </c>
      <c r="Q348" s="434">
        <v>1</v>
      </c>
      <c r="R348" s="434">
        <v>1</v>
      </c>
      <c r="S348" s="434" t="s">
        <v>361</v>
      </c>
      <c r="T348" s="434" t="s">
        <v>361</v>
      </c>
      <c r="U348" s="434">
        <v>1.7767999999999999</v>
      </c>
      <c r="V348" s="435">
        <v>0.99550000000000005</v>
      </c>
      <c r="W348" s="441">
        <v>1</v>
      </c>
    </row>
    <row r="349" spans="2:23" x14ac:dyDescent="0.35">
      <c r="B349" s="446" t="s">
        <v>223</v>
      </c>
      <c r="C349" s="434" t="s">
        <v>382</v>
      </c>
      <c r="D349" s="434" t="s">
        <v>383</v>
      </c>
      <c r="E349" s="435">
        <v>1.3078000000000001</v>
      </c>
      <c r="F349" s="434">
        <v>1</v>
      </c>
      <c r="G349" s="435">
        <v>7.2660000000000002E-2</v>
      </c>
      <c r="H349" s="435">
        <v>5.4609999999999999E-2</v>
      </c>
      <c r="I349" s="435">
        <v>0.1026</v>
      </c>
      <c r="J349" s="435">
        <v>0</v>
      </c>
      <c r="K349" s="435">
        <v>0</v>
      </c>
      <c r="L349" s="434">
        <v>0</v>
      </c>
      <c r="M349" s="434">
        <v>0</v>
      </c>
      <c r="N349" s="434">
        <v>0</v>
      </c>
      <c r="O349" s="434">
        <v>3342</v>
      </c>
      <c r="P349" s="435">
        <v>1.2017</v>
      </c>
      <c r="Q349" s="434">
        <v>1</v>
      </c>
      <c r="R349" s="434">
        <v>1</v>
      </c>
      <c r="S349" s="434" t="s">
        <v>361</v>
      </c>
      <c r="T349" s="434" t="s">
        <v>361</v>
      </c>
      <c r="U349" s="434">
        <v>1.6709000000000001</v>
      </c>
      <c r="V349" s="435">
        <v>0.99470000000000003</v>
      </c>
      <c r="W349" s="441">
        <v>1</v>
      </c>
    </row>
    <row r="350" spans="2:23" x14ac:dyDescent="0.35">
      <c r="B350" s="446" t="s">
        <v>223</v>
      </c>
      <c r="C350" s="434" t="s">
        <v>670</v>
      </c>
      <c r="D350" s="434" t="s">
        <v>671</v>
      </c>
      <c r="E350" s="435">
        <v>1.2206999999999999</v>
      </c>
      <c r="F350" s="434">
        <v>1</v>
      </c>
      <c r="G350" s="435">
        <v>0</v>
      </c>
      <c r="H350" s="435">
        <v>0</v>
      </c>
      <c r="I350" s="435">
        <v>9.1399999999999995E-2</v>
      </c>
      <c r="J350" s="435">
        <v>0</v>
      </c>
      <c r="K350" s="435">
        <v>1.8679999999999999E-2</v>
      </c>
      <c r="L350" s="434">
        <v>0</v>
      </c>
      <c r="M350" s="434">
        <v>0</v>
      </c>
      <c r="N350" s="434">
        <v>0</v>
      </c>
      <c r="O350" s="434">
        <v>541</v>
      </c>
      <c r="P350" s="435">
        <v>1.1463000000000001</v>
      </c>
      <c r="Q350" s="434">
        <v>1</v>
      </c>
      <c r="R350" s="434">
        <v>1</v>
      </c>
      <c r="S350" s="434" t="s">
        <v>361</v>
      </c>
      <c r="T350" s="434" t="s">
        <v>361</v>
      </c>
      <c r="U350" s="434">
        <v>1.3732</v>
      </c>
      <c r="V350" s="435"/>
      <c r="W350" s="441">
        <v>1</v>
      </c>
    </row>
    <row r="351" spans="2:23" x14ac:dyDescent="0.35">
      <c r="B351" s="446" t="s">
        <v>223</v>
      </c>
      <c r="C351" s="434" t="s">
        <v>384</v>
      </c>
      <c r="D351" s="434" t="s">
        <v>385</v>
      </c>
      <c r="E351" s="435">
        <v>1.208</v>
      </c>
      <c r="F351" s="434">
        <v>1</v>
      </c>
      <c r="G351" s="435">
        <v>4.4049999999999999E-2</v>
      </c>
      <c r="H351" s="435">
        <v>4.4269999999999997E-2</v>
      </c>
      <c r="I351" s="435">
        <v>0.19889999999999999</v>
      </c>
      <c r="J351" s="435">
        <v>1.4200000000000001E-2</v>
      </c>
      <c r="K351" s="435">
        <v>0</v>
      </c>
      <c r="L351" s="434">
        <v>319.22000000000003</v>
      </c>
      <c r="M351" s="434">
        <v>7</v>
      </c>
      <c r="N351" s="434">
        <v>0</v>
      </c>
      <c r="O351" s="434">
        <v>3917</v>
      </c>
      <c r="P351" s="435">
        <v>1.1380999999999999</v>
      </c>
      <c r="Q351" s="434">
        <v>1</v>
      </c>
      <c r="R351" s="434">
        <v>1</v>
      </c>
      <c r="S351" s="434" t="s">
        <v>361</v>
      </c>
      <c r="T351" s="434" t="s">
        <v>361</v>
      </c>
      <c r="U351" s="434">
        <v>1.5184</v>
      </c>
      <c r="V351" s="435">
        <v>0.98329999999999995</v>
      </c>
      <c r="W351" s="441">
        <v>1</v>
      </c>
    </row>
    <row r="352" spans="2:23" x14ac:dyDescent="0.35">
      <c r="B352" s="446" t="s">
        <v>223</v>
      </c>
      <c r="C352" s="434" t="s">
        <v>651</v>
      </c>
      <c r="D352" s="434" t="s">
        <v>652</v>
      </c>
      <c r="E352" s="435">
        <v>1.2412000000000001</v>
      </c>
      <c r="F352" s="434">
        <v>1</v>
      </c>
      <c r="G352" s="435">
        <v>0.28516999999999998</v>
      </c>
      <c r="H352" s="435">
        <v>0.23743</v>
      </c>
      <c r="I352" s="435">
        <v>0.3246</v>
      </c>
      <c r="J352" s="435">
        <v>3.9989999999999998E-2</v>
      </c>
      <c r="K352" s="435">
        <v>0</v>
      </c>
      <c r="L352" s="434">
        <v>456.36</v>
      </c>
      <c r="M352" s="434">
        <v>7</v>
      </c>
      <c r="N352" s="434">
        <v>0</v>
      </c>
      <c r="O352" s="434">
        <v>16225</v>
      </c>
      <c r="P352" s="435">
        <v>1.1595</v>
      </c>
      <c r="Q352" s="434">
        <v>1</v>
      </c>
      <c r="R352" s="434">
        <v>1</v>
      </c>
      <c r="S352" s="434" t="s">
        <v>361</v>
      </c>
      <c r="T352" s="434" t="s">
        <v>361</v>
      </c>
      <c r="U352" s="434">
        <v>2.0280999999999998</v>
      </c>
      <c r="V352" s="435">
        <v>0.99239999999999995</v>
      </c>
      <c r="W352" s="441">
        <v>1</v>
      </c>
    </row>
    <row r="353" spans="2:23" x14ac:dyDescent="0.35">
      <c r="B353" s="446" t="s">
        <v>223</v>
      </c>
      <c r="C353" s="434" t="s">
        <v>386</v>
      </c>
      <c r="D353" s="434" t="s">
        <v>387</v>
      </c>
      <c r="E353" s="435">
        <v>1.2412000000000001</v>
      </c>
      <c r="F353" s="434">
        <v>1</v>
      </c>
      <c r="G353" s="435">
        <v>0</v>
      </c>
      <c r="H353" s="435">
        <v>0</v>
      </c>
      <c r="I353" s="435">
        <v>0.23280000000000001</v>
      </c>
      <c r="J353" s="435">
        <v>2.1049999999999999E-2</v>
      </c>
      <c r="K353" s="435">
        <v>0</v>
      </c>
      <c r="L353" s="434">
        <v>456.76</v>
      </c>
      <c r="M353" s="434">
        <v>7</v>
      </c>
      <c r="N353" s="434">
        <v>0</v>
      </c>
      <c r="O353" s="434">
        <v>3430</v>
      </c>
      <c r="P353" s="435">
        <v>1.1595</v>
      </c>
      <c r="Q353" s="434">
        <v>1</v>
      </c>
      <c r="R353" s="434">
        <v>1</v>
      </c>
      <c r="S353" s="434" t="s">
        <v>361</v>
      </c>
      <c r="T353" s="434" t="s">
        <v>361</v>
      </c>
      <c r="U353" s="434">
        <v>1.7536</v>
      </c>
      <c r="V353" s="435">
        <v>0.98440000000000005</v>
      </c>
      <c r="W353" s="441">
        <v>1</v>
      </c>
    </row>
    <row r="354" spans="2:23" x14ac:dyDescent="0.35">
      <c r="B354" s="446" t="s">
        <v>223</v>
      </c>
      <c r="C354" s="434" t="s">
        <v>388</v>
      </c>
      <c r="D354" s="434" t="s">
        <v>389</v>
      </c>
      <c r="E354" s="435">
        <v>1.2031000000000001</v>
      </c>
      <c r="F354" s="434">
        <v>1</v>
      </c>
      <c r="G354" s="435">
        <v>0.17524999999999999</v>
      </c>
      <c r="H354" s="435">
        <v>0.13547000000000001</v>
      </c>
      <c r="I354" s="435">
        <v>0.28239999999999998</v>
      </c>
      <c r="J354" s="435">
        <v>3.1280000000000002E-2</v>
      </c>
      <c r="K354" s="435">
        <v>0</v>
      </c>
      <c r="L354" s="434">
        <v>448.73</v>
      </c>
      <c r="M354" s="434">
        <v>7</v>
      </c>
      <c r="N354" s="434">
        <v>0</v>
      </c>
      <c r="O354" s="434">
        <v>10989</v>
      </c>
      <c r="P354" s="435">
        <v>1.135</v>
      </c>
      <c r="Q354" s="434">
        <v>1</v>
      </c>
      <c r="R354" s="434">
        <v>1</v>
      </c>
      <c r="S354" s="434" t="s">
        <v>361</v>
      </c>
      <c r="T354" s="434" t="s">
        <v>361</v>
      </c>
      <c r="U354" s="434">
        <v>2.1305000000000001</v>
      </c>
      <c r="V354" s="435">
        <v>0.99429999999999996</v>
      </c>
      <c r="W354" s="441">
        <v>1</v>
      </c>
    </row>
    <row r="355" spans="2:23" x14ac:dyDescent="0.35">
      <c r="B355" s="446" t="s">
        <v>223</v>
      </c>
      <c r="C355" s="434" t="s">
        <v>390</v>
      </c>
      <c r="D355" s="434" t="s">
        <v>391</v>
      </c>
      <c r="E355" s="435">
        <v>1.2031000000000001</v>
      </c>
      <c r="F355" s="434">
        <v>1</v>
      </c>
      <c r="G355" s="435">
        <v>0.11259</v>
      </c>
      <c r="H355" s="435">
        <v>0.11537</v>
      </c>
      <c r="I355" s="435">
        <v>0.25890000000000002</v>
      </c>
      <c r="J355" s="435">
        <v>2.6440000000000002E-2</v>
      </c>
      <c r="K355" s="435">
        <v>5.3830000000000003E-2</v>
      </c>
      <c r="L355" s="434">
        <v>140.34</v>
      </c>
      <c r="M355" s="434">
        <v>0</v>
      </c>
      <c r="N355" s="434">
        <v>0</v>
      </c>
      <c r="O355" s="434">
        <v>1631</v>
      </c>
      <c r="P355" s="435">
        <v>1.135</v>
      </c>
      <c r="Q355" s="434">
        <v>1</v>
      </c>
      <c r="R355" s="434">
        <v>1</v>
      </c>
      <c r="S355" s="434" t="s">
        <v>361</v>
      </c>
      <c r="T355" s="434" t="s">
        <v>361</v>
      </c>
      <c r="U355" s="434">
        <v>1.5005999999999999</v>
      </c>
      <c r="V355" s="435">
        <v>0.98199999999999998</v>
      </c>
      <c r="W355" s="441">
        <v>1</v>
      </c>
    </row>
    <row r="356" spans="2:23" x14ac:dyDescent="0.35">
      <c r="B356" s="446" t="s">
        <v>223</v>
      </c>
      <c r="C356" s="434" t="s">
        <v>392</v>
      </c>
      <c r="D356" s="434" t="s">
        <v>393</v>
      </c>
      <c r="E356" s="435">
        <v>1.3078000000000001</v>
      </c>
      <c r="F356" s="434">
        <v>1</v>
      </c>
      <c r="G356" s="435">
        <v>0.12082</v>
      </c>
      <c r="H356" s="435">
        <v>0.10145</v>
      </c>
      <c r="I356" s="435">
        <v>0.27679999999999999</v>
      </c>
      <c r="J356" s="435">
        <v>3.0130000000000001E-2</v>
      </c>
      <c r="K356" s="435">
        <v>5.765E-2</v>
      </c>
      <c r="L356" s="434">
        <v>951.39</v>
      </c>
      <c r="M356" s="434">
        <v>0</v>
      </c>
      <c r="N356" s="434">
        <v>0</v>
      </c>
      <c r="O356" s="434">
        <v>3393</v>
      </c>
      <c r="P356" s="435">
        <v>1.2017</v>
      </c>
      <c r="Q356" s="434">
        <v>1</v>
      </c>
      <c r="R356" s="434">
        <v>1</v>
      </c>
      <c r="S356" s="434" t="s">
        <v>361</v>
      </c>
      <c r="T356" s="434" t="s">
        <v>361</v>
      </c>
      <c r="U356" s="434">
        <v>1.8835999999999999</v>
      </c>
      <c r="V356" s="435">
        <v>0.99590000000000001</v>
      </c>
      <c r="W356" s="441">
        <v>1</v>
      </c>
    </row>
    <row r="357" spans="2:23" x14ac:dyDescent="0.35">
      <c r="B357" s="446" t="s">
        <v>223</v>
      </c>
      <c r="C357" s="434" t="s">
        <v>394</v>
      </c>
      <c r="D357" s="434" t="s">
        <v>395</v>
      </c>
      <c r="E357" s="435">
        <v>1.2031000000000001</v>
      </c>
      <c r="F357" s="434">
        <v>1</v>
      </c>
      <c r="G357" s="435">
        <v>0</v>
      </c>
      <c r="H357" s="435">
        <v>0</v>
      </c>
      <c r="I357" s="435">
        <v>0.28470000000000001</v>
      </c>
      <c r="J357" s="435">
        <v>0.03</v>
      </c>
      <c r="K357" s="435">
        <v>0</v>
      </c>
      <c r="L357" s="434">
        <v>232.17</v>
      </c>
      <c r="M357" s="434">
        <v>0</v>
      </c>
      <c r="N357" s="434">
        <v>0</v>
      </c>
      <c r="O357" s="434">
        <v>1653</v>
      </c>
      <c r="P357" s="435">
        <v>1.135</v>
      </c>
      <c r="Q357" s="434">
        <v>1</v>
      </c>
      <c r="R357" s="434">
        <v>1</v>
      </c>
      <c r="S357" s="434" t="s">
        <v>361</v>
      </c>
      <c r="T357" s="434" t="s">
        <v>361</v>
      </c>
      <c r="U357" s="434">
        <v>1.4910000000000001</v>
      </c>
      <c r="V357" s="435">
        <v>0.98660000000000003</v>
      </c>
      <c r="W357" s="441">
        <v>1</v>
      </c>
    </row>
    <row r="358" spans="2:23" x14ac:dyDescent="0.35">
      <c r="B358" s="446" t="s">
        <v>223</v>
      </c>
      <c r="C358" s="434" t="s">
        <v>396</v>
      </c>
      <c r="D358" s="434" t="s">
        <v>397</v>
      </c>
      <c r="E358" s="435">
        <v>1.2412000000000001</v>
      </c>
      <c r="F358" s="434">
        <v>1</v>
      </c>
      <c r="G358" s="435">
        <v>0.14591000000000001</v>
      </c>
      <c r="H358" s="435">
        <v>0.13467000000000001</v>
      </c>
      <c r="I358" s="435">
        <v>0.20530000000000001</v>
      </c>
      <c r="J358" s="435">
        <v>1.538E-2</v>
      </c>
      <c r="K358" s="435">
        <v>4.2450000000000002E-2</v>
      </c>
      <c r="L358" s="434">
        <v>143.47</v>
      </c>
      <c r="M358" s="434">
        <v>0</v>
      </c>
      <c r="N358" s="434">
        <v>0</v>
      </c>
      <c r="O358" s="434">
        <v>1765</v>
      </c>
      <c r="P358" s="435">
        <v>1.1595</v>
      </c>
      <c r="Q358" s="434">
        <v>1</v>
      </c>
      <c r="R358" s="434">
        <v>1</v>
      </c>
      <c r="S358" s="434" t="s">
        <v>361</v>
      </c>
      <c r="T358" s="434" t="s">
        <v>361</v>
      </c>
      <c r="U358" s="434">
        <v>1.4816</v>
      </c>
      <c r="V358" s="435">
        <v>0.99980000000000002</v>
      </c>
      <c r="W358" s="441">
        <v>1</v>
      </c>
    </row>
    <row r="359" spans="2:23" x14ac:dyDescent="0.35">
      <c r="B359" s="446" t="s">
        <v>223</v>
      </c>
      <c r="C359" s="434" t="s">
        <v>398</v>
      </c>
      <c r="D359" s="434" t="s">
        <v>399</v>
      </c>
      <c r="E359" s="435">
        <v>1.3078000000000001</v>
      </c>
      <c r="F359" s="434">
        <v>1</v>
      </c>
      <c r="G359" s="435">
        <v>0.11695</v>
      </c>
      <c r="H359" s="435">
        <v>0.11763999999999999</v>
      </c>
      <c r="I359" s="435">
        <v>0.1918</v>
      </c>
      <c r="J359" s="435">
        <v>1.304E-2</v>
      </c>
      <c r="K359" s="435">
        <v>0</v>
      </c>
      <c r="L359" s="434">
        <v>299.18</v>
      </c>
      <c r="M359" s="434">
        <v>7</v>
      </c>
      <c r="N359" s="434">
        <v>0</v>
      </c>
      <c r="O359" s="434">
        <v>7933</v>
      </c>
      <c r="P359" s="435">
        <v>1.2017</v>
      </c>
      <c r="Q359" s="434">
        <v>1</v>
      </c>
      <c r="R359" s="434">
        <v>1</v>
      </c>
      <c r="S359" s="434" t="s">
        <v>361</v>
      </c>
      <c r="T359" s="434" t="s">
        <v>361</v>
      </c>
      <c r="U359" s="434">
        <v>1.6867000000000001</v>
      </c>
      <c r="V359" s="435">
        <v>0.99690000000000001</v>
      </c>
      <c r="W359" s="441">
        <v>1</v>
      </c>
    </row>
    <row r="360" spans="2:23" x14ac:dyDescent="0.35">
      <c r="B360" s="446" t="s">
        <v>223</v>
      </c>
      <c r="C360" s="434" t="s">
        <v>400</v>
      </c>
      <c r="D360" s="434" t="s">
        <v>401</v>
      </c>
      <c r="E360" s="435">
        <v>1.3078000000000001</v>
      </c>
      <c r="F360" s="434">
        <v>1</v>
      </c>
      <c r="G360" s="435">
        <v>0.11074000000000001</v>
      </c>
      <c r="H360" s="435">
        <v>0.13039000000000001</v>
      </c>
      <c r="I360" s="435">
        <v>0.21809999999999999</v>
      </c>
      <c r="J360" s="435">
        <v>1.8020000000000001E-2</v>
      </c>
      <c r="K360" s="435">
        <v>0</v>
      </c>
      <c r="L360" s="434">
        <v>505.57</v>
      </c>
      <c r="M360" s="434">
        <v>7</v>
      </c>
      <c r="N360" s="434">
        <v>0</v>
      </c>
      <c r="O360" s="434">
        <v>4357</v>
      </c>
      <c r="P360" s="435">
        <v>1.2017</v>
      </c>
      <c r="Q360" s="434">
        <v>1</v>
      </c>
      <c r="R360" s="434">
        <v>1</v>
      </c>
      <c r="S360" s="434" t="s">
        <v>361</v>
      </c>
      <c r="T360" s="434" t="s">
        <v>361</v>
      </c>
      <c r="U360" s="434">
        <v>1.5837000000000001</v>
      </c>
      <c r="V360" s="435">
        <v>0.99260000000000004</v>
      </c>
      <c r="W360" s="441">
        <v>1</v>
      </c>
    </row>
    <row r="361" spans="2:23" x14ac:dyDescent="0.35">
      <c r="B361" s="446" t="s">
        <v>223</v>
      </c>
      <c r="C361" s="434" t="s">
        <v>402</v>
      </c>
      <c r="D361" s="434" t="s">
        <v>403</v>
      </c>
      <c r="E361" s="435">
        <v>1.208</v>
      </c>
      <c r="F361" s="434">
        <v>1</v>
      </c>
      <c r="G361" s="435">
        <v>9.3700000000000006E-2</v>
      </c>
      <c r="H361" s="435">
        <v>8.7090000000000001E-2</v>
      </c>
      <c r="I361" s="435">
        <v>0.31430000000000002</v>
      </c>
      <c r="J361" s="435">
        <v>3.7859999999999998E-2</v>
      </c>
      <c r="K361" s="435">
        <v>0</v>
      </c>
      <c r="L361" s="434">
        <v>685.06</v>
      </c>
      <c r="M361" s="434">
        <v>7</v>
      </c>
      <c r="N361" s="434">
        <v>0</v>
      </c>
      <c r="O361" s="434">
        <v>3267</v>
      </c>
      <c r="P361" s="435">
        <v>1.1380999999999999</v>
      </c>
      <c r="Q361" s="434">
        <v>1</v>
      </c>
      <c r="R361" s="434">
        <v>1</v>
      </c>
      <c r="S361" s="434" t="s">
        <v>361</v>
      </c>
      <c r="T361" s="434" t="s">
        <v>361</v>
      </c>
      <c r="U361" s="434">
        <v>1.7004999999999999</v>
      </c>
      <c r="V361" s="435">
        <v>0.99360000000000004</v>
      </c>
      <c r="W361" s="441">
        <v>1</v>
      </c>
    </row>
    <row r="362" spans="2:23" x14ac:dyDescent="0.35">
      <c r="B362" s="446" t="s">
        <v>223</v>
      </c>
      <c r="C362" s="434" t="s">
        <v>404</v>
      </c>
      <c r="D362" s="434" t="s">
        <v>405</v>
      </c>
      <c r="E362" s="435">
        <v>1.2031000000000001</v>
      </c>
      <c r="F362" s="434">
        <v>1</v>
      </c>
      <c r="G362" s="435">
        <v>0.52512000000000003</v>
      </c>
      <c r="H362" s="435">
        <v>0.52698999999999996</v>
      </c>
      <c r="I362" s="435">
        <v>0.3115</v>
      </c>
      <c r="J362" s="435">
        <v>3.7280000000000001E-2</v>
      </c>
      <c r="K362" s="435">
        <v>0</v>
      </c>
      <c r="L362" s="434">
        <v>176.22</v>
      </c>
      <c r="M362" s="434">
        <v>7</v>
      </c>
      <c r="N362" s="434">
        <v>0</v>
      </c>
      <c r="O362" s="434">
        <v>2393</v>
      </c>
      <c r="P362" s="435">
        <v>1.135</v>
      </c>
      <c r="Q362" s="434">
        <v>1</v>
      </c>
      <c r="R362" s="434">
        <v>1</v>
      </c>
      <c r="S362" s="434" t="s">
        <v>361</v>
      </c>
      <c r="T362" s="434" t="s">
        <v>361</v>
      </c>
      <c r="U362" s="434">
        <v>1.6863999999999999</v>
      </c>
      <c r="V362" s="435">
        <v>0.99219999999999997</v>
      </c>
      <c r="W362" s="441">
        <v>1</v>
      </c>
    </row>
    <row r="363" spans="2:23" x14ac:dyDescent="0.35">
      <c r="B363" s="446" t="s">
        <v>223</v>
      </c>
      <c r="C363" s="434" t="s">
        <v>406</v>
      </c>
      <c r="D363" s="434" t="s">
        <v>407</v>
      </c>
      <c r="E363" s="435">
        <v>1.2412000000000001</v>
      </c>
      <c r="F363" s="434">
        <v>1</v>
      </c>
      <c r="G363" s="435">
        <v>0</v>
      </c>
      <c r="H363" s="435">
        <v>0</v>
      </c>
      <c r="I363" s="435">
        <v>0.1825</v>
      </c>
      <c r="J363" s="435">
        <v>1.153E-2</v>
      </c>
      <c r="K363" s="435">
        <v>0</v>
      </c>
      <c r="L363" s="434">
        <v>0</v>
      </c>
      <c r="M363" s="434">
        <v>0</v>
      </c>
      <c r="N363" s="434">
        <v>0</v>
      </c>
      <c r="O363" s="434">
        <v>9</v>
      </c>
      <c r="P363" s="435">
        <v>1.1595</v>
      </c>
      <c r="Q363" s="434">
        <v>1</v>
      </c>
      <c r="R363" s="434">
        <v>1</v>
      </c>
      <c r="S363" s="434" t="s">
        <v>408</v>
      </c>
      <c r="T363" s="434" t="s">
        <v>361</v>
      </c>
      <c r="U363" s="434">
        <v>0.97299999999999998</v>
      </c>
      <c r="V363" s="435"/>
      <c r="W363" s="441">
        <v>1</v>
      </c>
    </row>
    <row r="364" spans="2:23" x14ac:dyDescent="0.35">
      <c r="B364" s="446" t="s">
        <v>223</v>
      </c>
      <c r="C364" s="434" t="s">
        <v>672</v>
      </c>
      <c r="D364" s="434" t="s">
        <v>673</v>
      </c>
      <c r="E364" s="435">
        <v>1.2412000000000001</v>
      </c>
      <c r="F364" s="434">
        <v>1</v>
      </c>
      <c r="G364" s="435">
        <v>0</v>
      </c>
      <c r="H364" s="435">
        <v>0</v>
      </c>
      <c r="I364" s="435">
        <v>3.8999999999999998E-3</v>
      </c>
      <c r="J364" s="435">
        <v>0</v>
      </c>
      <c r="K364" s="435">
        <v>0</v>
      </c>
      <c r="L364" s="434">
        <v>0</v>
      </c>
      <c r="M364" s="434">
        <v>0</v>
      </c>
      <c r="N364" s="434">
        <v>0</v>
      </c>
      <c r="O364" s="434">
        <v>168</v>
      </c>
      <c r="P364" s="435">
        <v>1.1595</v>
      </c>
      <c r="Q364" s="434">
        <v>1</v>
      </c>
      <c r="R364" s="434">
        <v>1</v>
      </c>
      <c r="S364" s="434" t="s">
        <v>408</v>
      </c>
      <c r="T364" s="434" t="s">
        <v>361</v>
      </c>
      <c r="U364" s="434">
        <v>1.0972999999999999</v>
      </c>
      <c r="V364" s="435">
        <v>1</v>
      </c>
      <c r="W364" s="441">
        <v>1</v>
      </c>
    </row>
    <row r="365" spans="2:23" x14ac:dyDescent="0.35">
      <c r="B365" s="446" t="s">
        <v>223</v>
      </c>
      <c r="C365" s="434" t="s">
        <v>674</v>
      </c>
      <c r="D365" s="434" t="s">
        <v>675</v>
      </c>
      <c r="E365" s="435">
        <v>1.2031000000000001</v>
      </c>
      <c r="F365" s="434">
        <v>1</v>
      </c>
      <c r="G365" s="435">
        <v>0</v>
      </c>
      <c r="H365" s="435">
        <v>0</v>
      </c>
      <c r="I365" s="435">
        <v>0</v>
      </c>
      <c r="J365" s="435">
        <v>0</v>
      </c>
      <c r="K365" s="435">
        <v>0</v>
      </c>
      <c r="L365" s="434">
        <v>0</v>
      </c>
      <c r="M365" s="434">
        <v>0</v>
      </c>
      <c r="N365" s="434">
        <v>0</v>
      </c>
      <c r="O365" s="434">
        <v>8</v>
      </c>
      <c r="P365" s="435">
        <v>1.135</v>
      </c>
      <c r="Q365" s="434">
        <v>1</v>
      </c>
      <c r="R365" s="434">
        <v>1</v>
      </c>
      <c r="S365" s="434" t="s">
        <v>408</v>
      </c>
      <c r="T365" s="434" t="s">
        <v>361</v>
      </c>
      <c r="U365" s="434">
        <v>0.97450000000000003</v>
      </c>
      <c r="V365" s="435">
        <v>1</v>
      </c>
      <c r="W365" s="441">
        <v>1</v>
      </c>
    </row>
    <row r="366" spans="2:23" x14ac:dyDescent="0.35">
      <c r="B366" s="446" t="s">
        <v>223</v>
      </c>
      <c r="C366" s="434" t="s">
        <v>653</v>
      </c>
      <c r="D366" s="434" t="s">
        <v>654</v>
      </c>
      <c r="E366" s="435">
        <v>1.3053999999999999</v>
      </c>
      <c r="F366" s="434">
        <v>1.25</v>
      </c>
      <c r="G366" s="435">
        <v>7.2410000000000002E-2</v>
      </c>
      <c r="H366" s="435">
        <v>5.2940000000000001E-2</v>
      </c>
      <c r="I366" s="435">
        <v>0.38019999999999998</v>
      </c>
      <c r="J366" s="435">
        <v>5.1450000000000003E-2</v>
      </c>
      <c r="K366" s="435">
        <v>0</v>
      </c>
      <c r="L366" s="434">
        <v>453.11</v>
      </c>
      <c r="M366" s="434">
        <v>7</v>
      </c>
      <c r="N366" s="434">
        <v>0</v>
      </c>
      <c r="O366" s="434">
        <v>6235</v>
      </c>
      <c r="P366" s="435">
        <v>1.2001999999999999</v>
      </c>
      <c r="Q366" s="434">
        <v>1.079</v>
      </c>
      <c r="R366" s="434">
        <v>1</v>
      </c>
      <c r="S366" s="434" t="s">
        <v>361</v>
      </c>
      <c r="T366" s="434" t="s">
        <v>361</v>
      </c>
      <c r="U366" s="434">
        <v>2.0844</v>
      </c>
      <c r="V366" s="435">
        <v>0.99950000000000006</v>
      </c>
      <c r="W366" s="441">
        <v>1</v>
      </c>
    </row>
    <row r="367" spans="2:23" x14ac:dyDescent="0.35">
      <c r="B367" s="446" t="s">
        <v>223</v>
      </c>
      <c r="C367" s="434" t="s">
        <v>655</v>
      </c>
      <c r="D367" s="434" t="s">
        <v>656</v>
      </c>
      <c r="E367" s="435">
        <v>1.2829999999999999</v>
      </c>
      <c r="F367" s="434">
        <v>1.25</v>
      </c>
      <c r="G367" s="435">
        <v>7.8899999999999994E-3</v>
      </c>
      <c r="H367" s="435">
        <v>1.3979999999999999E-2</v>
      </c>
      <c r="I367" s="435">
        <v>0.32050000000000001</v>
      </c>
      <c r="J367" s="435">
        <v>0.03</v>
      </c>
      <c r="K367" s="435">
        <v>0</v>
      </c>
      <c r="L367" s="434">
        <v>427.85</v>
      </c>
      <c r="M367" s="434">
        <v>0</v>
      </c>
      <c r="N367" s="434">
        <v>0</v>
      </c>
      <c r="O367" s="434">
        <v>301</v>
      </c>
      <c r="P367" s="435">
        <v>1.1860999999999999</v>
      </c>
      <c r="Q367" s="434">
        <v>1.079</v>
      </c>
      <c r="R367" s="434">
        <v>1</v>
      </c>
      <c r="S367" s="434" t="s">
        <v>408</v>
      </c>
      <c r="T367" s="434" t="s">
        <v>361</v>
      </c>
      <c r="U367" s="434">
        <v>1.3734</v>
      </c>
      <c r="V367" s="435">
        <v>0.99890000000000001</v>
      </c>
      <c r="W367" s="441">
        <v>1</v>
      </c>
    </row>
    <row r="368" spans="2:23" x14ac:dyDescent="0.35">
      <c r="B368" s="446" t="s">
        <v>223</v>
      </c>
      <c r="C368" s="434" t="s">
        <v>657</v>
      </c>
      <c r="D368" s="434" t="s">
        <v>658</v>
      </c>
      <c r="E368" s="435">
        <v>1.2012</v>
      </c>
      <c r="F368" s="434">
        <v>1.25</v>
      </c>
      <c r="G368" s="435">
        <v>0</v>
      </c>
      <c r="H368" s="435">
        <v>0</v>
      </c>
      <c r="I368" s="435">
        <v>0.37930000000000003</v>
      </c>
      <c r="J368" s="435">
        <v>5.1270000000000003E-2</v>
      </c>
      <c r="K368" s="435">
        <v>0</v>
      </c>
      <c r="L368" s="434">
        <v>165.67</v>
      </c>
      <c r="M368" s="434">
        <v>7</v>
      </c>
      <c r="N368" s="434">
        <v>0</v>
      </c>
      <c r="O368" s="434">
        <v>1502</v>
      </c>
      <c r="P368" s="435">
        <v>1.1337999999999999</v>
      </c>
      <c r="Q368" s="434">
        <v>1.079</v>
      </c>
      <c r="R368" s="434">
        <v>1</v>
      </c>
      <c r="S368" s="434" t="s">
        <v>361</v>
      </c>
      <c r="T368" s="434" t="s">
        <v>361</v>
      </c>
      <c r="U368" s="434">
        <v>1.8081</v>
      </c>
      <c r="V368" s="435">
        <v>0.99829999999999997</v>
      </c>
      <c r="W368" s="441">
        <v>1</v>
      </c>
    </row>
    <row r="369" spans="2:23" x14ac:dyDescent="0.35">
      <c r="B369" s="446" t="s">
        <v>223</v>
      </c>
      <c r="C369" s="434" t="s">
        <v>659</v>
      </c>
      <c r="D369" s="434" t="s">
        <v>660</v>
      </c>
      <c r="E369" s="435">
        <v>1.2829999999999999</v>
      </c>
      <c r="F369" s="434">
        <v>1.25</v>
      </c>
      <c r="G369" s="435">
        <v>5.0439999999999999E-2</v>
      </c>
      <c r="H369" s="435">
        <v>7.6369999999999993E-2</v>
      </c>
      <c r="I369" s="435">
        <v>0.1769</v>
      </c>
      <c r="J369" s="435">
        <v>1.0619999999999999E-2</v>
      </c>
      <c r="K369" s="435">
        <v>3.6470000000000002E-2</v>
      </c>
      <c r="L369" s="434">
        <v>225.39</v>
      </c>
      <c r="M369" s="434">
        <v>0</v>
      </c>
      <c r="N369" s="434">
        <v>0</v>
      </c>
      <c r="O369" s="434">
        <v>1089</v>
      </c>
      <c r="P369" s="435">
        <v>1.1860999999999999</v>
      </c>
      <c r="Q369" s="434">
        <v>1.079</v>
      </c>
      <c r="R369" s="434">
        <v>1</v>
      </c>
      <c r="S369" s="434" t="s">
        <v>361</v>
      </c>
      <c r="T369" s="434" t="s">
        <v>361</v>
      </c>
      <c r="U369" s="434">
        <v>2.1013000000000002</v>
      </c>
      <c r="V369" s="435">
        <v>0.99980000000000002</v>
      </c>
      <c r="W369" s="441">
        <v>1</v>
      </c>
    </row>
    <row r="370" spans="2:23" x14ac:dyDescent="0.35">
      <c r="B370" s="446" t="s">
        <v>223</v>
      </c>
      <c r="C370" s="434" t="s">
        <v>661</v>
      </c>
      <c r="D370" s="434" t="s">
        <v>662</v>
      </c>
      <c r="E370" s="435">
        <v>1.2829999999999999</v>
      </c>
      <c r="F370" s="434">
        <v>1.25</v>
      </c>
      <c r="G370" s="435">
        <v>1.1140000000000001E-2</v>
      </c>
      <c r="H370" s="435">
        <v>9.9500000000000005E-3</v>
      </c>
      <c r="I370" s="435">
        <v>0.12670000000000001</v>
      </c>
      <c r="J370" s="435">
        <v>0</v>
      </c>
      <c r="K370" s="435">
        <v>0</v>
      </c>
      <c r="L370" s="434">
        <v>0</v>
      </c>
      <c r="M370" s="434">
        <v>7</v>
      </c>
      <c r="N370" s="434">
        <v>0</v>
      </c>
      <c r="O370" s="434">
        <v>531</v>
      </c>
      <c r="P370" s="435">
        <v>1.1860999999999999</v>
      </c>
      <c r="Q370" s="434">
        <v>1.079</v>
      </c>
      <c r="R370" s="434">
        <v>1</v>
      </c>
      <c r="S370" s="434" t="s">
        <v>361</v>
      </c>
      <c r="T370" s="434" t="s">
        <v>361</v>
      </c>
      <c r="U370" s="434">
        <v>1.7276</v>
      </c>
      <c r="V370" s="435">
        <v>0.99919999999999998</v>
      </c>
      <c r="W370" s="441">
        <v>1</v>
      </c>
    </row>
    <row r="371" spans="2:23" x14ac:dyDescent="0.35">
      <c r="B371" s="446" t="s">
        <v>223</v>
      </c>
      <c r="C371" s="434" t="s">
        <v>663</v>
      </c>
      <c r="D371" s="434" t="s">
        <v>664</v>
      </c>
      <c r="E371" s="435">
        <v>1.2012</v>
      </c>
      <c r="F371" s="434">
        <v>1.25</v>
      </c>
      <c r="G371" s="435">
        <v>3.0550000000000001E-2</v>
      </c>
      <c r="H371" s="435">
        <v>2.2859999999999998E-2</v>
      </c>
      <c r="I371" s="435">
        <v>0.26050000000000001</v>
      </c>
      <c r="J371" s="435">
        <v>2.6769999999999999E-2</v>
      </c>
      <c r="K371" s="435">
        <v>0</v>
      </c>
      <c r="L371" s="434">
        <v>440.08</v>
      </c>
      <c r="M371" s="434">
        <v>7</v>
      </c>
      <c r="N371" s="434">
        <v>0</v>
      </c>
      <c r="O371" s="434">
        <v>1957</v>
      </c>
      <c r="P371" s="435">
        <v>1.1337999999999999</v>
      </c>
      <c r="Q371" s="434">
        <v>1.079</v>
      </c>
      <c r="R371" s="434">
        <v>1</v>
      </c>
      <c r="S371" s="434" t="s">
        <v>361</v>
      </c>
      <c r="T371" s="434" t="s">
        <v>361</v>
      </c>
      <c r="U371" s="434">
        <v>2.2404999999999999</v>
      </c>
      <c r="V371" s="435">
        <v>0.99960000000000004</v>
      </c>
      <c r="W371" s="441">
        <v>1</v>
      </c>
    </row>
    <row r="372" spans="2:23" x14ac:dyDescent="0.35">
      <c r="B372" s="446" t="s">
        <v>223</v>
      </c>
      <c r="C372" s="434" t="s">
        <v>665</v>
      </c>
      <c r="D372" s="434" t="s">
        <v>666</v>
      </c>
      <c r="E372" s="435">
        <v>1.2012</v>
      </c>
      <c r="F372" s="434">
        <v>1.25</v>
      </c>
      <c r="G372" s="435">
        <v>3.9390000000000001E-2</v>
      </c>
      <c r="H372" s="435">
        <v>2.6069999999999999E-2</v>
      </c>
      <c r="I372" s="435">
        <v>0.2319</v>
      </c>
      <c r="J372" s="435">
        <v>2.087E-2</v>
      </c>
      <c r="K372" s="435">
        <v>0</v>
      </c>
      <c r="L372" s="434">
        <v>287.73</v>
      </c>
      <c r="M372" s="434">
        <v>7</v>
      </c>
      <c r="N372" s="434">
        <v>0</v>
      </c>
      <c r="O372" s="434">
        <v>1932</v>
      </c>
      <c r="P372" s="435">
        <v>1.1337999999999999</v>
      </c>
      <c r="Q372" s="434">
        <v>1.079</v>
      </c>
      <c r="R372" s="434">
        <v>1</v>
      </c>
      <c r="S372" s="434" t="s">
        <v>361</v>
      </c>
      <c r="T372" s="434" t="s">
        <v>361</v>
      </c>
      <c r="U372" s="434">
        <v>2.0225</v>
      </c>
      <c r="V372" s="435">
        <v>1</v>
      </c>
      <c r="W372" s="441">
        <v>1</v>
      </c>
    </row>
    <row r="373" spans="2:23" x14ac:dyDescent="0.35">
      <c r="B373" s="446" t="s">
        <v>223</v>
      </c>
      <c r="C373" s="434" t="s">
        <v>676</v>
      </c>
      <c r="D373" s="434" t="s">
        <v>677</v>
      </c>
      <c r="E373" s="435">
        <v>0.85929999999999995</v>
      </c>
      <c r="F373" s="434">
        <v>1</v>
      </c>
      <c r="G373" s="435">
        <v>0</v>
      </c>
      <c r="H373" s="435">
        <v>0</v>
      </c>
      <c r="I373" s="435">
        <v>0.21229999999999999</v>
      </c>
      <c r="J373" s="435">
        <v>1.6820000000000002E-2</v>
      </c>
      <c r="K373" s="435">
        <v>0</v>
      </c>
      <c r="L373" s="434">
        <v>0</v>
      </c>
      <c r="M373" s="434">
        <v>0</v>
      </c>
      <c r="N373" s="434">
        <v>0</v>
      </c>
      <c r="O373" s="434">
        <v>449</v>
      </c>
      <c r="P373" s="435">
        <v>0.90139999999999998</v>
      </c>
      <c r="Q373" s="434">
        <v>1</v>
      </c>
      <c r="R373" s="434">
        <v>1</v>
      </c>
      <c r="S373" s="434" t="s">
        <v>361</v>
      </c>
      <c r="T373" s="434" t="s">
        <v>361</v>
      </c>
      <c r="U373" s="434">
        <v>1.4279999999999999</v>
      </c>
      <c r="V373" s="435"/>
      <c r="W373" s="441">
        <v>1</v>
      </c>
    </row>
    <row r="374" spans="2:23" x14ac:dyDescent="0.35">
      <c r="B374" s="446" t="s">
        <v>223</v>
      </c>
      <c r="C374" s="434" t="s">
        <v>678</v>
      </c>
      <c r="D374" s="434" t="s">
        <v>679</v>
      </c>
      <c r="E374" s="435">
        <v>1.1051</v>
      </c>
      <c r="F374" s="434">
        <v>1</v>
      </c>
      <c r="G374" s="435">
        <v>6.4729999999999996E-2</v>
      </c>
      <c r="H374" s="435">
        <v>7.9420000000000004E-2</v>
      </c>
      <c r="I374" s="435">
        <v>0.2321</v>
      </c>
      <c r="J374" s="435">
        <v>2.0910000000000002E-2</v>
      </c>
      <c r="K374" s="435">
        <v>4.8120000000000003E-2</v>
      </c>
      <c r="L374" s="434">
        <v>0</v>
      </c>
      <c r="M374" s="434">
        <v>7</v>
      </c>
      <c r="N374" s="434">
        <v>0</v>
      </c>
      <c r="O374" s="434">
        <v>2785</v>
      </c>
      <c r="P374" s="435">
        <v>1.0708</v>
      </c>
      <c r="Q374" s="434">
        <v>1</v>
      </c>
      <c r="R374" s="434">
        <v>1</v>
      </c>
      <c r="S374" s="434" t="s">
        <v>361</v>
      </c>
      <c r="T374" s="434" t="s">
        <v>361</v>
      </c>
      <c r="U374" s="434">
        <v>1.2695000000000001</v>
      </c>
      <c r="V374" s="435"/>
      <c r="W374" s="441">
        <v>1</v>
      </c>
    </row>
    <row r="375" spans="2:23" x14ac:dyDescent="0.35">
      <c r="B375" s="446" t="s">
        <v>223</v>
      </c>
      <c r="C375" s="434" t="s">
        <v>409</v>
      </c>
      <c r="D375" s="434" t="s">
        <v>410</v>
      </c>
      <c r="E375" s="435">
        <v>1.0303</v>
      </c>
      <c r="F375" s="434">
        <v>1</v>
      </c>
      <c r="G375" s="435">
        <v>0.20821999999999999</v>
      </c>
      <c r="H375" s="435">
        <v>0.16833000000000001</v>
      </c>
      <c r="I375" s="435">
        <v>0.38440000000000002</v>
      </c>
      <c r="J375" s="435">
        <v>5.2319999999999998E-2</v>
      </c>
      <c r="K375" s="435">
        <v>8.0949999999999994E-2</v>
      </c>
      <c r="L375" s="434">
        <v>459.29</v>
      </c>
      <c r="M375" s="434">
        <v>0</v>
      </c>
      <c r="N375" s="434">
        <v>0</v>
      </c>
      <c r="O375" s="434">
        <v>8697</v>
      </c>
      <c r="P375" s="435">
        <v>1.0206999999999999</v>
      </c>
      <c r="Q375" s="434">
        <v>1</v>
      </c>
      <c r="R375" s="434">
        <v>1</v>
      </c>
      <c r="S375" s="434" t="s">
        <v>361</v>
      </c>
      <c r="T375" s="434" t="s">
        <v>361</v>
      </c>
      <c r="U375" s="434">
        <v>2.0116000000000001</v>
      </c>
      <c r="V375" s="435">
        <v>0.99929999999999997</v>
      </c>
      <c r="W375" s="441">
        <v>1</v>
      </c>
    </row>
    <row r="376" spans="2:23" x14ac:dyDescent="0.35">
      <c r="B376" s="446" t="s">
        <v>223</v>
      </c>
      <c r="C376" s="434" t="s">
        <v>411</v>
      </c>
      <c r="D376" s="434" t="s">
        <v>412</v>
      </c>
      <c r="E376" s="435">
        <v>1.3427</v>
      </c>
      <c r="F376" s="434">
        <v>1</v>
      </c>
      <c r="G376" s="435">
        <v>0.12701999999999999</v>
      </c>
      <c r="H376" s="435">
        <v>0.11339</v>
      </c>
      <c r="I376" s="435">
        <v>0.76619999999999999</v>
      </c>
      <c r="J376" s="435">
        <v>0.13106999999999999</v>
      </c>
      <c r="K376" s="435">
        <v>0.16783999999999999</v>
      </c>
      <c r="L376" s="434">
        <v>2346.27</v>
      </c>
      <c r="M376" s="434">
        <v>0</v>
      </c>
      <c r="N376" s="434">
        <v>0</v>
      </c>
      <c r="O376" s="434">
        <v>1030</v>
      </c>
      <c r="P376" s="435">
        <v>1.2236</v>
      </c>
      <c r="Q376" s="434">
        <v>1</v>
      </c>
      <c r="R376" s="434">
        <v>1</v>
      </c>
      <c r="S376" s="434" t="s">
        <v>361</v>
      </c>
      <c r="T376" s="434" t="s">
        <v>361</v>
      </c>
      <c r="U376" s="434">
        <v>1.5667</v>
      </c>
      <c r="V376" s="435">
        <v>0.99619999999999997</v>
      </c>
      <c r="W376" s="441">
        <v>1</v>
      </c>
    </row>
    <row r="377" spans="2:23" x14ac:dyDescent="0.35">
      <c r="B377" s="446" t="s">
        <v>223</v>
      </c>
      <c r="C377" s="434" t="s">
        <v>413</v>
      </c>
      <c r="D377" s="434" t="s">
        <v>414</v>
      </c>
      <c r="E377" s="435">
        <v>1.3427</v>
      </c>
      <c r="F377" s="434">
        <v>1</v>
      </c>
      <c r="G377" s="435">
        <v>0.31669000000000003</v>
      </c>
      <c r="H377" s="435">
        <v>0.29363</v>
      </c>
      <c r="I377" s="435">
        <v>0.98419999999999996</v>
      </c>
      <c r="J377" s="435">
        <v>0.17602999999999999</v>
      </c>
      <c r="K377" s="435">
        <v>0.22055</v>
      </c>
      <c r="L377" s="434">
        <v>5618.16</v>
      </c>
      <c r="M377" s="434">
        <v>0</v>
      </c>
      <c r="N377" s="434">
        <v>0</v>
      </c>
      <c r="O377" s="434">
        <v>2035</v>
      </c>
      <c r="P377" s="435">
        <v>1.2236</v>
      </c>
      <c r="Q377" s="434">
        <v>1</v>
      </c>
      <c r="R377" s="434">
        <v>1</v>
      </c>
      <c r="S377" s="434" t="s">
        <v>361</v>
      </c>
      <c r="T377" s="434" t="s">
        <v>361</v>
      </c>
      <c r="U377" s="434">
        <v>1.609</v>
      </c>
      <c r="V377" s="435">
        <v>0.99909999999999999</v>
      </c>
      <c r="W377" s="441">
        <v>1</v>
      </c>
    </row>
    <row r="378" spans="2:23" x14ac:dyDescent="0.35">
      <c r="B378" s="446" t="s">
        <v>223</v>
      </c>
      <c r="C378" s="434" t="s">
        <v>415</v>
      </c>
      <c r="D378" s="434" t="s">
        <v>416</v>
      </c>
      <c r="E378" s="435">
        <v>0.90329999999999999</v>
      </c>
      <c r="F378" s="434">
        <v>1</v>
      </c>
      <c r="G378" s="435">
        <v>8.7330000000000005E-2</v>
      </c>
      <c r="H378" s="435">
        <v>6.8229999999999999E-2</v>
      </c>
      <c r="I378" s="435">
        <v>0.23910000000000001</v>
      </c>
      <c r="J378" s="435">
        <v>2.2349999999999998E-2</v>
      </c>
      <c r="K378" s="435">
        <v>0</v>
      </c>
      <c r="L378" s="434">
        <v>805.38</v>
      </c>
      <c r="M378" s="434">
        <v>7</v>
      </c>
      <c r="N378" s="434">
        <v>0</v>
      </c>
      <c r="O378" s="434">
        <v>3233</v>
      </c>
      <c r="P378" s="435">
        <v>0.93269999999999997</v>
      </c>
      <c r="Q378" s="434">
        <v>1</v>
      </c>
      <c r="R378" s="434">
        <v>1</v>
      </c>
      <c r="S378" s="434" t="s">
        <v>361</v>
      </c>
      <c r="T378" s="434" t="s">
        <v>361</v>
      </c>
      <c r="U378" s="434">
        <v>1.5226</v>
      </c>
      <c r="V378" s="435">
        <v>0.99609999999999999</v>
      </c>
      <c r="W378" s="441">
        <v>1</v>
      </c>
    </row>
    <row r="379" spans="2:23" x14ac:dyDescent="0.35">
      <c r="B379" s="446" t="s">
        <v>223</v>
      </c>
      <c r="C379" s="434" t="s">
        <v>417</v>
      </c>
      <c r="D379" s="434" t="s">
        <v>418</v>
      </c>
      <c r="E379" s="435">
        <v>0.85929999999999995</v>
      </c>
      <c r="F379" s="434">
        <v>1</v>
      </c>
      <c r="G379" s="435">
        <v>0.21954000000000001</v>
      </c>
      <c r="H379" s="435">
        <v>0.17823</v>
      </c>
      <c r="I379" s="435">
        <v>0.35959999999999998</v>
      </c>
      <c r="J379" s="435">
        <v>4.7210000000000002E-2</v>
      </c>
      <c r="K379" s="435">
        <v>0</v>
      </c>
      <c r="L379" s="434">
        <v>205.31</v>
      </c>
      <c r="M379" s="434">
        <v>7</v>
      </c>
      <c r="N379" s="434">
        <v>0</v>
      </c>
      <c r="O379" s="434">
        <v>9758</v>
      </c>
      <c r="P379" s="435">
        <v>0.90139999999999998</v>
      </c>
      <c r="Q379" s="434">
        <v>1</v>
      </c>
      <c r="R379" s="434">
        <v>1</v>
      </c>
      <c r="S379" s="434" t="s">
        <v>361</v>
      </c>
      <c r="T379" s="434" t="s">
        <v>361</v>
      </c>
      <c r="U379" s="434">
        <v>2.0971000000000002</v>
      </c>
      <c r="V379" s="435">
        <v>0.99660000000000004</v>
      </c>
      <c r="W379" s="441">
        <v>1</v>
      </c>
    </row>
    <row r="380" spans="2:23" x14ac:dyDescent="0.35">
      <c r="B380" s="446" t="s">
        <v>223</v>
      </c>
      <c r="C380" s="434" t="s">
        <v>419</v>
      </c>
      <c r="D380" s="434" t="s">
        <v>420</v>
      </c>
      <c r="E380" s="435">
        <v>1.3427</v>
      </c>
      <c r="F380" s="434">
        <v>1</v>
      </c>
      <c r="G380" s="435">
        <v>0.23938000000000001</v>
      </c>
      <c r="H380" s="435">
        <v>0.25380999999999998</v>
      </c>
      <c r="I380" s="435">
        <v>0.69750000000000001</v>
      </c>
      <c r="J380" s="435">
        <v>0.1169</v>
      </c>
      <c r="K380" s="435">
        <v>0</v>
      </c>
      <c r="L380" s="434">
        <v>2149.29</v>
      </c>
      <c r="M380" s="434">
        <v>7</v>
      </c>
      <c r="N380" s="434">
        <v>0</v>
      </c>
      <c r="O380" s="434">
        <v>1955</v>
      </c>
      <c r="P380" s="435">
        <v>1.2236</v>
      </c>
      <c r="Q380" s="434">
        <v>1</v>
      </c>
      <c r="R380" s="434">
        <v>1</v>
      </c>
      <c r="S380" s="434" t="s">
        <v>361</v>
      </c>
      <c r="T380" s="434" t="s">
        <v>361</v>
      </c>
      <c r="U380" s="434">
        <v>1.6267</v>
      </c>
      <c r="V380" s="435">
        <v>0.99790000000000001</v>
      </c>
      <c r="W380" s="441">
        <v>1</v>
      </c>
    </row>
    <row r="381" spans="2:23" x14ac:dyDescent="0.35">
      <c r="B381" s="446" t="s">
        <v>223</v>
      </c>
      <c r="C381" s="434" t="s">
        <v>421</v>
      </c>
      <c r="D381" s="434" t="s">
        <v>422</v>
      </c>
      <c r="E381" s="435">
        <v>1.3427</v>
      </c>
      <c r="F381" s="434">
        <v>1</v>
      </c>
      <c r="G381" s="435">
        <v>2.418E-2</v>
      </c>
      <c r="H381" s="435">
        <v>1.754E-2</v>
      </c>
      <c r="I381" s="435">
        <v>0.60609999999999997</v>
      </c>
      <c r="J381" s="435">
        <v>9.8049999999999998E-2</v>
      </c>
      <c r="K381" s="435">
        <v>0.13059000000000001</v>
      </c>
      <c r="L381" s="434">
        <v>46.21</v>
      </c>
      <c r="M381" s="434">
        <v>0</v>
      </c>
      <c r="N381" s="434">
        <v>0</v>
      </c>
      <c r="O381" s="434">
        <v>3683</v>
      </c>
      <c r="P381" s="435">
        <v>1.2236</v>
      </c>
      <c r="Q381" s="434">
        <v>1</v>
      </c>
      <c r="R381" s="434">
        <v>1</v>
      </c>
      <c r="S381" s="434" t="s">
        <v>361</v>
      </c>
      <c r="T381" s="434" t="s">
        <v>361</v>
      </c>
      <c r="U381" s="434">
        <v>1.3636999999999999</v>
      </c>
      <c r="V381" s="435">
        <v>0.99109999999999998</v>
      </c>
      <c r="W381" s="441">
        <v>1</v>
      </c>
    </row>
    <row r="382" spans="2:23" x14ac:dyDescent="0.35">
      <c r="B382" s="446" t="s">
        <v>223</v>
      </c>
      <c r="C382" s="434" t="s">
        <v>423</v>
      </c>
      <c r="D382" s="434" t="s">
        <v>424</v>
      </c>
      <c r="E382" s="435">
        <v>1.3078000000000001</v>
      </c>
      <c r="F382" s="434">
        <v>1</v>
      </c>
      <c r="G382" s="435">
        <v>3.356E-2</v>
      </c>
      <c r="H382" s="435">
        <v>2.529E-2</v>
      </c>
      <c r="I382" s="435">
        <v>0.23980000000000001</v>
      </c>
      <c r="J382" s="435">
        <v>2.2499999999999999E-2</v>
      </c>
      <c r="K382" s="435">
        <v>4.9759999999999999E-2</v>
      </c>
      <c r="L382" s="434">
        <v>152.69999999999999</v>
      </c>
      <c r="M382" s="434">
        <v>0</v>
      </c>
      <c r="N382" s="434">
        <v>0</v>
      </c>
      <c r="O382" s="434">
        <v>8637</v>
      </c>
      <c r="P382" s="435">
        <v>1.2017</v>
      </c>
      <c r="Q382" s="434">
        <v>1</v>
      </c>
      <c r="R382" s="434">
        <v>1</v>
      </c>
      <c r="S382" s="434" t="s">
        <v>361</v>
      </c>
      <c r="T382" s="434" t="s">
        <v>361</v>
      </c>
      <c r="U382" s="434">
        <v>1.9118999999999999</v>
      </c>
      <c r="V382" s="435">
        <v>0.98660000000000003</v>
      </c>
      <c r="W382" s="441">
        <v>1</v>
      </c>
    </row>
    <row r="383" spans="2:23" x14ac:dyDescent="0.35">
      <c r="B383" s="446" t="s">
        <v>223</v>
      </c>
      <c r="C383" s="434" t="s">
        <v>425</v>
      </c>
      <c r="D383" s="434" t="s">
        <v>426</v>
      </c>
      <c r="E383" s="435">
        <v>1.3427</v>
      </c>
      <c r="F383" s="434">
        <v>1</v>
      </c>
      <c r="G383" s="435">
        <v>0.35921999999999998</v>
      </c>
      <c r="H383" s="435">
        <v>0.29981000000000002</v>
      </c>
      <c r="I383" s="435">
        <v>0.4471</v>
      </c>
      <c r="J383" s="435">
        <v>6.5250000000000002E-2</v>
      </c>
      <c r="K383" s="435">
        <v>9.4759999999999997E-2</v>
      </c>
      <c r="L383" s="434">
        <v>533.95000000000005</v>
      </c>
      <c r="M383" s="434">
        <v>0</v>
      </c>
      <c r="N383" s="434">
        <v>0</v>
      </c>
      <c r="O383" s="434">
        <v>13017</v>
      </c>
      <c r="P383" s="435">
        <v>1.2236</v>
      </c>
      <c r="Q383" s="434">
        <v>1</v>
      </c>
      <c r="R383" s="434">
        <v>1</v>
      </c>
      <c r="S383" s="434" t="s">
        <v>361</v>
      </c>
      <c r="T383" s="434" t="s">
        <v>361</v>
      </c>
      <c r="U383" s="434">
        <v>2.4706999999999999</v>
      </c>
      <c r="V383" s="435">
        <v>0.99980000000000002</v>
      </c>
      <c r="W383" s="441">
        <v>1</v>
      </c>
    </row>
    <row r="384" spans="2:23" x14ac:dyDescent="0.35">
      <c r="B384" s="446" t="s">
        <v>223</v>
      </c>
      <c r="C384" s="434" t="s">
        <v>427</v>
      </c>
      <c r="D384" s="434" t="s">
        <v>428</v>
      </c>
      <c r="E384" s="435">
        <v>1.3094000000000001</v>
      </c>
      <c r="F384" s="434">
        <v>1</v>
      </c>
      <c r="G384" s="435">
        <v>0.3175</v>
      </c>
      <c r="H384" s="435">
        <v>0.39301999999999998</v>
      </c>
      <c r="I384" s="435">
        <v>0.56920000000000004</v>
      </c>
      <c r="J384" s="435">
        <v>9.0440000000000006E-2</v>
      </c>
      <c r="K384" s="435">
        <v>0.12217</v>
      </c>
      <c r="L384" s="434">
        <v>3956.58</v>
      </c>
      <c r="M384" s="434">
        <v>0</v>
      </c>
      <c r="N384" s="434">
        <v>0</v>
      </c>
      <c r="O384" s="434">
        <v>3035</v>
      </c>
      <c r="P384" s="435">
        <v>1.2027000000000001</v>
      </c>
      <c r="Q384" s="434">
        <v>1</v>
      </c>
      <c r="R384" s="434">
        <v>1</v>
      </c>
      <c r="S384" s="434" t="s">
        <v>361</v>
      </c>
      <c r="T384" s="434" t="s">
        <v>361</v>
      </c>
      <c r="U384" s="434">
        <v>1.397</v>
      </c>
      <c r="V384" s="435">
        <v>0.99780000000000002</v>
      </c>
      <c r="W384" s="441">
        <v>1</v>
      </c>
    </row>
    <row r="385" spans="2:23" x14ac:dyDescent="0.35">
      <c r="B385" s="446" t="s">
        <v>223</v>
      </c>
      <c r="C385" s="434" t="s">
        <v>429</v>
      </c>
      <c r="D385" s="434" t="s">
        <v>430</v>
      </c>
      <c r="E385" s="435">
        <v>1.3427</v>
      </c>
      <c r="F385" s="434">
        <v>1</v>
      </c>
      <c r="G385" s="435">
        <v>0.24449000000000001</v>
      </c>
      <c r="H385" s="435">
        <v>0.26585999999999999</v>
      </c>
      <c r="I385" s="435">
        <v>0.46710000000000002</v>
      </c>
      <c r="J385" s="435">
        <v>6.9379999999999997E-2</v>
      </c>
      <c r="K385" s="435">
        <v>9.9210000000000007E-2</v>
      </c>
      <c r="L385" s="434">
        <v>1202.05</v>
      </c>
      <c r="M385" s="434">
        <v>0</v>
      </c>
      <c r="N385" s="434">
        <v>0</v>
      </c>
      <c r="O385" s="434">
        <v>2083</v>
      </c>
      <c r="P385" s="435">
        <v>1.2236</v>
      </c>
      <c r="Q385" s="434">
        <v>1</v>
      </c>
      <c r="R385" s="434">
        <v>1</v>
      </c>
      <c r="S385" s="434" t="s">
        <v>361</v>
      </c>
      <c r="T385" s="434" t="s">
        <v>361</v>
      </c>
      <c r="U385" s="434">
        <v>1.9913000000000001</v>
      </c>
      <c r="V385" s="435">
        <v>0.99919999999999998</v>
      </c>
      <c r="W385" s="441">
        <v>1</v>
      </c>
    </row>
    <row r="386" spans="2:23" x14ac:dyDescent="0.35">
      <c r="B386" s="446" t="s">
        <v>223</v>
      </c>
      <c r="C386" s="434" t="s">
        <v>431</v>
      </c>
      <c r="D386" s="434" t="s">
        <v>681</v>
      </c>
      <c r="E386" s="435">
        <v>1.208</v>
      </c>
      <c r="F386" s="434">
        <v>1</v>
      </c>
      <c r="G386" s="435">
        <v>6.6259999999999999E-2</v>
      </c>
      <c r="H386" s="435">
        <v>4.0620000000000003E-2</v>
      </c>
      <c r="I386" s="435">
        <v>0.31280000000000002</v>
      </c>
      <c r="J386" s="435">
        <v>3.755E-2</v>
      </c>
      <c r="K386" s="435">
        <v>6.5390000000000004E-2</v>
      </c>
      <c r="L386" s="434">
        <v>491.33</v>
      </c>
      <c r="M386" s="434">
        <v>0</v>
      </c>
      <c r="N386" s="434">
        <v>0</v>
      </c>
      <c r="O386" s="434">
        <v>6480</v>
      </c>
      <c r="P386" s="435">
        <v>1.1380999999999999</v>
      </c>
      <c r="Q386" s="434">
        <v>1</v>
      </c>
      <c r="R386" s="434">
        <v>1</v>
      </c>
      <c r="S386" s="434" t="s">
        <v>361</v>
      </c>
      <c r="T386" s="434" t="s">
        <v>361</v>
      </c>
      <c r="U386" s="434">
        <v>1.9141999999999999</v>
      </c>
      <c r="V386" s="435">
        <v>0.99450000000000005</v>
      </c>
      <c r="W386" s="441">
        <v>1</v>
      </c>
    </row>
    <row r="387" spans="2:23" x14ac:dyDescent="0.35">
      <c r="B387" s="446" t="s">
        <v>223</v>
      </c>
      <c r="C387" s="434" t="s">
        <v>433</v>
      </c>
      <c r="D387" s="434" t="s">
        <v>434</v>
      </c>
      <c r="E387" s="435">
        <v>0.89680000000000004</v>
      </c>
      <c r="F387" s="434">
        <v>1</v>
      </c>
      <c r="G387" s="435">
        <v>1.7489999999999999E-2</v>
      </c>
      <c r="H387" s="435">
        <v>1.324E-2</v>
      </c>
      <c r="I387" s="435">
        <v>0.37390000000000001</v>
      </c>
      <c r="J387" s="435">
        <v>5.015E-2</v>
      </c>
      <c r="K387" s="435">
        <v>7.8649999999999998E-2</v>
      </c>
      <c r="L387" s="434">
        <v>168.8</v>
      </c>
      <c r="M387" s="434">
        <v>0</v>
      </c>
      <c r="N387" s="434">
        <v>0</v>
      </c>
      <c r="O387" s="434">
        <v>3609</v>
      </c>
      <c r="P387" s="435">
        <v>0.92810000000000004</v>
      </c>
      <c r="Q387" s="434">
        <v>1</v>
      </c>
      <c r="R387" s="434">
        <v>1</v>
      </c>
      <c r="S387" s="434" t="s">
        <v>361</v>
      </c>
      <c r="T387" s="434" t="s">
        <v>361</v>
      </c>
      <c r="U387" s="434">
        <v>1.4953000000000001</v>
      </c>
      <c r="V387" s="435">
        <v>0.99850000000000005</v>
      </c>
      <c r="W387" s="441">
        <v>1</v>
      </c>
    </row>
    <row r="388" spans="2:23" x14ac:dyDescent="0.35">
      <c r="B388" s="446" t="s">
        <v>223</v>
      </c>
      <c r="C388" s="434" t="s">
        <v>435</v>
      </c>
      <c r="D388" s="434" t="s">
        <v>436</v>
      </c>
      <c r="E388" s="435">
        <v>1.2918000000000001</v>
      </c>
      <c r="F388" s="434">
        <v>1</v>
      </c>
      <c r="G388" s="435">
        <v>3.134E-2</v>
      </c>
      <c r="H388" s="435">
        <v>2.494E-2</v>
      </c>
      <c r="I388" s="435">
        <v>0.14979999999999999</v>
      </c>
      <c r="J388" s="435">
        <v>0</v>
      </c>
      <c r="K388" s="435">
        <v>3.0800000000000001E-2</v>
      </c>
      <c r="L388" s="434">
        <v>0</v>
      </c>
      <c r="M388" s="434">
        <v>0</v>
      </c>
      <c r="N388" s="434">
        <v>0</v>
      </c>
      <c r="O388" s="434">
        <v>7144</v>
      </c>
      <c r="P388" s="435">
        <v>1.1916</v>
      </c>
      <c r="Q388" s="434">
        <v>1</v>
      </c>
      <c r="R388" s="434">
        <v>1</v>
      </c>
      <c r="S388" s="434" t="s">
        <v>361</v>
      </c>
      <c r="T388" s="434" t="s">
        <v>361</v>
      </c>
      <c r="U388" s="434">
        <v>1.6889000000000001</v>
      </c>
      <c r="V388" s="435">
        <v>0.98919999999999997</v>
      </c>
      <c r="W388" s="441">
        <v>1</v>
      </c>
    </row>
    <row r="389" spans="2:23" x14ac:dyDescent="0.35">
      <c r="B389" s="446" t="s">
        <v>223</v>
      </c>
      <c r="C389" s="434" t="s">
        <v>437</v>
      </c>
      <c r="D389" s="434" t="s">
        <v>438</v>
      </c>
      <c r="E389" s="435">
        <v>1.3427</v>
      </c>
      <c r="F389" s="434">
        <v>1</v>
      </c>
      <c r="G389" s="435">
        <v>0.30330000000000001</v>
      </c>
      <c r="H389" s="435">
        <v>0.30499999999999999</v>
      </c>
      <c r="I389" s="435">
        <v>0.49440000000000001</v>
      </c>
      <c r="J389" s="435">
        <v>7.5009999999999993E-2</v>
      </c>
      <c r="K389" s="435">
        <v>0</v>
      </c>
      <c r="L389" s="434">
        <v>854.74</v>
      </c>
      <c r="M389" s="434">
        <v>7</v>
      </c>
      <c r="N389" s="434">
        <v>0</v>
      </c>
      <c r="O389" s="434">
        <v>7158</v>
      </c>
      <c r="P389" s="435">
        <v>1.2236</v>
      </c>
      <c r="Q389" s="434">
        <v>1</v>
      </c>
      <c r="R389" s="434">
        <v>1</v>
      </c>
      <c r="S389" s="434" t="s">
        <v>361</v>
      </c>
      <c r="T389" s="434" t="s">
        <v>361</v>
      </c>
      <c r="U389" s="434">
        <v>2.0049999999999999</v>
      </c>
      <c r="V389" s="435">
        <v>0.99739999999999995</v>
      </c>
      <c r="W389" s="441">
        <v>1</v>
      </c>
    </row>
    <row r="390" spans="2:23" x14ac:dyDescent="0.35">
      <c r="B390" s="446" t="s">
        <v>223</v>
      </c>
      <c r="C390" s="434" t="s">
        <v>439</v>
      </c>
      <c r="D390" s="434" t="s">
        <v>440</v>
      </c>
      <c r="E390" s="435">
        <v>1.3078000000000001</v>
      </c>
      <c r="F390" s="434">
        <v>1</v>
      </c>
      <c r="G390" s="435">
        <v>4.7899999999999998E-2</v>
      </c>
      <c r="H390" s="435">
        <v>3.9210000000000002E-2</v>
      </c>
      <c r="I390" s="435">
        <v>0.1993</v>
      </c>
      <c r="J390" s="435">
        <v>1.426E-2</v>
      </c>
      <c r="K390" s="435">
        <v>0</v>
      </c>
      <c r="L390" s="434">
        <v>113.64</v>
      </c>
      <c r="M390" s="434">
        <v>0</v>
      </c>
      <c r="N390" s="434">
        <v>0</v>
      </c>
      <c r="O390" s="434">
        <v>2104</v>
      </c>
      <c r="P390" s="435">
        <v>1.2017</v>
      </c>
      <c r="Q390" s="434">
        <v>1</v>
      </c>
      <c r="R390" s="434">
        <v>1</v>
      </c>
      <c r="S390" s="434" t="s">
        <v>361</v>
      </c>
      <c r="T390" s="434" t="s">
        <v>361</v>
      </c>
      <c r="U390" s="434">
        <v>1.4373</v>
      </c>
      <c r="V390" s="435">
        <v>0.98699999999999999</v>
      </c>
      <c r="W390" s="441">
        <v>1</v>
      </c>
    </row>
    <row r="391" spans="2:23" x14ac:dyDescent="0.35">
      <c r="B391" s="446" t="s">
        <v>223</v>
      </c>
      <c r="C391" s="434" t="s">
        <v>441</v>
      </c>
      <c r="D391" s="434" t="s">
        <v>442</v>
      </c>
      <c r="E391" s="435">
        <v>1.3427</v>
      </c>
      <c r="F391" s="434">
        <v>1</v>
      </c>
      <c r="G391" s="435">
        <v>0.19198000000000001</v>
      </c>
      <c r="H391" s="435">
        <v>0.13285</v>
      </c>
      <c r="I391" s="435">
        <v>0.4864</v>
      </c>
      <c r="J391" s="435">
        <v>7.3359999999999995E-2</v>
      </c>
      <c r="K391" s="435">
        <v>0</v>
      </c>
      <c r="L391" s="434">
        <v>300.36</v>
      </c>
      <c r="M391" s="434">
        <v>7</v>
      </c>
      <c r="N391" s="434">
        <v>0</v>
      </c>
      <c r="O391" s="434">
        <v>7650</v>
      </c>
      <c r="P391" s="435">
        <v>1.2236</v>
      </c>
      <c r="Q391" s="434">
        <v>1</v>
      </c>
      <c r="R391" s="434">
        <v>1</v>
      </c>
      <c r="S391" s="434" t="s">
        <v>361</v>
      </c>
      <c r="T391" s="434" t="s">
        <v>361</v>
      </c>
      <c r="U391" s="434">
        <v>1.7367999999999999</v>
      </c>
      <c r="V391" s="435">
        <v>0.99750000000000005</v>
      </c>
      <c r="W391" s="441">
        <v>1</v>
      </c>
    </row>
    <row r="392" spans="2:23" x14ac:dyDescent="0.35">
      <c r="B392" s="446" t="s">
        <v>223</v>
      </c>
      <c r="C392" s="434" t="s">
        <v>443</v>
      </c>
      <c r="D392" s="434" t="s">
        <v>444</v>
      </c>
      <c r="E392" s="435">
        <v>1.3427</v>
      </c>
      <c r="F392" s="434">
        <v>1</v>
      </c>
      <c r="G392" s="435">
        <v>0.38711000000000001</v>
      </c>
      <c r="H392" s="435">
        <v>0.37780999999999998</v>
      </c>
      <c r="I392" s="435">
        <v>0.67030000000000001</v>
      </c>
      <c r="J392" s="435">
        <v>0.11129</v>
      </c>
      <c r="K392" s="435">
        <v>0.14538000000000001</v>
      </c>
      <c r="L392" s="434">
        <v>549.15</v>
      </c>
      <c r="M392" s="434">
        <v>0</v>
      </c>
      <c r="N392" s="434">
        <v>0</v>
      </c>
      <c r="O392" s="434">
        <v>2228</v>
      </c>
      <c r="P392" s="435">
        <v>1.2236</v>
      </c>
      <c r="Q392" s="434">
        <v>1</v>
      </c>
      <c r="R392" s="434">
        <v>1</v>
      </c>
      <c r="S392" s="434" t="s">
        <v>361</v>
      </c>
      <c r="T392" s="434" t="s">
        <v>361</v>
      </c>
      <c r="U392" s="434">
        <v>1.823</v>
      </c>
      <c r="V392" s="435">
        <v>0.99780000000000002</v>
      </c>
      <c r="W392" s="441">
        <v>1</v>
      </c>
    </row>
    <row r="393" spans="2:23" x14ac:dyDescent="0.35">
      <c r="B393" s="446" t="s">
        <v>223</v>
      </c>
      <c r="C393" s="434" t="s">
        <v>445</v>
      </c>
      <c r="D393" s="434" t="s">
        <v>446</v>
      </c>
      <c r="E393" s="435">
        <v>0.85929999999999995</v>
      </c>
      <c r="F393" s="434">
        <v>1</v>
      </c>
      <c r="G393" s="435">
        <v>2.001E-2</v>
      </c>
      <c r="H393" s="435">
        <v>1.418E-2</v>
      </c>
      <c r="I393" s="435">
        <v>0.26989999999999997</v>
      </c>
      <c r="J393" s="435">
        <v>2.87E-2</v>
      </c>
      <c r="K393" s="435">
        <v>5.6180000000000001E-2</v>
      </c>
      <c r="L393" s="434">
        <v>252.86</v>
      </c>
      <c r="M393" s="434">
        <v>0</v>
      </c>
      <c r="N393" s="434">
        <v>0</v>
      </c>
      <c r="O393" s="434">
        <v>7308</v>
      </c>
      <c r="P393" s="435">
        <v>0.90139999999999998</v>
      </c>
      <c r="Q393" s="434">
        <v>1</v>
      </c>
      <c r="R393" s="434">
        <v>1</v>
      </c>
      <c r="S393" s="434" t="s">
        <v>361</v>
      </c>
      <c r="T393" s="434" t="s">
        <v>361</v>
      </c>
      <c r="U393" s="434">
        <v>1.8909</v>
      </c>
      <c r="V393" s="435">
        <v>0.98960000000000004</v>
      </c>
      <c r="W393" s="441">
        <v>1</v>
      </c>
    </row>
    <row r="394" spans="2:23" x14ac:dyDescent="0.35">
      <c r="B394" s="446" t="s">
        <v>223</v>
      </c>
      <c r="C394" s="434" t="s">
        <v>447</v>
      </c>
      <c r="D394" s="434" t="s">
        <v>448</v>
      </c>
      <c r="E394" s="435">
        <v>0.89529999999999998</v>
      </c>
      <c r="F394" s="434">
        <v>1</v>
      </c>
      <c r="G394" s="435">
        <v>0</v>
      </c>
      <c r="H394" s="435">
        <v>0</v>
      </c>
      <c r="I394" s="435">
        <v>0.18590000000000001</v>
      </c>
      <c r="J394" s="435">
        <v>1.208E-2</v>
      </c>
      <c r="K394" s="435">
        <v>3.8359999999999998E-2</v>
      </c>
      <c r="L394" s="434">
        <v>337.11</v>
      </c>
      <c r="M394" s="434">
        <v>0</v>
      </c>
      <c r="N394" s="434">
        <v>0</v>
      </c>
      <c r="O394" s="434">
        <v>1369</v>
      </c>
      <c r="P394" s="435">
        <v>0.92710000000000004</v>
      </c>
      <c r="Q394" s="434">
        <v>1</v>
      </c>
      <c r="R394" s="434">
        <v>1</v>
      </c>
      <c r="S394" s="434" t="s">
        <v>361</v>
      </c>
      <c r="T394" s="434" t="s">
        <v>361</v>
      </c>
      <c r="U394" s="434">
        <v>1.5411999999999999</v>
      </c>
      <c r="V394" s="435">
        <v>0.99339999999999995</v>
      </c>
      <c r="W394" s="441">
        <v>1</v>
      </c>
    </row>
    <row r="395" spans="2:23" x14ac:dyDescent="0.35">
      <c r="B395" s="446" t="s">
        <v>223</v>
      </c>
      <c r="C395" s="434" t="s">
        <v>449</v>
      </c>
      <c r="D395" s="434" t="s">
        <v>450</v>
      </c>
      <c r="E395" s="435">
        <v>1.3427</v>
      </c>
      <c r="F395" s="434">
        <v>1</v>
      </c>
      <c r="G395" s="435">
        <v>0.36099999999999999</v>
      </c>
      <c r="H395" s="435">
        <v>0.28423999999999999</v>
      </c>
      <c r="I395" s="435">
        <v>0.60299999999999998</v>
      </c>
      <c r="J395" s="435">
        <v>9.7409999999999997E-2</v>
      </c>
      <c r="K395" s="435">
        <v>0</v>
      </c>
      <c r="L395" s="434">
        <v>428.7</v>
      </c>
      <c r="M395" s="434">
        <v>7</v>
      </c>
      <c r="N395" s="434">
        <v>0</v>
      </c>
      <c r="O395" s="434">
        <v>13885</v>
      </c>
      <c r="P395" s="435">
        <v>1.2236</v>
      </c>
      <c r="Q395" s="434">
        <v>1</v>
      </c>
      <c r="R395" s="434">
        <v>1</v>
      </c>
      <c r="S395" s="434" t="s">
        <v>361</v>
      </c>
      <c r="T395" s="434" t="s">
        <v>361</v>
      </c>
      <c r="U395" s="434">
        <v>1.8784000000000001</v>
      </c>
      <c r="V395" s="435">
        <v>0.99029999999999996</v>
      </c>
      <c r="W395" s="441">
        <v>1</v>
      </c>
    </row>
    <row r="396" spans="2:23" x14ac:dyDescent="0.35">
      <c r="B396" s="446" t="s">
        <v>223</v>
      </c>
      <c r="C396" s="434" t="s">
        <v>451</v>
      </c>
      <c r="D396" s="434" t="s">
        <v>452</v>
      </c>
      <c r="E396" s="435">
        <v>1.0303</v>
      </c>
      <c r="F396" s="434">
        <v>1</v>
      </c>
      <c r="G396" s="435">
        <v>3.7350000000000001E-2</v>
      </c>
      <c r="H396" s="435">
        <v>4.4830000000000002E-2</v>
      </c>
      <c r="I396" s="435">
        <v>0.56000000000000005</v>
      </c>
      <c r="J396" s="435">
        <v>8.8539999999999994E-2</v>
      </c>
      <c r="K396" s="435">
        <v>0.12008000000000001</v>
      </c>
      <c r="L396" s="434">
        <v>683.11</v>
      </c>
      <c r="M396" s="434">
        <v>0</v>
      </c>
      <c r="N396" s="434">
        <v>0</v>
      </c>
      <c r="O396" s="434">
        <v>894</v>
      </c>
      <c r="P396" s="435">
        <v>1.0206999999999999</v>
      </c>
      <c r="Q396" s="434">
        <v>1</v>
      </c>
      <c r="R396" s="434">
        <v>1</v>
      </c>
      <c r="S396" s="434" t="s">
        <v>361</v>
      </c>
      <c r="T396" s="434" t="s">
        <v>361</v>
      </c>
      <c r="U396" s="434">
        <v>1.3597999999999999</v>
      </c>
      <c r="V396" s="435">
        <v>0.99850000000000005</v>
      </c>
      <c r="W396" s="441">
        <v>1</v>
      </c>
    </row>
    <row r="397" spans="2:23" x14ac:dyDescent="0.35">
      <c r="B397" s="446" t="s">
        <v>223</v>
      </c>
      <c r="C397" s="434" t="s">
        <v>453</v>
      </c>
      <c r="D397" s="434" t="s">
        <v>454</v>
      </c>
      <c r="E397" s="435">
        <v>0.89529999999999998</v>
      </c>
      <c r="F397" s="434">
        <v>1</v>
      </c>
      <c r="G397" s="435">
        <v>4.0489999999999998E-2</v>
      </c>
      <c r="H397" s="435">
        <v>5.6090000000000001E-2</v>
      </c>
      <c r="I397" s="435">
        <v>0.49780000000000002</v>
      </c>
      <c r="J397" s="435">
        <v>7.571E-2</v>
      </c>
      <c r="K397" s="435">
        <v>0.10606</v>
      </c>
      <c r="L397" s="434">
        <v>542.5</v>
      </c>
      <c r="M397" s="434">
        <v>0</v>
      </c>
      <c r="N397" s="434">
        <v>0</v>
      </c>
      <c r="O397" s="434">
        <v>974</v>
      </c>
      <c r="P397" s="435">
        <v>0.92710000000000004</v>
      </c>
      <c r="Q397" s="434">
        <v>1</v>
      </c>
      <c r="R397" s="434">
        <v>1</v>
      </c>
      <c r="S397" s="434" t="s">
        <v>361</v>
      </c>
      <c r="T397" s="434" t="s">
        <v>361</v>
      </c>
      <c r="U397" s="434">
        <v>1.3869</v>
      </c>
      <c r="V397" s="435">
        <v>0.99419999999999997</v>
      </c>
      <c r="W397" s="441">
        <v>1</v>
      </c>
    </row>
    <row r="398" spans="2:23" x14ac:dyDescent="0.35">
      <c r="B398" s="446" t="s">
        <v>223</v>
      </c>
      <c r="C398" s="434" t="s">
        <v>455</v>
      </c>
      <c r="D398" s="434" t="s">
        <v>456</v>
      </c>
      <c r="E398" s="435">
        <v>0.85929999999999995</v>
      </c>
      <c r="F398" s="434">
        <v>1</v>
      </c>
      <c r="G398" s="435">
        <v>0</v>
      </c>
      <c r="H398" s="435">
        <v>0</v>
      </c>
      <c r="I398" s="435">
        <v>0.1158</v>
      </c>
      <c r="J398" s="435">
        <v>0</v>
      </c>
      <c r="K398" s="435">
        <v>0</v>
      </c>
      <c r="L398" s="434">
        <v>0</v>
      </c>
      <c r="M398" s="434">
        <v>0</v>
      </c>
      <c r="N398" s="434">
        <v>0</v>
      </c>
      <c r="O398" s="434">
        <v>1253</v>
      </c>
      <c r="P398" s="435">
        <v>0.90139999999999998</v>
      </c>
      <c r="Q398" s="434">
        <v>1</v>
      </c>
      <c r="R398" s="434">
        <v>1</v>
      </c>
      <c r="S398" s="434" t="s">
        <v>361</v>
      </c>
      <c r="T398" s="434" t="s">
        <v>361</v>
      </c>
      <c r="U398" s="434">
        <v>1.4772000000000001</v>
      </c>
      <c r="V398" s="435">
        <v>0.99709999999999999</v>
      </c>
      <c r="W398" s="441">
        <v>1</v>
      </c>
    </row>
    <row r="399" spans="2:23" x14ac:dyDescent="0.35">
      <c r="B399" s="446" t="s">
        <v>223</v>
      </c>
      <c r="C399" s="434" t="s">
        <v>457</v>
      </c>
      <c r="D399" s="434" t="s">
        <v>458</v>
      </c>
      <c r="E399" s="435">
        <v>1.0303</v>
      </c>
      <c r="F399" s="434">
        <v>1</v>
      </c>
      <c r="G399" s="435">
        <v>6.182E-2</v>
      </c>
      <c r="H399" s="435">
        <v>6.2370000000000002E-2</v>
      </c>
      <c r="I399" s="435">
        <v>0.34139999999999998</v>
      </c>
      <c r="J399" s="435">
        <v>4.3450000000000003E-2</v>
      </c>
      <c r="K399" s="435">
        <v>7.1580000000000005E-2</v>
      </c>
      <c r="L399" s="434">
        <v>570.4</v>
      </c>
      <c r="M399" s="434">
        <v>0</v>
      </c>
      <c r="N399" s="434">
        <v>0</v>
      </c>
      <c r="O399" s="434">
        <v>2132</v>
      </c>
      <c r="P399" s="435">
        <v>1.0206999999999999</v>
      </c>
      <c r="Q399" s="434">
        <v>1</v>
      </c>
      <c r="R399" s="434">
        <v>1</v>
      </c>
      <c r="S399" s="434" t="s">
        <v>361</v>
      </c>
      <c r="T399" s="434" t="s">
        <v>361</v>
      </c>
      <c r="U399" s="434">
        <v>1.64</v>
      </c>
      <c r="V399" s="435">
        <v>0.99760000000000004</v>
      </c>
      <c r="W399" s="441">
        <v>1</v>
      </c>
    </row>
    <row r="400" spans="2:23" x14ac:dyDescent="0.35">
      <c r="B400" s="446" t="s">
        <v>223</v>
      </c>
      <c r="C400" s="434" t="s">
        <v>459</v>
      </c>
      <c r="D400" s="434" t="s">
        <v>460</v>
      </c>
      <c r="E400" s="435">
        <v>1.3427</v>
      </c>
      <c r="F400" s="434">
        <v>1</v>
      </c>
      <c r="G400" s="435">
        <v>0.43357000000000001</v>
      </c>
      <c r="H400" s="435">
        <v>0.45095000000000002</v>
      </c>
      <c r="I400" s="435">
        <v>0.96289999999999998</v>
      </c>
      <c r="J400" s="435">
        <v>0.17163999999999999</v>
      </c>
      <c r="K400" s="435">
        <v>0.21529999999999999</v>
      </c>
      <c r="L400" s="434">
        <v>13303.88</v>
      </c>
      <c r="M400" s="434">
        <v>0</v>
      </c>
      <c r="N400" s="434">
        <v>0</v>
      </c>
      <c r="O400" s="434">
        <v>1382</v>
      </c>
      <c r="P400" s="435">
        <v>1.2236</v>
      </c>
      <c r="Q400" s="434">
        <v>1</v>
      </c>
      <c r="R400" s="434">
        <v>1</v>
      </c>
      <c r="S400" s="434" t="s">
        <v>361</v>
      </c>
      <c r="T400" s="434" t="s">
        <v>361</v>
      </c>
      <c r="U400" s="434">
        <v>1.5955999999999999</v>
      </c>
      <c r="V400" s="435">
        <v>0.99870000000000003</v>
      </c>
      <c r="W400" s="441">
        <v>1</v>
      </c>
    </row>
    <row r="401" spans="2:23" x14ac:dyDescent="0.35">
      <c r="B401" s="446" t="s">
        <v>223</v>
      </c>
      <c r="C401" s="434" t="s">
        <v>461</v>
      </c>
      <c r="D401" s="434" t="s">
        <v>462</v>
      </c>
      <c r="E401" s="435">
        <v>1.3427</v>
      </c>
      <c r="F401" s="434">
        <v>1</v>
      </c>
      <c r="G401" s="435">
        <v>0.22067999999999999</v>
      </c>
      <c r="H401" s="435">
        <v>0.23279</v>
      </c>
      <c r="I401" s="435">
        <v>0.45329999999999998</v>
      </c>
      <c r="J401" s="435">
        <v>0.03</v>
      </c>
      <c r="K401" s="435">
        <v>0</v>
      </c>
      <c r="L401" s="434">
        <v>657.8</v>
      </c>
      <c r="M401" s="434">
        <v>0</v>
      </c>
      <c r="N401" s="434">
        <v>0</v>
      </c>
      <c r="O401" s="434">
        <v>700</v>
      </c>
      <c r="P401" s="435">
        <v>1.2236</v>
      </c>
      <c r="Q401" s="434">
        <v>1</v>
      </c>
      <c r="R401" s="434">
        <v>1</v>
      </c>
      <c r="S401" s="434" t="s">
        <v>361</v>
      </c>
      <c r="T401" s="434" t="s">
        <v>361</v>
      </c>
      <c r="U401" s="434">
        <v>1.3625</v>
      </c>
      <c r="V401" s="435">
        <v>0.99550000000000005</v>
      </c>
      <c r="W401" s="441">
        <v>1</v>
      </c>
    </row>
    <row r="402" spans="2:23" x14ac:dyDescent="0.35">
      <c r="B402" s="446" t="s">
        <v>223</v>
      </c>
      <c r="C402" s="434" t="s">
        <v>682</v>
      </c>
      <c r="D402" s="434" t="s">
        <v>683</v>
      </c>
      <c r="E402" s="435">
        <v>1.2918000000000001</v>
      </c>
      <c r="F402" s="434">
        <v>1</v>
      </c>
      <c r="G402" s="435">
        <v>0</v>
      </c>
      <c r="H402" s="435">
        <v>0</v>
      </c>
      <c r="I402" s="435">
        <v>0.68840000000000001</v>
      </c>
      <c r="J402" s="435">
        <v>0.03</v>
      </c>
      <c r="K402" s="435">
        <v>0</v>
      </c>
      <c r="L402" s="434">
        <v>0</v>
      </c>
      <c r="M402" s="434">
        <v>0</v>
      </c>
      <c r="N402" s="434">
        <v>0</v>
      </c>
      <c r="O402" s="434">
        <v>388</v>
      </c>
      <c r="P402" s="435">
        <v>1.1916</v>
      </c>
      <c r="Q402" s="434">
        <v>1</v>
      </c>
      <c r="R402" s="434">
        <v>1.11788</v>
      </c>
      <c r="S402" s="434" t="s">
        <v>361</v>
      </c>
      <c r="T402" s="434" t="s">
        <v>361</v>
      </c>
      <c r="U402" s="434">
        <v>1.1445000000000001</v>
      </c>
      <c r="V402" s="435"/>
      <c r="W402" s="441">
        <v>1</v>
      </c>
    </row>
    <row r="403" spans="2:23" x14ac:dyDescent="0.35">
      <c r="B403" s="446" t="s">
        <v>223</v>
      </c>
      <c r="C403" s="434" t="s">
        <v>463</v>
      </c>
      <c r="D403" s="434" t="s">
        <v>464</v>
      </c>
      <c r="E403" s="435">
        <v>0.94369999999999998</v>
      </c>
      <c r="F403" s="434">
        <v>1</v>
      </c>
      <c r="G403" s="435">
        <v>0.17405999999999999</v>
      </c>
      <c r="H403" s="435">
        <v>0.25179000000000001</v>
      </c>
      <c r="I403" s="435">
        <v>0.33069999999999999</v>
      </c>
      <c r="J403" s="435">
        <v>4.1239999999999999E-2</v>
      </c>
      <c r="K403" s="435">
        <v>6.9260000000000002E-2</v>
      </c>
      <c r="L403" s="434">
        <v>287.27</v>
      </c>
      <c r="M403" s="434">
        <v>0</v>
      </c>
      <c r="N403" s="434">
        <v>0</v>
      </c>
      <c r="O403" s="434">
        <v>3209</v>
      </c>
      <c r="P403" s="435">
        <v>0.96109999999999995</v>
      </c>
      <c r="Q403" s="434">
        <v>1</v>
      </c>
      <c r="R403" s="434">
        <v>1</v>
      </c>
      <c r="S403" s="434" t="s">
        <v>361</v>
      </c>
      <c r="T403" s="434" t="s">
        <v>361</v>
      </c>
      <c r="U403" s="434">
        <v>1.5530999999999999</v>
      </c>
      <c r="V403" s="435">
        <v>0.99770000000000003</v>
      </c>
      <c r="W403" s="441">
        <v>1</v>
      </c>
    </row>
    <row r="404" spans="2:23" x14ac:dyDescent="0.35">
      <c r="B404" s="446" t="s">
        <v>223</v>
      </c>
      <c r="C404" s="434" t="s">
        <v>465</v>
      </c>
      <c r="D404" s="434" t="s">
        <v>466</v>
      </c>
      <c r="E404" s="435">
        <v>0.99770000000000003</v>
      </c>
      <c r="F404" s="434">
        <v>1</v>
      </c>
      <c r="G404" s="435">
        <v>0</v>
      </c>
      <c r="H404" s="435">
        <v>0</v>
      </c>
      <c r="I404" s="435">
        <v>0.25269999999999998</v>
      </c>
      <c r="J404" s="435">
        <v>2.5159999999999998E-2</v>
      </c>
      <c r="K404" s="435">
        <v>0</v>
      </c>
      <c r="L404" s="434">
        <v>410.57</v>
      </c>
      <c r="M404" s="434">
        <v>7</v>
      </c>
      <c r="N404" s="434">
        <v>0</v>
      </c>
      <c r="O404" s="434">
        <v>1700</v>
      </c>
      <c r="P404" s="435">
        <v>0.99839999999999995</v>
      </c>
      <c r="Q404" s="434">
        <v>1</v>
      </c>
      <c r="R404" s="434">
        <v>1</v>
      </c>
      <c r="S404" s="434" t="s">
        <v>361</v>
      </c>
      <c r="T404" s="434" t="s">
        <v>361</v>
      </c>
      <c r="U404" s="434">
        <v>1.4081999999999999</v>
      </c>
      <c r="V404" s="435">
        <v>0.98240000000000005</v>
      </c>
      <c r="W404" s="441">
        <v>1</v>
      </c>
    </row>
    <row r="405" spans="2:23" x14ac:dyDescent="0.35">
      <c r="B405" s="446" t="s">
        <v>223</v>
      </c>
      <c r="C405" s="434" t="s">
        <v>467</v>
      </c>
      <c r="D405" s="434" t="s">
        <v>468</v>
      </c>
      <c r="E405" s="435">
        <v>1.3427</v>
      </c>
      <c r="F405" s="434">
        <v>1</v>
      </c>
      <c r="G405" s="435">
        <v>0.63826000000000005</v>
      </c>
      <c r="H405" s="435">
        <v>0.52698999999999996</v>
      </c>
      <c r="I405" s="435">
        <v>0.46970000000000001</v>
      </c>
      <c r="J405" s="435">
        <v>0.03</v>
      </c>
      <c r="K405" s="435">
        <v>0</v>
      </c>
      <c r="L405" s="434">
        <v>29692.61</v>
      </c>
      <c r="M405" s="434">
        <v>0</v>
      </c>
      <c r="N405" s="434">
        <v>0</v>
      </c>
      <c r="O405" s="434">
        <v>16</v>
      </c>
      <c r="P405" s="435">
        <v>1.2236</v>
      </c>
      <c r="Q405" s="434">
        <v>1</v>
      </c>
      <c r="R405" s="434">
        <v>1</v>
      </c>
      <c r="S405" s="434" t="s">
        <v>361</v>
      </c>
      <c r="T405" s="434" t="s">
        <v>361</v>
      </c>
      <c r="U405" s="434">
        <v>2.1718999999999999</v>
      </c>
      <c r="V405" s="435"/>
      <c r="W405" s="441">
        <v>1</v>
      </c>
    </row>
    <row r="406" spans="2:23" x14ac:dyDescent="0.35">
      <c r="B406" s="446" t="s">
        <v>223</v>
      </c>
      <c r="C406" s="434" t="s">
        <v>469</v>
      </c>
      <c r="D406" s="434" t="s">
        <v>470</v>
      </c>
      <c r="E406" s="435">
        <v>1.3427</v>
      </c>
      <c r="F406" s="434">
        <v>1</v>
      </c>
      <c r="G406" s="435">
        <v>0.29649999999999999</v>
      </c>
      <c r="H406" s="435">
        <v>0.24734999999999999</v>
      </c>
      <c r="I406" s="435">
        <v>0.4471</v>
      </c>
      <c r="J406" s="435">
        <v>6.5250000000000002E-2</v>
      </c>
      <c r="K406" s="435">
        <v>0</v>
      </c>
      <c r="L406" s="434">
        <v>440.39</v>
      </c>
      <c r="M406" s="434">
        <v>7</v>
      </c>
      <c r="N406" s="434">
        <v>0</v>
      </c>
      <c r="O406" s="434">
        <v>28654</v>
      </c>
      <c r="P406" s="435">
        <v>1.2236</v>
      </c>
      <c r="Q406" s="434">
        <v>1</v>
      </c>
      <c r="R406" s="434">
        <v>1</v>
      </c>
      <c r="S406" s="434" t="s">
        <v>361</v>
      </c>
      <c r="T406" s="434" t="s">
        <v>361</v>
      </c>
      <c r="U406" s="434">
        <v>2.1760999999999999</v>
      </c>
      <c r="V406" s="435">
        <v>0.997</v>
      </c>
      <c r="W406" s="441">
        <v>1</v>
      </c>
    </row>
    <row r="407" spans="2:23" x14ac:dyDescent="0.35">
      <c r="B407" s="446" t="s">
        <v>223</v>
      </c>
      <c r="C407" s="434" t="s">
        <v>471</v>
      </c>
      <c r="D407" s="434" t="s">
        <v>472</v>
      </c>
      <c r="E407" s="435">
        <v>1.0303</v>
      </c>
      <c r="F407" s="434">
        <v>1</v>
      </c>
      <c r="G407" s="435">
        <v>0</v>
      </c>
      <c r="H407" s="435">
        <v>0</v>
      </c>
      <c r="I407" s="435">
        <v>0.16839999999999999</v>
      </c>
      <c r="J407" s="435">
        <v>9.2399999999999999E-3</v>
      </c>
      <c r="K407" s="435">
        <v>3.4689999999999999E-2</v>
      </c>
      <c r="L407" s="434">
        <v>326.29000000000002</v>
      </c>
      <c r="M407" s="434">
        <v>0</v>
      </c>
      <c r="N407" s="434">
        <v>0</v>
      </c>
      <c r="O407" s="434">
        <v>1494</v>
      </c>
      <c r="P407" s="435">
        <v>1.0206999999999999</v>
      </c>
      <c r="Q407" s="434">
        <v>1</v>
      </c>
      <c r="R407" s="434">
        <v>1</v>
      </c>
      <c r="S407" s="434" t="s">
        <v>361</v>
      </c>
      <c r="T407" s="434" t="s">
        <v>361</v>
      </c>
      <c r="U407" s="434">
        <v>1.7810999999999999</v>
      </c>
      <c r="V407" s="435">
        <v>0.99809999999999999</v>
      </c>
      <c r="W407" s="441">
        <v>1</v>
      </c>
    </row>
    <row r="408" spans="2:23" x14ac:dyDescent="0.35">
      <c r="B408" s="446" t="s">
        <v>223</v>
      </c>
      <c r="C408" s="434" t="s">
        <v>473</v>
      </c>
      <c r="D408" s="434" t="s">
        <v>474</v>
      </c>
      <c r="E408" s="435">
        <v>1.3427</v>
      </c>
      <c r="F408" s="434">
        <v>1</v>
      </c>
      <c r="G408" s="435">
        <v>0</v>
      </c>
      <c r="H408" s="435">
        <v>0</v>
      </c>
      <c r="I408" s="435">
        <v>0.37369999999999998</v>
      </c>
      <c r="J408" s="435">
        <v>5.0110000000000002E-2</v>
      </c>
      <c r="K408" s="435">
        <v>7.8609999999999999E-2</v>
      </c>
      <c r="L408" s="434">
        <v>343.58</v>
      </c>
      <c r="M408" s="434">
        <v>0</v>
      </c>
      <c r="N408" s="434">
        <v>0</v>
      </c>
      <c r="O408" s="434">
        <v>3780</v>
      </c>
      <c r="P408" s="435">
        <v>1.2236</v>
      </c>
      <c r="Q408" s="434">
        <v>1</v>
      </c>
      <c r="R408" s="434">
        <v>1</v>
      </c>
      <c r="S408" s="434" t="s">
        <v>361</v>
      </c>
      <c r="T408" s="434" t="s">
        <v>361</v>
      </c>
      <c r="U408" s="434">
        <v>1.5782</v>
      </c>
      <c r="V408" s="435">
        <v>0.98009999999999997</v>
      </c>
      <c r="W408" s="441">
        <v>1</v>
      </c>
    </row>
    <row r="409" spans="2:23" x14ac:dyDescent="0.35">
      <c r="B409" s="446" t="s">
        <v>223</v>
      </c>
      <c r="C409" s="434" t="s">
        <v>475</v>
      </c>
      <c r="D409" s="434" t="s">
        <v>476</v>
      </c>
      <c r="E409" s="435">
        <v>1.3094000000000001</v>
      </c>
      <c r="F409" s="434">
        <v>1</v>
      </c>
      <c r="G409" s="435">
        <v>0.21401000000000001</v>
      </c>
      <c r="H409" s="435">
        <v>0.13233</v>
      </c>
      <c r="I409" s="435">
        <v>0.2235</v>
      </c>
      <c r="J409" s="435">
        <v>1.9130000000000001E-2</v>
      </c>
      <c r="K409" s="435">
        <v>4.6300000000000001E-2</v>
      </c>
      <c r="L409" s="434">
        <v>322.43</v>
      </c>
      <c r="M409" s="434">
        <v>0</v>
      </c>
      <c r="N409" s="434">
        <v>0</v>
      </c>
      <c r="O409" s="434">
        <v>16146</v>
      </c>
      <c r="P409" s="435">
        <v>1.2027000000000001</v>
      </c>
      <c r="Q409" s="434">
        <v>1</v>
      </c>
      <c r="R409" s="434">
        <v>1</v>
      </c>
      <c r="S409" s="434" t="s">
        <v>361</v>
      </c>
      <c r="T409" s="434" t="s">
        <v>361</v>
      </c>
      <c r="U409" s="434">
        <v>1.9771000000000001</v>
      </c>
      <c r="V409" s="435">
        <v>0.99529999999999996</v>
      </c>
      <c r="W409" s="441">
        <v>1</v>
      </c>
    </row>
    <row r="410" spans="2:23" x14ac:dyDescent="0.35">
      <c r="B410" s="446" t="s">
        <v>223</v>
      </c>
      <c r="C410" s="434" t="s">
        <v>477</v>
      </c>
      <c r="D410" s="434" t="s">
        <v>478</v>
      </c>
      <c r="E410" s="435">
        <v>1.2918000000000001</v>
      </c>
      <c r="F410" s="434">
        <v>1</v>
      </c>
      <c r="G410" s="435">
        <v>0.12720999999999999</v>
      </c>
      <c r="H410" s="435">
        <v>9.2100000000000001E-2</v>
      </c>
      <c r="I410" s="435">
        <v>0.24970000000000001</v>
      </c>
      <c r="J410" s="435">
        <v>2.4539999999999999E-2</v>
      </c>
      <c r="K410" s="435">
        <v>5.1860000000000003E-2</v>
      </c>
      <c r="L410" s="434">
        <v>211.56</v>
      </c>
      <c r="M410" s="434">
        <v>0</v>
      </c>
      <c r="N410" s="434">
        <v>0</v>
      </c>
      <c r="O410" s="434">
        <v>4136</v>
      </c>
      <c r="P410" s="435">
        <v>1.1916</v>
      </c>
      <c r="Q410" s="434">
        <v>1</v>
      </c>
      <c r="R410" s="434">
        <v>1</v>
      </c>
      <c r="S410" s="434" t="s">
        <v>361</v>
      </c>
      <c r="T410" s="434" t="s">
        <v>361</v>
      </c>
      <c r="U410" s="434">
        <v>1.4927999999999999</v>
      </c>
      <c r="V410" s="435">
        <v>0.99490000000000001</v>
      </c>
      <c r="W410" s="441">
        <v>1</v>
      </c>
    </row>
    <row r="411" spans="2:23" x14ac:dyDescent="0.35">
      <c r="B411" s="446" t="s">
        <v>223</v>
      </c>
      <c r="C411" s="434" t="s">
        <v>684</v>
      </c>
      <c r="D411" s="434" t="s">
        <v>685</v>
      </c>
      <c r="E411" s="435">
        <v>0.94369999999999998</v>
      </c>
      <c r="F411" s="434">
        <v>1</v>
      </c>
      <c r="G411" s="435">
        <v>0</v>
      </c>
      <c r="H411" s="435">
        <v>0</v>
      </c>
      <c r="I411" s="435">
        <v>0.77439999999999998</v>
      </c>
      <c r="J411" s="435">
        <v>0.03</v>
      </c>
      <c r="K411" s="435">
        <v>0</v>
      </c>
      <c r="L411" s="434">
        <v>0</v>
      </c>
      <c r="M411" s="434">
        <v>0</v>
      </c>
      <c r="N411" s="434">
        <v>0</v>
      </c>
      <c r="O411" s="434">
        <v>17</v>
      </c>
      <c r="P411" s="435">
        <v>0.96109999999999995</v>
      </c>
      <c r="Q411" s="434">
        <v>1</v>
      </c>
      <c r="R411" s="434">
        <v>1</v>
      </c>
      <c r="S411" s="434" t="s">
        <v>361</v>
      </c>
      <c r="T411" s="434" t="s">
        <v>361</v>
      </c>
      <c r="U411" s="434">
        <v>0.8216</v>
      </c>
      <c r="V411" s="435"/>
      <c r="W411" s="441">
        <v>1</v>
      </c>
    </row>
    <row r="412" spans="2:23" x14ac:dyDescent="0.35">
      <c r="B412" s="446" t="s">
        <v>223</v>
      </c>
      <c r="C412" s="434" t="s">
        <v>479</v>
      </c>
      <c r="D412" s="434" t="s">
        <v>480</v>
      </c>
      <c r="E412" s="435">
        <v>1.0303</v>
      </c>
      <c r="F412" s="434">
        <v>1</v>
      </c>
      <c r="G412" s="435">
        <v>0</v>
      </c>
      <c r="H412" s="435">
        <v>0</v>
      </c>
      <c r="I412" s="435">
        <v>0.12180000000000001</v>
      </c>
      <c r="J412" s="435">
        <v>0</v>
      </c>
      <c r="K412" s="435">
        <v>0</v>
      </c>
      <c r="L412" s="434">
        <v>0</v>
      </c>
      <c r="M412" s="434">
        <v>0</v>
      </c>
      <c r="N412" s="434">
        <v>0</v>
      </c>
      <c r="O412" s="434">
        <v>264</v>
      </c>
      <c r="P412" s="435">
        <v>1.0206999999999999</v>
      </c>
      <c r="Q412" s="434">
        <v>1</v>
      </c>
      <c r="R412" s="434">
        <v>1.22326</v>
      </c>
      <c r="S412" s="434" t="s">
        <v>361</v>
      </c>
      <c r="T412" s="434" t="s">
        <v>361</v>
      </c>
      <c r="U412" s="434">
        <v>0.96489999999999998</v>
      </c>
      <c r="V412" s="435">
        <v>0.99180000000000001</v>
      </c>
      <c r="W412" s="441">
        <v>1</v>
      </c>
    </row>
    <row r="413" spans="2:23" x14ac:dyDescent="0.35">
      <c r="B413" s="446" t="s">
        <v>223</v>
      </c>
      <c r="C413" s="434" t="s">
        <v>481</v>
      </c>
      <c r="D413" s="434" t="s">
        <v>686</v>
      </c>
      <c r="E413" s="435">
        <v>1.014</v>
      </c>
      <c r="F413" s="434">
        <v>1</v>
      </c>
      <c r="G413" s="435">
        <v>0</v>
      </c>
      <c r="H413" s="435">
        <v>0</v>
      </c>
      <c r="I413" s="435">
        <v>0.27029999999999998</v>
      </c>
      <c r="J413" s="435">
        <v>2.879E-2</v>
      </c>
      <c r="K413" s="435">
        <v>5.6259999999999998E-2</v>
      </c>
      <c r="L413" s="434">
        <v>470.83</v>
      </c>
      <c r="M413" s="434">
        <v>0</v>
      </c>
      <c r="N413" s="434">
        <v>0</v>
      </c>
      <c r="O413" s="434">
        <v>723</v>
      </c>
      <c r="P413" s="435">
        <v>1.0096000000000001</v>
      </c>
      <c r="Q413" s="434">
        <v>1</v>
      </c>
      <c r="R413" s="434">
        <v>1.09697</v>
      </c>
      <c r="S413" s="434" t="s">
        <v>361</v>
      </c>
      <c r="T413" s="434" t="s">
        <v>361</v>
      </c>
      <c r="U413" s="434">
        <v>1.4643999999999999</v>
      </c>
      <c r="V413" s="435">
        <v>0.995</v>
      </c>
      <c r="W413" s="441">
        <v>1</v>
      </c>
    </row>
    <row r="414" spans="2:23" x14ac:dyDescent="0.35">
      <c r="B414" s="446" t="s">
        <v>223</v>
      </c>
      <c r="C414" s="434" t="s">
        <v>483</v>
      </c>
      <c r="D414" s="434" t="s">
        <v>484</v>
      </c>
      <c r="E414" s="435">
        <v>1.3427</v>
      </c>
      <c r="F414" s="434">
        <v>1</v>
      </c>
      <c r="G414" s="435">
        <v>0.25378000000000001</v>
      </c>
      <c r="H414" s="435">
        <v>0.22789000000000001</v>
      </c>
      <c r="I414" s="435">
        <v>0.23849999999999999</v>
      </c>
      <c r="J414" s="435">
        <v>2.223E-2</v>
      </c>
      <c r="K414" s="435">
        <v>0</v>
      </c>
      <c r="L414" s="434">
        <v>875.96</v>
      </c>
      <c r="M414" s="434">
        <v>7</v>
      </c>
      <c r="N414" s="434">
        <v>0</v>
      </c>
      <c r="O414" s="434">
        <v>6051</v>
      </c>
      <c r="P414" s="435">
        <v>1.2236</v>
      </c>
      <c r="Q414" s="434">
        <v>1</v>
      </c>
      <c r="R414" s="434">
        <v>1</v>
      </c>
      <c r="S414" s="434" t="s">
        <v>361</v>
      </c>
      <c r="T414" s="434" t="s">
        <v>361</v>
      </c>
      <c r="U414" s="434">
        <v>2.0516000000000001</v>
      </c>
      <c r="V414" s="435">
        <v>0.99619999999999997</v>
      </c>
      <c r="W414" s="441">
        <v>1</v>
      </c>
    </row>
    <row r="415" spans="2:23" x14ac:dyDescent="0.35">
      <c r="B415" s="446" t="s">
        <v>223</v>
      </c>
      <c r="C415" s="434" t="s">
        <v>485</v>
      </c>
      <c r="D415" s="434" t="s">
        <v>486</v>
      </c>
      <c r="E415" s="435">
        <v>0.89529999999999998</v>
      </c>
      <c r="F415" s="434">
        <v>1</v>
      </c>
      <c r="G415" s="435">
        <v>0.12443</v>
      </c>
      <c r="H415" s="435">
        <v>8.387E-2</v>
      </c>
      <c r="I415" s="435">
        <v>0.28660000000000002</v>
      </c>
      <c r="J415" s="435">
        <v>3.2149999999999998E-2</v>
      </c>
      <c r="K415" s="435">
        <v>0</v>
      </c>
      <c r="L415" s="434">
        <v>662.97</v>
      </c>
      <c r="M415" s="434">
        <v>7</v>
      </c>
      <c r="N415" s="434">
        <v>0</v>
      </c>
      <c r="O415" s="434">
        <v>5758</v>
      </c>
      <c r="P415" s="435">
        <v>0.92710000000000004</v>
      </c>
      <c r="Q415" s="434">
        <v>1</v>
      </c>
      <c r="R415" s="434">
        <v>1</v>
      </c>
      <c r="S415" s="434" t="s">
        <v>361</v>
      </c>
      <c r="T415" s="434" t="s">
        <v>361</v>
      </c>
      <c r="U415" s="434">
        <v>2.1067</v>
      </c>
      <c r="V415" s="435">
        <v>0.99119999999999997</v>
      </c>
      <c r="W415" s="441">
        <v>1</v>
      </c>
    </row>
    <row r="416" spans="2:23" x14ac:dyDescent="0.35">
      <c r="B416" s="446" t="s">
        <v>223</v>
      </c>
      <c r="C416" s="434" t="s">
        <v>487</v>
      </c>
      <c r="D416" s="434" t="s">
        <v>488</v>
      </c>
      <c r="E416" s="435">
        <v>1.3078000000000001</v>
      </c>
      <c r="F416" s="434">
        <v>1</v>
      </c>
      <c r="G416" s="435">
        <v>0.14943000000000001</v>
      </c>
      <c r="H416" s="435">
        <v>0.11282</v>
      </c>
      <c r="I416" s="435">
        <v>0.24199999999999999</v>
      </c>
      <c r="J416" s="435">
        <v>2.2950000000000002E-2</v>
      </c>
      <c r="K416" s="435">
        <v>0</v>
      </c>
      <c r="L416" s="434">
        <v>312.97000000000003</v>
      </c>
      <c r="M416" s="434">
        <v>7</v>
      </c>
      <c r="N416" s="434">
        <v>0</v>
      </c>
      <c r="O416" s="434">
        <v>8218</v>
      </c>
      <c r="P416" s="435">
        <v>1.2017</v>
      </c>
      <c r="Q416" s="434">
        <v>1</v>
      </c>
      <c r="R416" s="434">
        <v>1</v>
      </c>
      <c r="S416" s="434" t="s">
        <v>361</v>
      </c>
      <c r="T416" s="434" t="s">
        <v>361</v>
      </c>
      <c r="U416" s="434">
        <v>1.5711999999999999</v>
      </c>
      <c r="V416" s="435">
        <v>0.99729999999999996</v>
      </c>
      <c r="W416" s="441">
        <v>1</v>
      </c>
    </row>
    <row r="417" spans="2:23" x14ac:dyDescent="0.35">
      <c r="B417" s="446" t="s">
        <v>223</v>
      </c>
      <c r="C417" s="434" t="s">
        <v>489</v>
      </c>
      <c r="D417" s="434" t="s">
        <v>490</v>
      </c>
      <c r="E417" s="435">
        <v>1.3427</v>
      </c>
      <c r="F417" s="434">
        <v>1</v>
      </c>
      <c r="G417" s="435">
        <v>0.40178000000000003</v>
      </c>
      <c r="H417" s="435">
        <v>0.39285999999999999</v>
      </c>
      <c r="I417" s="435">
        <v>0.76239999999999997</v>
      </c>
      <c r="J417" s="435">
        <v>0.13028000000000001</v>
      </c>
      <c r="K417" s="435">
        <v>0.16694000000000001</v>
      </c>
      <c r="L417" s="434">
        <v>6628.77</v>
      </c>
      <c r="M417" s="434">
        <v>0</v>
      </c>
      <c r="N417" s="434">
        <v>0</v>
      </c>
      <c r="O417" s="434">
        <v>2032</v>
      </c>
      <c r="P417" s="435">
        <v>1.2236</v>
      </c>
      <c r="Q417" s="434">
        <v>1</v>
      </c>
      <c r="R417" s="434">
        <v>1</v>
      </c>
      <c r="S417" s="434" t="s">
        <v>361</v>
      </c>
      <c r="T417" s="434" t="s">
        <v>361</v>
      </c>
      <c r="U417" s="434">
        <v>1.6425000000000001</v>
      </c>
      <c r="V417" s="435">
        <v>0.99729999999999996</v>
      </c>
      <c r="W417" s="441">
        <v>1</v>
      </c>
    </row>
    <row r="418" spans="2:23" x14ac:dyDescent="0.35">
      <c r="B418" s="446" t="s">
        <v>223</v>
      </c>
      <c r="C418" s="434" t="s">
        <v>491</v>
      </c>
      <c r="D418" s="434" t="s">
        <v>492</v>
      </c>
      <c r="E418" s="435">
        <v>1.3427</v>
      </c>
      <c r="F418" s="434">
        <v>1</v>
      </c>
      <c r="G418" s="435">
        <v>0.31866</v>
      </c>
      <c r="H418" s="435">
        <v>0.27134000000000003</v>
      </c>
      <c r="I418" s="435">
        <v>0.72450000000000003</v>
      </c>
      <c r="J418" s="435">
        <v>0.12247</v>
      </c>
      <c r="K418" s="435">
        <v>0.15801999999999999</v>
      </c>
      <c r="L418" s="434">
        <v>18233.29</v>
      </c>
      <c r="M418" s="434">
        <v>0</v>
      </c>
      <c r="N418" s="434">
        <v>0</v>
      </c>
      <c r="O418" s="434">
        <v>1843</v>
      </c>
      <c r="P418" s="435">
        <v>1.2236</v>
      </c>
      <c r="Q418" s="434">
        <v>1</v>
      </c>
      <c r="R418" s="434">
        <v>1</v>
      </c>
      <c r="S418" s="434" t="s">
        <v>361</v>
      </c>
      <c r="T418" s="434" t="s">
        <v>361</v>
      </c>
      <c r="U418" s="434">
        <v>1.5993999999999999</v>
      </c>
      <c r="V418" s="435">
        <v>0.99880000000000002</v>
      </c>
      <c r="W418" s="441">
        <v>1</v>
      </c>
    </row>
    <row r="419" spans="2:23" x14ac:dyDescent="0.35">
      <c r="B419" s="446" t="s">
        <v>223</v>
      </c>
      <c r="C419" s="434" t="s">
        <v>493</v>
      </c>
      <c r="D419" s="434" t="s">
        <v>494</v>
      </c>
      <c r="E419" s="435">
        <v>1.3078000000000001</v>
      </c>
      <c r="F419" s="434">
        <v>1</v>
      </c>
      <c r="G419" s="435">
        <v>0</v>
      </c>
      <c r="H419" s="435">
        <v>0</v>
      </c>
      <c r="I419" s="435">
        <v>0.46200000000000002</v>
      </c>
      <c r="J419" s="435">
        <v>0.03</v>
      </c>
      <c r="K419" s="435">
        <v>0</v>
      </c>
      <c r="L419" s="434">
        <v>611.4</v>
      </c>
      <c r="M419" s="434">
        <v>0</v>
      </c>
      <c r="N419" s="434">
        <v>0</v>
      </c>
      <c r="O419" s="434">
        <v>968</v>
      </c>
      <c r="P419" s="435">
        <v>1.2017</v>
      </c>
      <c r="Q419" s="434">
        <v>1</v>
      </c>
      <c r="R419" s="434">
        <v>1</v>
      </c>
      <c r="S419" s="434" t="s">
        <v>361</v>
      </c>
      <c r="T419" s="434" t="s">
        <v>361</v>
      </c>
      <c r="U419" s="434">
        <v>1.3045</v>
      </c>
      <c r="V419" s="435">
        <v>0.98960000000000004</v>
      </c>
      <c r="W419" s="441">
        <v>1</v>
      </c>
    </row>
    <row r="420" spans="2:23" x14ac:dyDescent="0.35">
      <c r="B420" s="446" t="s">
        <v>223</v>
      </c>
      <c r="C420" s="434" t="s">
        <v>495</v>
      </c>
      <c r="D420" s="434" t="s">
        <v>496</v>
      </c>
      <c r="E420" s="435">
        <v>1.014</v>
      </c>
      <c r="F420" s="434">
        <v>1</v>
      </c>
      <c r="G420" s="435">
        <v>6.4530000000000004E-2</v>
      </c>
      <c r="H420" s="435">
        <v>4.9079999999999999E-2</v>
      </c>
      <c r="I420" s="435">
        <v>0.2419</v>
      </c>
      <c r="J420" s="435">
        <v>2.2929999999999999E-2</v>
      </c>
      <c r="K420" s="435">
        <v>0</v>
      </c>
      <c r="L420" s="434">
        <v>256.36</v>
      </c>
      <c r="M420" s="434">
        <v>7</v>
      </c>
      <c r="N420" s="434">
        <v>0</v>
      </c>
      <c r="O420" s="434">
        <v>7860</v>
      </c>
      <c r="P420" s="435">
        <v>1.0096000000000001</v>
      </c>
      <c r="Q420" s="434">
        <v>1</v>
      </c>
      <c r="R420" s="434">
        <v>1</v>
      </c>
      <c r="S420" s="434" t="s">
        <v>361</v>
      </c>
      <c r="T420" s="434" t="s">
        <v>361</v>
      </c>
      <c r="U420" s="434">
        <v>2.0331999999999999</v>
      </c>
      <c r="V420" s="435">
        <v>0.98399999999999999</v>
      </c>
      <c r="W420" s="441">
        <v>1</v>
      </c>
    </row>
    <row r="421" spans="2:23" x14ac:dyDescent="0.35">
      <c r="B421" s="446" t="s">
        <v>223</v>
      </c>
      <c r="C421" s="434" t="s">
        <v>497</v>
      </c>
      <c r="D421" s="434" t="s">
        <v>498</v>
      </c>
      <c r="E421" s="435">
        <v>1.2918000000000001</v>
      </c>
      <c r="F421" s="434">
        <v>1</v>
      </c>
      <c r="G421" s="435">
        <v>5.1159999999999997E-2</v>
      </c>
      <c r="H421" s="435">
        <v>2.9989999999999999E-2</v>
      </c>
      <c r="I421" s="435">
        <v>0.2636</v>
      </c>
      <c r="J421" s="435">
        <v>2.741E-2</v>
      </c>
      <c r="K421" s="435">
        <v>5.4829999999999997E-2</v>
      </c>
      <c r="L421" s="434">
        <v>295.23</v>
      </c>
      <c r="M421" s="434">
        <v>0</v>
      </c>
      <c r="N421" s="434">
        <v>0</v>
      </c>
      <c r="O421" s="434">
        <v>5261</v>
      </c>
      <c r="P421" s="435">
        <v>1.1916</v>
      </c>
      <c r="Q421" s="434">
        <v>1</v>
      </c>
      <c r="R421" s="434">
        <v>1</v>
      </c>
      <c r="S421" s="434" t="s">
        <v>361</v>
      </c>
      <c r="T421" s="434" t="s">
        <v>361</v>
      </c>
      <c r="U421" s="434">
        <v>1.633</v>
      </c>
      <c r="V421" s="435">
        <v>0.98160000000000003</v>
      </c>
      <c r="W421" s="441">
        <v>1</v>
      </c>
    </row>
    <row r="422" spans="2:23" x14ac:dyDescent="0.35">
      <c r="B422" s="446" t="s">
        <v>223</v>
      </c>
      <c r="C422" s="434" t="s">
        <v>499</v>
      </c>
      <c r="D422" s="434" t="s">
        <v>500</v>
      </c>
      <c r="E422" s="435">
        <v>0.85929999999999995</v>
      </c>
      <c r="F422" s="434">
        <v>1</v>
      </c>
      <c r="G422" s="435">
        <v>5.5300000000000002E-2</v>
      </c>
      <c r="H422" s="435">
        <v>4.0590000000000001E-2</v>
      </c>
      <c r="I422" s="435">
        <v>0.31900000000000001</v>
      </c>
      <c r="J422" s="435">
        <v>3.8830000000000003E-2</v>
      </c>
      <c r="K422" s="435">
        <v>6.6729999999999998E-2</v>
      </c>
      <c r="L422" s="434">
        <v>343.2</v>
      </c>
      <c r="M422" s="434">
        <v>0</v>
      </c>
      <c r="N422" s="434">
        <v>0</v>
      </c>
      <c r="O422" s="434">
        <v>4285</v>
      </c>
      <c r="P422" s="435">
        <v>0.90139999999999998</v>
      </c>
      <c r="Q422" s="434">
        <v>1</v>
      </c>
      <c r="R422" s="434">
        <v>1</v>
      </c>
      <c r="S422" s="434" t="s">
        <v>361</v>
      </c>
      <c r="T422" s="434" t="s">
        <v>361</v>
      </c>
      <c r="U422" s="434">
        <v>1.8070999999999999</v>
      </c>
      <c r="V422" s="435">
        <v>0.99750000000000005</v>
      </c>
      <c r="W422" s="441">
        <v>1</v>
      </c>
    </row>
    <row r="423" spans="2:23" x14ac:dyDescent="0.35">
      <c r="B423" s="446" t="s">
        <v>223</v>
      </c>
      <c r="C423" s="434" t="s">
        <v>501</v>
      </c>
      <c r="D423" s="434" t="s">
        <v>502</v>
      </c>
      <c r="E423" s="435">
        <v>1.3427</v>
      </c>
      <c r="F423" s="434">
        <v>1</v>
      </c>
      <c r="G423" s="435">
        <v>0</v>
      </c>
      <c r="H423" s="435">
        <v>0</v>
      </c>
      <c r="I423" s="435">
        <v>0.36809999999999998</v>
      </c>
      <c r="J423" s="435">
        <v>4.8959999999999997E-2</v>
      </c>
      <c r="K423" s="435">
        <v>7.739E-2</v>
      </c>
      <c r="L423" s="434">
        <v>242.54</v>
      </c>
      <c r="M423" s="434">
        <v>0</v>
      </c>
      <c r="N423" s="434">
        <v>0</v>
      </c>
      <c r="O423" s="434">
        <v>4920</v>
      </c>
      <c r="P423" s="435">
        <v>1.2236</v>
      </c>
      <c r="Q423" s="434">
        <v>1</v>
      </c>
      <c r="R423" s="434">
        <v>1</v>
      </c>
      <c r="S423" s="434" t="s">
        <v>361</v>
      </c>
      <c r="T423" s="434" t="s">
        <v>361</v>
      </c>
      <c r="U423" s="434">
        <v>1.7119</v>
      </c>
      <c r="V423" s="435">
        <v>0.9849</v>
      </c>
      <c r="W423" s="441">
        <v>1</v>
      </c>
    </row>
    <row r="424" spans="2:23" x14ac:dyDescent="0.35">
      <c r="B424" s="446" t="s">
        <v>223</v>
      </c>
      <c r="C424" s="434" t="s">
        <v>503</v>
      </c>
      <c r="D424" s="434" t="s">
        <v>504</v>
      </c>
      <c r="E424" s="435">
        <v>1.3427</v>
      </c>
      <c r="F424" s="434">
        <v>1</v>
      </c>
      <c r="G424" s="435">
        <v>0.22287000000000001</v>
      </c>
      <c r="H424" s="435">
        <v>0.15092</v>
      </c>
      <c r="I424" s="435">
        <v>0.35170000000000001</v>
      </c>
      <c r="J424" s="435">
        <v>4.5580000000000002E-2</v>
      </c>
      <c r="K424" s="435">
        <v>7.3819999999999997E-2</v>
      </c>
      <c r="L424" s="434">
        <v>543.23</v>
      </c>
      <c r="M424" s="434">
        <v>0</v>
      </c>
      <c r="N424" s="434">
        <v>0</v>
      </c>
      <c r="O424" s="434">
        <v>8780</v>
      </c>
      <c r="P424" s="435">
        <v>1.2236</v>
      </c>
      <c r="Q424" s="434">
        <v>1</v>
      </c>
      <c r="R424" s="434">
        <v>1</v>
      </c>
      <c r="S424" s="434" t="s">
        <v>361</v>
      </c>
      <c r="T424" s="434" t="s">
        <v>361</v>
      </c>
      <c r="U424" s="434">
        <v>1.6817</v>
      </c>
      <c r="V424" s="435">
        <v>0.99809999999999999</v>
      </c>
      <c r="W424" s="441">
        <v>1</v>
      </c>
    </row>
    <row r="425" spans="2:23" x14ac:dyDescent="0.35">
      <c r="B425" s="446" t="s">
        <v>223</v>
      </c>
      <c r="C425" s="434" t="s">
        <v>505</v>
      </c>
      <c r="D425" s="434" t="s">
        <v>506</v>
      </c>
      <c r="E425" s="435">
        <v>1.3427</v>
      </c>
      <c r="F425" s="434">
        <v>1</v>
      </c>
      <c r="G425" s="435">
        <v>0</v>
      </c>
      <c r="H425" s="435">
        <v>0</v>
      </c>
      <c r="I425" s="435">
        <v>0.13100000000000001</v>
      </c>
      <c r="J425" s="435">
        <v>0</v>
      </c>
      <c r="K425" s="435">
        <v>2.6880000000000001E-2</v>
      </c>
      <c r="L425" s="434">
        <v>0</v>
      </c>
      <c r="M425" s="434">
        <v>0</v>
      </c>
      <c r="N425" s="434">
        <v>0</v>
      </c>
      <c r="O425" s="434">
        <v>2804</v>
      </c>
      <c r="P425" s="435">
        <v>1.2236</v>
      </c>
      <c r="Q425" s="434">
        <v>1</v>
      </c>
      <c r="R425" s="434">
        <v>1</v>
      </c>
      <c r="S425" s="434" t="s">
        <v>361</v>
      </c>
      <c r="T425" s="434" t="s">
        <v>361</v>
      </c>
      <c r="U425" s="434">
        <v>1.6066</v>
      </c>
      <c r="V425" s="435">
        <v>0.97719999999999996</v>
      </c>
      <c r="W425" s="441">
        <v>1</v>
      </c>
    </row>
    <row r="426" spans="2:23" x14ac:dyDescent="0.35">
      <c r="B426" s="446" t="s">
        <v>223</v>
      </c>
      <c r="C426" s="434" t="s">
        <v>507</v>
      </c>
      <c r="D426" s="434" t="s">
        <v>508</v>
      </c>
      <c r="E426" s="435">
        <v>1.0303</v>
      </c>
      <c r="F426" s="434">
        <v>1</v>
      </c>
      <c r="G426" s="435">
        <v>0</v>
      </c>
      <c r="H426" s="435">
        <v>0</v>
      </c>
      <c r="I426" s="435">
        <v>0.42649999999999999</v>
      </c>
      <c r="J426" s="435">
        <v>6.0999999999999999E-2</v>
      </c>
      <c r="K426" s="435">
        <v>9.0209999999999999E-2</v>
      </c>
      <c r="L426" s="434">
        <v>205.5</v>
      </c>
      <c r="M426" s="434">
        <v>0</v>
      </c>
      <c r="N426" s="434">
        <v>0</v>
      </c>
      <c r="O426" s="434">
        <v>779</v>
      </c>
      <c r="P426" s="435">
        <v>1.0206999999999999</v>
      </c>
      <c r="Q426" s="434">
        <v>1</v>
      </c>
      <c r="R426" s="434">
        <v>1</v>
      </c>
      <c r="S426" s="434" t="s">
        <v>361</v>
      </c>
      <c r="T426" s="434" t="s">
        <v>361</v>
      </c>
      <c r="U426" s="434">
        <v>1.2383999999999999</v>
      </c>
      <c r="V426" s="435">
        <v>0.99390000000000001</v>
      </c>
      <c r="W426" s="441">
        <v>1</v>
      </c>
    </row>
    <row r="427" spans="2:23" x14ac:dyDescent="0.35">
      <c r="B427" s="446" t="s">
        <v>223</v>
      </c>
      <c r="C427" s="434" t="s">
        <v>509</v>
      </c>
      <c r="D427" s="434" t="s">
        <v>510</v>
      </c>
      <c r="E427" s="435">
        <v>0.9819</v>
      </c>
      <c r="F427" s="434">
        <v>1</v>
      </c>
      <c r="G427" s="435">
        <v>0.15625</v>
      </c>
      <c r="H427" s="435">
        <v>9.9030000000000007E-2</v>
      </c>
      <c r="I427" s="435">
        <v>0.2394</v>
      </c>
      <c r="J427" s="435">
        <v>2.2409999999999999E-2</v>
      </c>
      <c r="K427" s="435">
        <v>0</v>
      </c>
      <c r="L427" s="434">
        <v>407.59</v>
      </c>
      <c r="M427" s="434">
        <v>7</v>
      </c>
      <c r="N427" s="434">
        <v>0</v>
      </c>
      <c r="O427" s="434">
        <v>3279</v>
      </c>
      <c r="P427" s="435">
        <v>0.98760000000000003</v>
      </c>
      <c r="Q427" s="434">
        <v>1</v>
      </c>
      <c r="R427" s="434">
        <v>1</v>
      </c>
      <c r="S427" s="434" t="s">
        <v>361</v>
      </c>
      <c r="T427" s="434" t="s">
        <v>361</v>
      </c>
      <c r="U427" s="434">
        <v>1.5205</v>
      </c>
      <c r="V427" s="435">
        <v>0.99839999999999995</v>
      </c>
      <c r="W427" s="441">
        <v>1</v>
      </c>
    </row>
    <row r="428" spans="2:23" x14ac:dyDescent="0.35">
      <c r="B428" s="446" t="s">
        <v>223</v>
      </c>
      <c r="C428" s="434" t="s">
        <v>511</v>
      </c>
      <c r="D428" s="434" t="s">
        <v>512</v>
      </c>
      <c r="E428" s="435">
        <v>0.85929999999999995</v>
      </c>
      <c r="F428" s="434">
        <v>1</v>
      </c>
      <c r="G428" s="435">
        <v>0</v>
      </c>
      <c r="H428" s="435">
        <v>0</v>
      </c>
      <c r="I428" s="435">
        <v>4.8800000000000003E-2</v>
      </c>
      <c r="J428" s="435">
        <v>0</v>
      </c>
      <c r="K428" s="435">
        <v>0</v>
      </c>
      <c r="L428" s="434">
        <v>0</v>
      </c>
      <c r="M428" s="434">
        <v>0</v>
      </c>
      <c r="N428" s="434">
        <v>0</v>
      </c>
      <c r="O428" s="434">
        <v>23</v>
      </c>
      <c r="P428" s="435">
        <v>0.90139999999999998</v>
      </c>
      <c r="Q428" s="434">
        <v>1</v>
      </c>
      <c r="R428" s="434">
        <v>1.25</v>
      </c>
      <c r="S428" s="434" t="s">
        <v>361</v>
      </c>
      <c r="T428" s="434" t="s">
        <v>361</v>
      </c>
      <c r="U428" s="434">
        <v>1.0674999999999999</v>
      </c>
      <c r="V428" s="435">
        <v>1</v>
      </c>
      <c r="W428" s="441">
        <v>1</v>
      </c>
    </row>
    <row r="429" spans="2:23" x14ac:dyDescent="0.35">
      <c r="B429" s="446" t="s">
        <v>223</v>
      </c>
      <c r="C429" s="434" t="s">
        <v>689</v>
      </c>
      <c r="D429" s="434" t="s">
        <v>690</v>
      </c>
      <c r="E429" s="435">
        <v>1.3094000000000001</v>
      </c>
      <c r="F429" s="434">
        <v>1</v>
      </c>
      <c r="G429" s="435">
        <v>0.23069999999999999</v>
      </c>
      <c r="H429" s="435">
        <v>0.16061</v>
      </c>
      <c r="I429" s="435">
        <v>0.2273</v>
      </c>
      <c r="J429" s="435">
        <v>1.992E-2</v>
      </c>
      <c r="K429" s="435">
        <v>4.7100000000000003E-2</v>
      </c>
      <c r="L429" s="434">
        <v>0</v>
      </c>
      <c r="M429" s="434">
        <v>0</v>
      </c>
      <c r="N429" s="434">
        <v>0</v>
      </c>
      <c r="O429" s="434">
        <v>8212</v>
      </c>
      <c r="P429" s="435">
        <v>1.2027000000000001</v>
      </c>
      <c r="Q429" s="434">
        <v>1</v>
      </c>
      <c r="R429" s="434">
        <v>1</v>
      </c>
      <c r="S429" s="434" t="s">
        <v>361</v>
      </c>
      <c r="T429" s="434" t="s">
        <v>361</v>
      </c>
      <c r="U429" s="434">
        <v>2.0036</v>
      </c>
      <c r="V429" s="435"/>
      <c r="W429" s="441">
        <v>1</v>
      </c>
    </row>
    <row r="430" spans="2:23" x14ac:dyDescent="0.35">
      <c r="B430" s="446" t="s">
        <v>223</v>
      </c>
      <c r="C430" s="434" t="s">
        <v>513</v>
      </c>
      <c r="D430" s="434" t="s">
        <v>514</v>
      </c>
      <c r="E430" s="435">
        <v>1.3427</v>
      </c>
      <c r="F430" s="434">
        <v>1</v>
      </c>
      <c r="G430" s="435">
        <v>0.21923000000000001</v>
      </c>
      <c r="H430" s="435">
        <v>0.22955999999999999</v>
      </c>
      <c r="I430" s="435">
        <v>0.54800000000000004</v>
      </c>
      <c r="J430" s="435">
        <v>8.6059999999999998E-2</v>
      </c>
      <c r="K430" s="435">
        <v>0</v>
      </c>
      <c r="L430" s="434">
        <v>451.35</v>
      </c>
      <c r="M430" s="434">
        <v>7</v>
      </c>
      <c r="N430" s="434">
        <v>0</v>
      </c>
      <c r="O430" s="434">
        <v>6830</v>
      </c>
      <c r="P430" s="435">
        <v>1.2236</v>
      </c>
      <c r="Q430" s="434">
        <v>1</v>
      </c>
      <c r="R430" s="434">
        <v>1</v>
      </c>
      <c r="S430" s="434" t="s">
        <v>361</v>
      </c>
      <c r="T430" s="434" t="s">
        <v>361</v>
      </c>
      <c r="U430" s="434">
        <v>1.6436999999999999</v>
      </c>
      <c r="V430" s="435">
        <v>0.99109999999999998</v>
      </c>
      <c r="W430" s="441">
        <v>1</v>
      </c>
    </row>
    <row r="431" spans="2:23" x14ac:dyDescent="0.35">
      <c r="B431" s="446" t="s">
        <v>223</v>
      </c>
      <c r="C431" s="434" t="s">
        <v>515</v>
      </c>
      <c r="D431" s="434" t="s">
        <v>516</v>
      </c>
      <c r="E431" s="435">
        <v>0.87280000000000002</v>
      </c>
      <c r="F431" s="434">
        <v>1</v>
      </c>
      <c r="G431" s="435">
        <v>0</v>
      </c>
      <c r="H431" s="435">
        <v>0</v>
      </c>
      <c r="I431" s="435">
        <v>0.40760000000000002</v>
      </c>
      <c r="J431" s="435">
        <v>5.7110000000000001E-2</v>
      </c>
      <c r="K431" s="435">
        <v>0</v>
      </c>
      <c r="L431" s="434">
        <v>520.05999999999995</v>
      </c>
      <c r="M431" s="434">
        <v>7</v>
      </c>
      <c r="N431" s="434">
        <v>0</v>
      </c>
      <c r="O431" s="434">
        <v>2546</v>
      </c>
      <c r="P431" s="435">
        <v>0.91100000000000003</v>
      </c>
      <c r="Q431" s="434">
        <v>1</v>
      </c>
      <c r="R431" s="434">
        <v>1</v>
      </c>
      <c r="S431" s="434" t="s">
        <v>361</v>
      </c>
      <c r="T431" s="434" t="s">
        <v>361</v>
      </c>
      <c r="U431" s="434">
        <v>1.5669</v>
      </c>
      <c r="V431" s="435">
        <v>1</v>
      </c>
      <c r="W431" s="441">
        <v>1</v>
      </c>
    </row>
    <row r="432" spans="2:23" x14ac:dyDescent="0.35">
      <c r="B432" s="446" t="s">
        <v>223</v>
      </c>
      <c r="C432" s="434" t="s">
        <v>517</v>
      </c>
      <c r="D432" s="434" t="s">
        <v>518</v>
      </c>
      <c r="E432" s="435">
        <v>1.3094000000000001</v>
      </c>
      <c r="F432" s="434">
        <v>1</v>
      </c>
      <c r="G432" s="435">
        <v>0.14426</v>
      </c>
      <c r="H432" s="435">
        <v>0.1206</v>
      </c>
      <c r="I432" s="435">
        <v>0.1024</v>
      </c>
      <c r="J432" s="435">
        <v>0</v>
      </c>
      <c r="K432" s="435">
        <v>0</v>
      </c>
      <c r="L432" s="434">
        <v>0</v>
      </c>
      <c r="M432" s="434">
        <v>0</v>
      </c>
      <c r="N432" s="434">
        <v>0</v>
      </c>
      <c r="O432" s="434">
        <v>1571</v>
      </c>
      <c r="P432" s="435">
        <v>1.2027000000000001</v>
      </c>
      <c r="Q432" s="434">
        <v>1</v>
      </c>
      <c r="R432" s="434">
        <v>1</v>
      </c>
      <c r="S432" s="434" t="s">
        <v>361</v>
      </c>
      <c r="T432" s="434" t="s">
        <v>361</v>
      </c>
      <c r="U432" s="434">
        <v>1.4336</v>
      </c>
      <c r="V432" s="435">
        <v>1</v>
      </c>
      <c r="W432" s="441">
        <v>1</v>
      </c>
    </row>
    <row r="433" spans="2:23" x14ac:dyDescent="0.35">
      <c r="B433" s="446" t="s">
        <v>223</v>
      </c>
      <c r="C433" s="434" t="s">
        <v>519</v>
      </c>
      <c r="D433" s="434" t="s">
        <v>520</v>
      </c>
      <c r="E433" s="435">
        <v>1.3094000000000001</v>
      </c>
      <c r="F433" s="434">
        <v>1</v>
      </c>
      <c r="G433" s="435">
        <v>8.7100000000000007E-3</v>
      </c>
      <c r="H433" s="435">
        <v>9.5300000000000003E-3</v>
      </c>
      <c r="I433" s="435">
        <v>7.4399999999999994E-2</v>
      </c>
      <c r="J433" s="435">
        <v>0</v>
      </c>
      <c r="K433" s="435">
        <v>1.5180000000000001E-2</v>
      </c>
      <c r="L433" s="434">
        <v>0</v>
      </c>
      <c r="M433" s="434">
        <v>0</v>
      </c>
      <c r="N433" s="434">
        <v>0</v>
      </c>
      <c r="O433" s="434">
        <v>10878</v>
      </c>
      <c r="P433" s="435">
        <v>1.2027000000000001</v>
      </c>
      <c r="Q433" s="434">
        <v>1</v>
      </c>
      <c r="R433" s="434">
        <v>1</v>
      </c>
      <c r="S433" s="434" t="s">
        <v>361</v>
      </c>
      <c r="T433" s="434" t="s">
        <v>361</v>
      </c>
      <c r="U433" s="434">
        <v>2.1659999999999999</v>
      </c>
      <c r="V433" s="435">
        <v>0.98670000000000002</v>
      </c>
      <c r="W433" s="441">
        <v>1</v>
      </c>
    </row>
    <row r="434" spans="2:23" x14ac:dyDescent="0.35">
      <c r="B434" s="446" t="s">
        <v>223</v>
      </c>
      <c r="C434" s="434" t="s">
        <v>521</v>
      </c>
      <c r="D434" s="434" t="s">
        <v>522</v>
      </c>
      <c r="E434" s="435">
        <v>1.3427</v>
      </c>
      <c r="F434" s="434">
        <v>1</v>
      </c>
      <c r="G434" s="435">
        <v>0.15978000000000001</v>
      </c>
      <c r="H434" s="435">
        <v>0.18744</v>
      </c>
      <c r="I434" s="435">
        <v>0.316</v>
      </c>
      <c r="J434" s="435">
        <v>3.8210000000000001E-2</v>
      </c>
      <c r="K434" s="435">
        <v>0</v>
      </c>
      <c r="L434" s="434">
        <v>446.81</v>
      </c>
      <c r="M434" s="434">
        <v>7</v>
      </c>
      <c r="N434" s="434">
        <v>0</v>
      </c>
      <c r="O434" s="434">
        <v>2277</v>
      </c>
      <c r="P434" s="435">
        <v>1.2236</v>
      </c>
      <c r="Q434" s="434">
        <v>1</v>
      </c>
      <c r="R434" s="434">
        <v>1</v>
      </c>
      <c r="S434" s="434" t="s">
        <v>361</v>
      </c>
      <c r="T434" s="434" t="s">
        <v>361</v>
      </c>
      <c r="U434" s="434">
        <v>1.5538000000000001</v>
      </c>
      <c r="V434" s="435">
        <v>0.99970000000000003</v>
      </c>
      <c r="W434" s="441">
        <v>1</v>
      </c>
    </row>
    <row r="435" spans="2:23" x14ac:dyDescent="0.35">
      <c r="B435" s="446" t="s">
        <v>223</v>
      </c>
      <c r="C435" s="434" t="s">
        <v>523</v>
      </c>
      <c r="D435" s="434" t="s">
        <v>524</v>
      </c>
      <c r="E435" s="435">
        <v>1.2918000000000001</v>
      </c>
      <c r="F435" s="434">
        <v>1</v>
      </c>
      <c r="G435" s="435">
        <v>0.20030999999999999</v>
      </c>
      <c r="H435" s="435">
        <v>0.15897</v>
      </c>
      <c r="I435" s="435">
        <v>0.124</v>
      </c>
      <c r="J435" s="435">
        <v>0</v>
      </c>
      <c r="K435" s="435">
        <v>2.5430000000000001E-2</v>
      </c>
      <c r="L435" s="434">
        <v>0</v>
      </c>
      <c r="M435" s="434">
        <v>0</v>
      </c>
      <c r="N435" s="434">
        <v>0</v>
      </c>
      <c r="O435" s="434">
        <v>4939</v>
      </c>
      <c r="P435" s="435">
        <v>1.1916</v>
      </c>
      <c r="Q435" s="434">
        <v>1</v>
      </c>
      <c r="R435" s="434">
        <v>1</v>
      </c>
      <c r="S435" s="434" t="s">
        <v>361</v>
      </c>
      <c r="T435" s="434" t="s">
        <v>361</v>
      </c>
      <c r="U435" s="434">
        <v>1.5112000000000001</v>
      </c>
      <c r="V435" s="435">
        <v>0.99150000000000005</v>
      </c>
      <c r="W435" s="441">
        <v>1</v>
      </c>
    </row>
    <row r="436" spans="2:23" x14ac:dyDescent="0.35">
      <c r="B436" s="446" t="s">
        <v>223</v>
      </c>
      <c r="C436" s="434" t="s">
        <v>525</v>
      </c>
      <c r="D436" s="434" t="s">
        <v>691</v>
      </c>
      <c r="E436" s="435">
        <v>1.0303</v>
      </c>
      <c r="F436" s="434">
        <v>1</v>
      </c>
      <c r="G436" s="435">
        <v>0</v>
      </c>
      <c r="H436" s="435">
        <v>0</v>
      </c>
      <c r="I436" s="435">
        <v>0.51139999999999997</v>
      </c>
      <c r="J436" s="435">
        <v>7.8509999999999996E-2</v>
      </c>
      <c r="K436" s="435">
        <v>0.10911</v>
      </c>
      <c r="L436" s="434">
        <v>404.74</v>
      </c>
      <c r="M436" s="434">
        <v>0</v>
      </c>
      <c r="N436" s="434">
        <v>0</v>
      </c>
      <c r="O436" s="434">
        <v>914</v>
      </c>
      <c r="P436" s="435">
        <v>1.0206999999999999</v>
      </c>
      <c r="Q436" s="434">
        <v>1</v>
      </c>
      <c r="R436" s="434">
        <v>1</v>
      </c>
      <c r="S436" s="434" t="s">
        <v>361</v>
      </c>
      <c r="T436" s="434" t="s">
        <v>361</v>
      </c>
      <c r="U436" s="434">
        <v>1.4447000000000001</v>
      </c>
      <c r="V436" s="435">
        <v>0.99560000000000004</v>
      </c>
      <c r="W436" s="441">
        <v>1</v>
      </c>
    </row>
    <row r="437" spans="2:23" x14ac:dyDescent="0.35">
      <c r="B437" s="446" t="s">
        <v>223</v>
      </c>
      <c r="C437" s="434" t="s">
        <v>527</v>
      </c>
      <c r="D437" s="434" t="s">
        <v>528</v>
      </c>
      <c r="E437" s="435">
        <v>0.87280000000000002</v>
      </c>
      <c r="F437" s="434">
        <v>1</v>
      </c>
      <c r="G437" s="435">
        <v>0</v>
      </c>
      <c r="H437" s="435">
        <v>0</v>
      </c>
      <c r="I437" s="435">
        <v>0.22420000000000001</v>
      </c>
      <c r="J437" s="435">
        <v>1.9279999999999999E-2</v>
      </c>
      <c r="K437" s="435">
        <v>0</v>
      </c>
      <c r="L437" s="434">
        <v>498.32</v>
      </c>
      <c r="M437" s="434">
        <v>7</v>
      </c>
      <c r="N437" s="434">
        <v>0</v>
      </c>
      <c r="O437" s="434">
        <v>3189</v>
      </c>
      <c r="P437" s="435">
        <v>0.91100000000000003</v>
      </c>
      <c r="Q437" s="434">
        <v>1</v>
      </c>
      <c r="R437" s="434">
        <v>1</v>
      </c>
      <c r="S437" s="434" t="s">
        <v>361</v>
      </c>
      <c r="T437" s="434" t="s">
        <v>361</v>
      </c>
      <c r="U437" s="434">
        <v>1.5467</v>
      </c>
      <c r="V437" s="435">
        <v>0.997</v>
      </c>
      <c r="W437" s="441">
        <v>1</v>
      </c>
    </row>
    <row r="438" spans="2:23" x14ac:dyDescent="0.35">
      <c r="B438" s="446" t="s">
        <v>223</v>
      </c>
      <c r="C438" s="434" t="s">
        <v>529</v>
      </c>
      <c r="D438" s="434" t="s">
        <v>530</v>
      </c>
      <c r="E438" s="435">
        <v>1.3427</v>
      </c>
      <c r="F438" s="434">
        <v>1</v>
      </c>
      <c r="G438" s="435">
        <v>0.20613999999999999</v>
      </c>
      <c r="H438" s="435">
        <v>0.20912</v>
      </c>
      <c r="I438" s="435">
        <v>0.70299999999999996</v>
      </c>
      <c r="J438" s="435">
        <v>0.11803</v>
      </c>
      <c r="K438" s="435">
        <v>0</v>
      </c>
      <c r="L438" s="434">
        <v>918.02</v>
      </c>
      <c r="M438" s="434">
        <v>7</v>
      </c>
      <c r="N438" s="434">
        <v>0</v>
      </c>
      <c r="O438" s="434">
        <v>2252</v>
      </c>
      <c r="P438" s="435">
        <v>1.2236</v>
      </c>
      <c r="Q438" s="434">
        <v>1</v>
      </c>
      <c r="R438" s="434">
        <v>1</v>
      </c>
      <c r="S438" s="434" t="s">
        <v>361</v>
      </c>
      <c r="T438" s="434" t="s">
        <v>361</v>
      </c>
      <c r="U438" s="434">
        <v>1.6214</v>
      </c>
      <c r="V438" s="435">
        <v>0.99980000000000002</v>
      </c>
      <c r="W438" s="441">
        <v>1</v>
      </c>
    </row>
    <row r="439" spans="2:23" x14ac:dyDescent="0.35">
      <c r="B439" s="446" t="s">
        <v>223</v>
      </c>
      <c r="C439" s="434" t="s">
        <v>531</v>
      </c>
      <c r="D439" s="434" t="s">
        <v>532</v>
      </c>
      <c r="E439" s="435">
        <v>1.3427</v>
      </c>
      <c r="F439" s="434">
        <v>1</v>
      </c>
      <c r="G439" s="435">
        <v>0.32978000000000002</v>
      </c>
      <c r="H439" s="435">
        <v>0.25585999999999998</v>
      </c>
      <c r="I439" s="435">
        <v>0.66659999999999997</v>
      </c>
      <c r="J439" s="435">
        <v>0.11051999999999999</v>
      </c>
      <c r="K439" s="435">
        <v>0</v>
      </c>
      <c r="L439" s="434">
        <v>536.17999999999995</v>
      </c>
      <c r="M439" s="434">
        <v>7</v>
      </c>
      <c r="N439" s="434">
        <v>0</v>
      </c>
      <c r="O439" s="434">
        <v>8703</v>
      </c>
      <c r="P439" s="435">
        <v>1.2236</v>
      </c>
      <c r="Q439" s="434">
        <v>1</v>
      </c>
      <c r="R439" s="434">
        <v>1</v>
      </c>
      <c r="S439" s="434" t="s">
        <v>361</v>
      </c>
      <c r="T439" s="434" t="s">
        <v>361</v>
      </c>
      <c r="U439" s="434">
        <v>2.1320000000000001</v>
      </c>
      <c r="V439" s="435">
        <v>0.99409999999999998</v>
      </c>
      <c r="W439" s="441">
        <v>1</v>
      </c>
    </row>
    <row r="440" spans="2:23" x14ac:dyDescent="0.35">
      <c r="B440" s="446" t="s">
        <v>223</v>
      </c>
      <c r="C440" s="434" t="s">
        <v>533</v>
      </c>
      <c r="D440" s="434" t="s">
        <v>534</v>
      </c>
      <c r="E440" s="435">
        <v>1.3427</v>
      </c>
      <c r="F440" s="434">
        <v>1</v>
      </c>
      <c r="G440" s="435">
        <v>0.22788</v>
      </c>
      <c r="H440" s="435">
        <v>0.17766999999999999</v>
      </c>
      <c r="I440" s="435">
        <v>0.43730000000000002</v>
      </c>
      <c r="J440" s="435">
        <v>6.3229999999999995E-2</v>
      </c>
      <c r="K440" s="435">
        <v>0</v>
      </c>
      <c r="L440" s="434">
        <v>586.16999999999996</v>
      </c>
      <c r="M440" s="434">
        <v>7</v>
      </c>
      <c r="N440" s="434">
        <v>0</v>
      </c>
      <c r="O440" s="434">
        <v>14363</v>
      </c>
      <c r="P440" s="435">
        <v>1.2236</v>
      </c>
      <c r="Q440" s="434">
        <v>1</v>
      </c>
      <c r="R440" s="434">
        <v>1</v>
      </c>
      <c r="S440" s="434" t="s">
        <v>361</v>
      </c>
      <c r="T440" s="434" t="s">
        <v>361</v>
      </c>
      <c r="U440" s="434">
        <v>1.655</v>
      </c>
      <c r="V440" s="435">
        <v>0.99370000000000003</v>
      </c>
      <c r="W440" s="441">
        <v>1</v>
      </c>
    </row>
    <row r="441" spans="2:23" x14ac:dyDescent="0.35">
      <c r="B441" s="446" t="s">
        <v>223</v>
      </c>
      <c r="C441" s="434" t="s">
        <v>535</v>
      </c>
      <c r="D441" s="434" t="s">
        <v>692</v>
      </c>
      <c r="E441" s="435">
        <v>1.3427</v>
      </c>
      <c r="F441" s="434">
        <v>1</v>
      </c>
      <c r="G441" s="435">
        <v>0.22495999999999999</v>
      </c>
      <c r="H441" s="435">
        <v>0.18306</v>
      </c>
      <c r="I441" s="435">
        <v>0.80220000000000002</v>
      </c>
      <c r="J441" s="435">
        <v>0.13849</v>
      </c>
      <c r="K441" s="435">
        <v>0.17638000000000001</v>
      </c>
      <c r="L441" s="434">
        <v>4609.42</v>
      </c>
      <c r="M441" s="434">
        <v>0</v>
      </c>
      <c r="N441" s="434">
        <v>0</v>
      </c>
      <c r="O441" s="434">
        <v>3422</v>
      </c>
      <c r="P441" s="435">
        <v>1.2236</v>
      </c>
      <c r="Q441" s="434">
        <v>1</v>
      </c>
      <c r="R441" s="434">
        <v>1</v>
      </c>
      <c r="S441" s="434" t="s">
        <v>361</v>
      </c>
      <c r="T441" s="434" t="s">
        <v>361</v>
      </c>
      <c r="U441" s="434">
        <v>1.6133999999999999</v>
      </c>
      <c r="V441" s="435">
        <v>0.9899</v>
      </c>
      <c r="W441" s="441">
        <v>1</v>
      </c>
    </row>
    <row r="442" spans="2:23" x14ac:dyDescent="0.35">
      <c r="B442" s="446" t="s">
        <v>223</v>
      </c>
      <c r="C442" s="434" t="s">
        <v>537</v>
      </c>
      <c r="D442" s="434" t="s">
        <v>538</v>
      </c>
      <c r="E442" s="435">
        <v>1.3094000000000001</v>
      </c>
      <c r="F442" s="434">
        <v>1</v>
      </c>
      <c r="G442" s="435">
        <v>8.1979999999999997E-2</v>
      </c>
      <c r="H442" s="435">
        <v>5.5710000000000003E-2</v>
      </c>
      <c r="I442" s="435">
        <v>0.23830000000000001</v>
      </c>
      <c r="J442" s="435">
        <v>2.2190000000000001E-2</v>
      </c>
      <c r="K442" s="435">
        <v>4.9439999999999998E-2</v>
      </c>
      <c r="L442" s="434">
        <v>163.36000000000001</v>
      </c>
      <c r="M442" s="434">
        <v>0</v>
      </c>
      <c r="N442" s="434">
        <v>0</v>
      </c>
      <c r="O442" s="434">
        <v>6741</v>
      </c>
      <c r="P442" s="435">
        <v>1.2027000000000001</v>
      </c>
      <c r="Q442" s="434">
        <v>1</v>
      </c>
      <c r="R442" s="434">
        <v>1</v>
      </c>
      <c r="S442" s="434" t="s">
        <v>361</v>
      </c>
      <c r="T442" s="434" t="s">
        <v>361</v>
      </c>
      <c r="U442" s="434">
        <v>1.794</v>
      </c>
      <c r="V442" s="435">
        <v>0.98570000000000002</v>
      </c>
      <c r="W442" s="441">
        <v>1</v>
      </c>
    </row>
    <row r="443" spans="2:23" x14ac:dyDescent="0.35">
      <c r="B443" s="446" t="s">
        <v>223</v>
      </c>
      <c r="C443" s="434" t="s">
        <v>539</v>
      </c>
      <c r="D443" s="434" t="s">
        <v>540</v>
      </c>
      <c r="E443" s="435">
        <v>1.3427</v>
      </c>
      <c r="F443" s="434">
        <v>1</v>
      </c>
      <c r="G443" s="435">
        <v>0.41821999999999998</v>
      </c>
      <c r="H443" s="435">
        <v>0.52698999999999996</v>
      </c>
      <c r="I443" s="435">
        <v>0.92230000000000001</v>
      </c>
      <c r="J443" s="435">
        <v>0.16325999999999999</v>
      </c>
      <c r="K443" s="435">
        <v>0.20533999999999999</v>
      </c>
      <c r="L443" s="434">
        <v>34070.01</v>
      </c>
      <c r="M443" s="434">
        <v>0</v>
      </c>
      <c r="N443" s="434">
        <v>0</v>
      </c>
      <c r="O443" s="434">
        <v>330</v>
      </c>
      <c r="P443" s="435">
        <v>1.2236</v>
      </c>
      <c r="Q443" s="434">
        <v>1</v>
      </c>
      <c r="R443" s="434">
        <v>1</v>
      </c>
      <c r="S443" s="434" t="s">
        <v>361</v>
      </c>
      <c r="T443" s="434" t="s">
        <v>361</v>
      </c>
      <c r="U443" s="434">
        <v>1.6452</v>
      </c>
      <c r="V443" s="435">
        <v>1</v>
      </c>
      <c r="W443" s="441">
        <v>1</v>
      </c>
    </row>
    <row r="444" spans="2:23" x14ac:dyDescent="0.35">
      <c r="B444" s="446" t="s">
        <v>223</v>
      </c>
      <c r="C444" s="434" t="s">
        <v>693</v>
      </c>
      <c r="D444" s="434" t="s">
        <v>694</v>
      </c>
      <c r="E444" s="435">
        <v>1.3427</v>
      </c>
      <c r="F444" s="434">
        <v>1</v>
      </c>
      <c r="G444" s="435">
        <v>0.2195</v>
      </c>
      <c r="H444" s="435">
        <v>0.19272</v>
      </c>
      <c r="I444" s="435">
        <v>0.44090000000000001</v>
      </c>
      <c r="J444" s="435">
        <v>6.3969999999999999E-2</v>
      </c>
      <c r="K444" s="435">
        <v>9.3390000000000001E-2</v>
      </c>
      <c r="L444" s="434">
        <v>0</v>
      </c>
      <c r="M444" s="434">
        <v>0</v>
      </c>
      <c r="N444" s="434">
        <v>0</v>
      </c>
      <c r="O444" s="434">
        <v>1635</v>
      </c>
      <c r="P444" s="435">
        <v>1.2236</v>
      </c>
      <c r="Q444" s="434">
        <v>1</v>
      </c>
      <c r="R444" s="434">
        <v>1</v>
      </c>
      <c r="S444" s="434" t="s">
        <v>361</v>
      </c>
      <c r="T444" s="434" t="s">
        <v>361</v>
      </c>
      <c r="U444" s="434">
        <v>1.6855</v>
      </c>
      <c r="V444" s="435">
        <v>0.99380000000000002</v>
      </c>
      <c r="W444" s="441">
        <v>1</v>
      </c>
    </row>
    <row r="445" spans="2:23" x14ac:dyDescent="0.35">
      <c r="B445" s="446" t="s">
        <v>223</v>
      </c>
      <c r="C445" s="434" t="s">
        <v>541</v>
      </c>
      <c r="D445" s="434" t="s">
        <v>542</v>
      </c>
      <c r="E445" s="435">
        <v>1.3427</v>
      </c>
      <c r="F445" s="434">
        <v>1</v>
      </c>
      <c r="G445" s="435">
        <v>0.42152000000000001</v>
      </c>
      <c r="H445" s="435">
        <v>0.52698999999999996</v>
      </c>
      <c r="I445" s="435">
        <v>0.67879999999999996</v>
      </c>
      <c r="J445" s="435">
        <v>0.11304</v>
      </c>
      <c r="K445" s="435">
        <v>0</v>
      </c>
      <c r="L445" s="434">
        <v>20497.52</v>
      </c>
      <c r="M445" s="434">
        <v>7</v>
      </c>
      <c r="N445" s="434">
        <v>0</v>
      </c>
      <c r="O445" s="434">
        <v>1583</v>
      </c>
      <c r="P445" s="435">
        <v>1.2236</v>
      </c>
      <c r="Q445" s="434">
        <v>1</v>
      </c>
      <c r="R445" s="434">
        <v>1</v>
      </c>
      <c r="S445" s="434" t="s">
        <v>408</v>
      </c>
      <c r="T445" s="434" t="s">
        <v>361</v>
      </c>
      <c r="U445" s="434">
        <v>1.6632</v>
      </c>
      <c r="V445" s="435">
        <v>0.99680000000000002</v>
      </c>
      <c r="W445" s="441">
        <v>1</v>
      </c>
    </row>
    <row r="446" spans="2:23" x14ac:dyDescent="0.35">
      <c r="B446" s="446" t="s">
        <v>223</v>
      </c>
      <c r="C446" s="434" t="s">
        <v>543</v>
      </c>
      <c r="D446" s="434" t="s">
        <v>544</v>
      </c>
      <c r="E446" s="435">
        <v>1.014</v>
      </c>
      <c r="F446" s="434">
        <v>1</v>
      </c>
      <c r="G446" s="435">
        <v>4.8989999999999999E-2</v>
      </c>
      <c r="H446" s="435">
        <v>4.548E-2</v>
      </c>
      <c r="I446" s="435">
        <v>0.44140000000000001</v>
      </c>
      <c r="J446" s="435">
        <v>6.4079999999999998E-2</v>
      </c>
      <c r="K446" s="435">
        <v>9.35E-2</v>
      </c>
      <c r="L446" s="434">
        <v>257.19</v>
      </c>
      <c r="M446" s="434">
        <v>0</v>
      </c>
      <c r="N446" s="434">
        <v>0</v>
      </c>
      <c r="O446" s="434">
        <v>4678</v>
      </c>
      <c r="P446" s="435">
        <v>1.0096000000000001</v>
      </c>
      <c r="Q446" s="434">
        <v>1</v>
      </c>
      <c r="R446" s="434">
        <v>1</v>
      </c>
      <c r="S446" s="434" t="s">
        <v>361</v>
      </c>
      <c r="T446" s="434" t="s">
        <v>361</v>
      </c>
      <c r="U446" s="434">
        <v>1.669</v>
      </c>
      <c r="V446" s="435">
        <v>0.98070000000000002</v>
      </c>
      <c r="W446" s="441">
        <v>1</v>
      </c>
    </row>
    <row r="447" spans="2:23" x14ac:dyDescent="0.35">
      <c r="B447" s="446" t="s">
        <v>223</v>
      </c>
      <c r="C447" s="434" t="s">
        <v>545</v>
      </c>
      <c r="D447" s="434" t="s">
        <v>546</v>
      </c>
      <c r="E447" s="435">
        <v>1.3427</v>
      </c>
      <c r="F447" s="434">
        <v>1</v>
      </c>
      <c r="G447" s="435">
        <v>0.38401000000000002</v>
      </c>
      <c r="H447" s="435">
        <v>0.42566999999999999</v>
      </c>
      <c r="I447" s="435">
        <v>0.88739999999999997</v>
      </c>
      <c r="J447" s="435">
        <v>0.15606</v>
      </c>
      <c r="K447" s="435">
        <v>0.19686000000000001</v>
      </c>
      <c r="L447" s="434">
        <v>22198.79</v>
      </c>
      <c r="M447" s="434">
        <v>0</v>
      </c>
      <c r="N447" s="434">
        <v>0</v>
      </c>
      <c r="O447" s="434">
        <v>1684</v>
      </c>
      <c r="P447" s="435">
        <v>1.2236</v>
      </c>
      <c r="Q447" s="434">
        <v>1</v>
      </c>
      <c r="R447" s="434">
        <v>1</v>
      </c>
      <c r="S447" s="434" t="s">
        <v>361</v>
      </c>
      <c r="T447" s="434" t="s">
        <v>361</v>
      </c>
      <c r="U447" s="434">
        <v>1.7735000000000001</v>
      </c>
      <c r="V447" s="435">
        <v>0.99880000000000002</v>
      </c>
      <c r="W447" s="441">
        <v>1</v>
      </c>
    </row>
    <row r="448" spans="2:23" x14ac:dyDescent="0.35">
      <c r="B448" s="446" t="s">
        <v>223</v>
      </c>
      <c r="C448" s="434" t="s">
        <v>547</v>
      </c>
      <c r="D448" s="434" t="s">
        <v>548</v>
      </c>
      <c r="E448" s="435">
        <v>1.3078000000000001</v>
      </c>
      <c r="F448" s="434">
        <v>1</v>
      </c>
      <c r="G448" s="435">
        <v>0</v>
      </c>
      <c r="H448" s="435">
        <v>0</v>
      </c>
      <c r="I448" s="435">
        <v>0.10889</v>
      </c>
      <c r="J448" s="435">
        <v>0</v>
      </c>
      <c r="K448" s="435">
        <v>0</v>
      </c>
      <c r="L448" s="434">
        <v>0</v>
      </c>
      <c r="M448" s="434">
        <v>0</v>
      </c>
      <c r="N448" s="434">
        <v>0</v>
      </c>
      <c r="O448" s="434">
        <v>816</v>
      </c>
      <c r="P448" s="435">
        <v>1.2017</v>
      </c>
      <c r="Q448" s="434">
        <v>1</v>
      </c>
      <c r="R448" s="434">
        <v>1</v>
      </c>
      <c r="S448" s="434" t="s">
        <v>361</v>
      </c>
      <c r="T448" s="434" t="s">
        <v>361</v>
      </c>
      <c r="U448" s="434">
        <v>1.4716</v>
      </c>
      <c r="V448" s="435">
        <v>0.98939999999999995</v>
      </c>
      <c r="W448" s="441">
        <v>1</v>
      </c>
    </row>
    <row r="449" spans="2:23" x14ac:dyDescent="0.35">
      <c r="B449" s="446" t="s">
        <v>223</v>
      </c>
      <c r="C449" s="434" t="s">
        <v>549</v>
      </c>
      <c r="D449" s="434" t="s">
        <v>550</v>
      </c>
      <c r="E449" s="435">
        <v>1.3427</v>
      </c>
      <c r="F449" s="434">
        <v>1</v>
      </c>
      <c r="G449" s="435">
        <v>6.6519999999999996E-2</v>
      </c>
      <c r="H449" s="435">
        <v>5.2819999999999999E-2</v>
      </c>
      <c r="I449" s="435">
        <v>0.66749999999999998</v>
      </c>
      <c r="J449" s="435">
        <v>0.11071</v>
      </c>
      <c r="K449" s="435">
        <v>0</v>
      </c>
      <c r="L449" s="434">
        <v>301.36</v>
      </c>
      <c r="M449" s="434">
        <v>7</v>
      </c>
      <c r="N449" s="434">
        <v>0</v>
      </c>
      <c r="O449" s="434">
        <v>3768</v>
      </c>
      <c r="P449" s="435">
        <v>1.2236</v>
      </c>
      <c r="Q449" s="434">
        <v>1</v>
      </c>
      <c r="R449" s="434">
        <v>1</v>
      </c>
      <c r="S449" s="434" t="s">
        <v>361</v>
      </c>
      <c r="T449" s="434" t="s">
        <v>361</v>
      </c>
      <c r="U449" s="434">
        <v>1.5079</v>
      </c>
      <c r="V449" s="435">
        <v>0.98980000000000001</v>
      </c>
      <c r="W449" s="441">
        <v>1</v>
      </c>
    </row>
    <row r="450" spans="2:23" x14ac:dyDescent="0.35">
      <c r="B450" s="446" t="s">
        <v>223</v>
      </c>
      <c r="C450" s="434" t="s">
        <v>551</v>
      </c>
      <c r="D450" s="434" t="s">
        <v>552</v>
      </c>
      <c r="E450" s="435">
        <v>1.3427</v>
      </c>
      <c r="F450" s="434">
        <v>1</v>
      </c>
      <c r="G450" s="435">
        <v>0.37889</v>
      </c>
      <c r="H450" s="435">
        <v>0.32734999999999997</v>
      </c>
      <c r="I450" s="435">
        <v>0.39650000000000002</v>
      </c>
      <c r="J450" s="435">
        <v>5.4820000000000001E-2</v>
      </c>
      <c r="K450" s="435">
        <v>0</v>
      </c>
      <c r="L450" s="434">
        <v>738.86</v>
      </c>
      <c r="M450" s="434">
        <v>7</v>
      </c>
      <c r="N450" s="434">
        <v>0</v>
      </c>
      <c r="O450" s="434">
        <v>16964</v>
      </c>
      <c r="P450" s="435">
        <v>1.2236</v>
      </c>
      <c r="Q450" s="434">
        <v>1</v>
      </c>
      <c r="R450" s="434">
        <v>1</v>
      </c>
      <c r="S450" s="434" t="s">
        <v>361</v>
      </c>
      <c r="T450" s="434" t="s">
        <v>361</v>
      </c>
      <c r="U450" s="434">
        <v>2.1718000000000002</v>
      </c>
      <c r="V450" s="435">
        <v>0.99819999999999998</v>
      </c>
      <c r="W450" s="441">
        <v>1</v>
      </c>
    </row>
    <row r="451" spans="2:23" x14ac:dyDescent="0.35">
      <c r="B451" s="446" t="s">
        <v>223</v>
      </c>
      <c r="C451" s="434" t="s">
        <v>553</v>
      </c>
      <c r="D451" s="434" t="s">
        <v>554</v>
      </c>
      <c r="E451" s="435">
        <v>0.96660000000000001</v>
      </c>
      <c r="F451" s="434">
        <v>1</v>
      </c>
      <c r="G451" s="435">
        <v>0</v>
      </c>
      <c r="H451" s="435">
        <v>0</v>
      </c>
      <c r="I451" s="435">
        <v>0.53310000000000002</v>
      </c>
      <c r="J451" s="435">
        <v>0.03</v>
      </c>
      <c r="K451" s="435">
        <v>0</v>
      </c>
      <c r="L451" s="434">
        <v>373.26</v>
      </c>
      <c r="M451" s="434">
        <v>0</v>
      </c>
      <c r="N451" s="434">
        <v>0</v>
      </c>
      <c r="O451" s="434">
        <v>917</v>
      </c>
      <c r="P451" s="435">
        <v>0.97699999999999998</v>
      </c>
      <c r="Q451" s="434">
        <v>1</v>
      </c>
      <c r="R451" s="434">
        <v>1.0697700000000001</v>
      </c>
      <c r="S451" s="434" t="s">
        <v>361</v>
      </c>
      <c r="T451" s="434" t="s">
        <v>361</v>
      </c>
      <c r="U451" s="434">
        <v>1.3748</v>
      </c>
      <c r="V451" s="435">
        <v>0.99680000000000002</v>
      </c>
      <c r="W451" s="441">
        <v>1</v>
      </c>
    </row>
    <row r="452" spans="2:23" x14ac:dyDescent="0.35">
      <c r="B452" s="446" t="s">
        <v>223</v>
      </c>
      <c r="C452" s="434" t="s">
        <v>555</v>
      </c>
      <c r="D452" s="434" t="s">
        <v>556</v>
      </c>
      <c r="E452" s="435">
        <v>1.0303</v>
      </c>
      <c r="F452" s="434">
        <v>1</v>
      </c>
      <c r="G452" s="435">
        <v>0.22164</v>
      </c>
      <c r="H452" s="435">
        <v>0.16395000000000001</v>
      </c>
      <c r="I452" s="435">
        <v>0.50260000000000005</v>
      </c>
      <c r="J452" s="435">
        <v>7.6700000000000004E-2</v>
      </c>
      <c r="K452" s="435">
        <v>0.10714</v>
      </c>
      <c r="L452" s="434">
        <v>899.8</v>
      </c>
      <c r="M452" s="434">
        <v>0</v>
      </c>
      <c r="N452" s="434">
        <v>0</v>
      </c>
      <c r="O452" s="434">
        <v>2989</v>
      </c>
      <c r="P452" s="435">
        <v>1.0206999999999999</v>
      </c>
      <c r="Q452" s="434">
        <v>1</v>
      </c>
      <c r="R452" s="434">
        <v>1</v>
      </c>
      <c r="S452" s="434" t="s">
        <v>361</v>
      </c>
      <c r="T452" s="434" t="s">
        <v>361</v>
      </c>
      <c r="U452" s="434">
        <v>1.9711000000000001</v>
      </c>
      <c r="V452" s="435">
        <v>1</v>
      </c>
      <c r="W452" s="441">
        <v>1</v>
      </c>
    </row>
    <row r="453" spans="2:23" x14ac:dyDescent="0.35">
      <c r="B453" s="446" t="s">
        <v>223</v>
      </c>
      <c r="C453" s="434" t="s">
        <v>557</v>
      </c>
      <c r="D453" s="434" t="s">
        <v>558</v>
      </c>
      <c r="E453" s="435">
        <v>1.3427</v>
      </c>
      <c r="F453" s="434">
        <v>1</v>
      </c>
      <c r="G453" s="435">
        <v>0.26501999999999998</v>
      </c>
      <c r="H453" s="435">
        <v>0.29937000000000002</v>
      </c>
      <c r="I453" s="435">
        <v>0.76270000000000004</v>
      </c>
      <c r="J453" s="435">
        <v>0.13034000000000001</v>
      </c>
      <c r="K453" s="435">
        <v>0.16700999999999999</v>
      </c>
      <c r="L453" s="434">
        <v>917.02</v>
      </c>
      <c r="M453" s="434">
        <v>0</v>
      </c>
      <c r="N453" s="434">
        <v>0</v>
      </c>
      <c r="O453" s="434">
        <v>1720</v>
      </c>
      <c r="P453" s="435">
        <v>1.2236</v>
      </c>
      <c r="Q453" s="434">
        <v>1</v>
      </c>
      <c r="R453" s="434">
        <v>1</v>
      </c>
      <c r="S453" s="434" t="s">
        <v>361</v>
      </c>
      <c r="T453" s="434" t="s">
        <v>361</v>
      </c>
      <c r="U453" s="434">
        <v>1.6146</v>
      </c>
      <c r="V453" s="435">
        <v>0.99080000000000001</v>
      </c>
      <c r="W453" s="441">
        <v>1</v>
      </c>
    </row>
    <row r="454" spans="2:23" x14ac:dyDescent="0.35">
      <c r="B454" s="446" t="s">
        <v>223</v>
      </c>
      <c r="C454" s="434" t="s">
        <v>559</v>
      </c>
      <c r="D454" s="434" t="s">
        <v>560</v>
      </c>
      <c r="E454" s="435">
        <v>0.87280000000000002</v>
      </c>
      <c r="F454" s="434">
        <v>1</v>
      </c>
      <c r="G454" s="435">
        <v>0</v>
      </c>
      <c r="H454" s="435">
        <v>0</v>
      </c>
      <c r="I454" s="435">
        <v>0.19420000000000001</v>
      </c>
      <c r="J454" s="435">
        <v>1.3429999999999999E-2</v>
      </c>
      <c r="K454" s="435">
        <v>0</v>
      </c>
      <c r="L454" s="434">
        <v>384.58</v>
      </c>
      <c r="M454" s="434">
        <v>7</v>
      </c>
      <c r="N454" s="434">
        <v>0</v>
      </c>
      <c r="O454" s="434">
        <v>3293</v>
      </c>
      <c r="P454" s="435">
        <v>0.91100000000000003</v>
      </c>
      <c r="Q454" s="434">
        <v>1</v>
      </c>
      <c r="R454" s="434">
        <v>1</v>
      </c>
      <c r="S454" s="434" t="s">
        <v>361</v>
      </c>
      <c r="T454" s="434" t="s">
        <v>361</v>
      </c>
      <c r="U454" s="434">
        <v>1.6106</v>
      </c>
      <c r="V454" s="435">
        <v>0.99660000000000004</v>
      </c>
      <c r="W454" s="441">
        <v>1</v>
      </c>
    </row>
    <row r="455" spans="2:23" x14ac:dyDescent="0.35">
      <c r="B455" s="446" t="s">
        <v>223</v>
      </c>
      <c r="C455" s="434" t="s">
        <v>561</v>
      </c>
      <c r="D455" s="434" t="s">
        <v>562</v>
      </c>
      <c r="E455" s="435">
        <v>1.2089000000000001</v>
      </c>
      <c r="F455" s="434">
        <v>1</v>
      </c>
      <c r="G455" s="435">
        <v>1.0279999999999999E-2</v>
      </c>
      <c r="H455" s="435">
        <v>1.1350000000000001E-2</v>
      </c>
      <c r="I455" s="435">
        <v>0.67589999999999995</v>
      </c>
      <c r="J455" s="435">
        <v>0.03</v>
      </c>
      <c r="K455" s="435">
        <v>0</v>
      </c>
      <c r="L455" s="434">
        <v>296.92</v>
      </c>
      <c r="M455" s="434">
        <v>7</v>
      </c>
      <c r="N455" s="434">
        <v>0</v>
      </c>
      <c r="O455" s="434">
        <v>310</v>
      </c>
      <c r="P455" s="435">
        <v>1.1387</v>
      </c>
      <c r="Q455" s="434">
        <v>1</v>
      </c>
      <c r="R455" s="434">
        <v>1</v>
      </c>
      <c r="S455" s="434" t="s">
        <v>361</v>
      </c>
      <c r="T455" s="434" t="s">
        <v>361</v>
      </c>
      <c r="U455" s="434">
        <v>1.5882000000000001</v>
      </c>
      <c r="V455" s="435">
        <v>0.97030000000000005</v>
      </c>
      <c r="W455" s="441">
        <v>1</v>
      </c>
    </row>
    <row r="456" spans="2:23" x14ac:dyDescent="0.35">
      <c r="B456" s="446" t="s">
        <v>223</v>
      </c>
      <c r="C456" s="434" t="s">
        <v>563</v>
      </c>
      <c r="D456" s="434" t="s">
        <v>564</v>
      </c>
      <c r="E456" s="435">
        <v>0.89529999999999998</v>
      </c>
      <c r="F456" s="434">
        <v>1</v>
      </c>
      <c r="G456" s="435">
        <v>8.1930000000000003E-2</v>
      </c>
      <c r="H456" s="435">
        <v>4.7719999999999999E-2</v>
      </c>
      <c r="I456" s="435">
        <v>0.27010000000000001</v>
      </c>
      <c r="J456" s="435">
        <v>2.8750000000000001E-2</v>
      </c>
      <c r="K456" s="435">
        <v>0</v>
      </c>
      <c r="L456" s="434">
        <v>645.96</v>
      </c>
      <c r="M456" s="434">
        <v>7</v>
      </c>
      <c r="N456" s="434">
        <v>0</v>
      </c>
      <c r="O456" s="434">
        <v>3275</v>
      </c>
      <c r="P456" s="435">
        <v>0.92710000000000004</v>
      </c>
      <c r="Q456" s="434">
        <v>1</v>
      </c>
      <c r="R456" s="434">
        <v>1</v>
      </c>
      <c r="S456" s="434" t="s">
        <v>361</v>
      </c>
      <c r="T456" s="434" t="s">
        <v>361</v>
      </c>
      <c r="U456" s="434">
        <v>1.6675</v>
      </c>
      <c r="V456" s="435">
        <v>0.98219999999999996</v>
      </c>
      <c r="W456" s="441">
        <v>1</v>
      </c>
    </row>
    <row r="457" spans="2:23" x14ac:dyDescent="0.35">
      <c r="B457" s="446" t="s">
        <v>223</v>
      </c>
      <c r="C457" s="434" t="s">
        <v>565</v>
      </c>
      <c r="D457" s="434" t="s">
        <v>566</v>
      </c>
      <c r="E457" s="435">
        <v>1.3427</v>
      </c>
      <c r="F457" s="434">
        <v>1</v>
      </c>
      <c r="G457" s="435">
        <v>0.23719000000000001</v>
      </c>
      <c r="H457" s="435">
        <v>0.19292000000000001</v>
      </c>
      <c r="I457" s="435">
        <v>0.7671</v>
      </c>
      <c r="J457" s="435">
        <v>0.13125000000000001</v>
      </c>
      <c r="K457" s="435">
        <v>0.16805</v>
      </c>
      <c r="L457" s="434">
        <v>20207.05</v>
      </c>
      <c r="M457" s="434">
        <v>0</v>
      </c>
      <c r="N457" s="434">
        <v>0</v>
      </c>
      <c r="O457" s="434">
        <v>1227</v>
      </c>
      <c r="P457" s="435">
        <v>1.2236</v>
      </c>
      <c r="Q457" s="434">
        <v>1</v>
      </c>
      <c r="R457" s="434">
        <v>1</v>
      </c>
      <c r="S457" s="434" t="s">
        <v>361</v>
      </c>
      <c r="T457" s="434" t="s">
        <v>361</v>
      </c>
      <c r="U457" s="434">
        <v>1.5851999999999999</v>
      </c>
      <c r="V457" s="435">
        <v>0.99329999999999996</v>
      </c>
      <c r="W457" s="441">
        <v>1</v>
      </c>
    </row>
    <row r="458" spans="2:23" x14ac:dyDescent="0.35">
      <c r="B458" s="446" t="s">
        <v>223</v>
      </c>
      <c r="C458" s="434" t="s">
        <v>696</v>
      </c>
      <c r="D458" s="434" t="s">
        <v>697</v>
      </c>
      <c r="E458" s="435">
        <v>0.85929999999999995</v>
      </c>
      <c r="F458" s="434">
        <v>1</v>
      </c>
      <c r="G458" s="435">
        <v>0</v>
      </c>
      <c r="H458" s="435">
        <v>0</v>
      </c>
      <c r="I458" s="435">
        <v>0.91349999999999998</v>
      </c>
      <c r="J458" s="435">
        <v>0.03</v>
      </c>
      <c r="K458" s="435">
        <v>0</v>
      </c>
      <c r="L458" s="434">
        <v>0</v>
      </c>
      <c r="M458" s="434">
        <v>0</v>
      </c>
      <c r="N458" s="434">
        <v>0</v>
      </c>
      <c r="O458" s="434">
        <v>15</v>
      </c>
      <c r="P458" s="435">
        <v>0.90139999999999998</v>
      </c>
      <c r="Q458" s="434">
        <v>1</v>
      </c>
      <c r="R458" s="434">
        <v>1</v>
      </c>
      <c r="S458" s="434" t="s">
        <v>408</v>
      </c>
      <c r="T458" s="434" t="s">
        <v>361</v>
      </c>
      <c r="U458" s="434">
        <v>1.3107</v>
      </c>
      <c r="V458" s="435"/>
      <c r="W458" s="441">
        <v>1</v>
      </c>
    </row>
    <row r="459" spans="2:23" x14ac:dyDescent="0.35">
      <c r="B459" s="446" t="s">
        <v>223</v>
      </c>
      <c r="C459" s="434" t="s">
        <v>567</v>
      </c>
      <c r="D459" s="434" t="s">
        <v>568</v>
      </c>
      <c r="E459" s="435">
        <v>1.3427</v>
      </c>
      <c r="F459" s="434">
        <v>1</v>
      </c>
      <c r="G459" s="435">
        <v>0.35449000000000003</v>
      </c>
      <c r="H459" s="435">
        <v>0.42085</v>
      </c>
      <c r="I459" s="435">
        <v>0.6885</v>
      </c>
      <c r="J459" s="435">
        <v>0.11504</v>
      </c>
      <c r="K459" s="435">
        <v>0.14960999999999999</v>
      </c>
      <c r="L459" s="434">
        <v>1440.32</v>
      </c>
      <c r="M459" s="434">
        <v>0</v>
      </c>
      <c r="N459" s="434">
        <v>0</v>
      </c>
      <c r="O459" s="434">
        <v>1795</v>
      </c>
      <c r="P459" s="435">
        <v>1.2236</v>
      </c>
      <c r="Q459" s="434">
        <v>1</v>
      </c>
      <c r="R459" s="434">
        <v>1</v>
      </c>
      <c r="S459" s="434" t="s">
        <v>361</v>
      </c>
      <c r="T459" s="434" t="s">
        <v>361</v>
      </c>
      <c r="U459" s="434">
        <v>1.923</v>
      </c>
      <c r="V459" s="435">
        <v>0.99609999999999999</v>
      </c>
      <c r="W459" s="441">
        <v>1</v>
      </c>
    </row>
    <row r="460" spans="2:23" x14ac:dyDescent="0.35">
      <c r="B460" s="446" t="s">
        <v>223</v>
      </c>
      <c r="C460" s="434" t="s">
        <v>569</v>
      </c>
      <c r="D460" s="434" t="s">
        <v>570</v>
      </c>
      <c r="E460" s="435">
        <v>1.3427</v>
      </c>
      <c r="F460" s="434">
        <v>1</v>
      </c>
      <c r="G460" s="435">
        <v>0.19081000000000001</v>
      </c>
      <c r="H460" s="435">
        <v>0.16705</v>
      </c>
      <c r="I460" s="435">
        <v>0.48330000000000001</v>
      </c>
      <c r="J460" s="435">
        <v>7.2720000000000007E-2</v>
      </c>
      <c r="K460" s="435">
        <v>0</v>
      </c>
      <c r="L460" s="434">
        <v>893.61</v>
      </c>
      <c r="M460" s="434">
        <v>7</v>
      </c>
      <c r="N460" s="434">
        <v>0</v>
      </c>
      <c r="O460" s="434">
        <v>5700</v>
      </c>
      <c r="P460" s="435">
        <v>1.2236</v>
      </c>
      <c r="Q460" s="434">
        <v>1</v>
      </c>
      <c r="R460" s="434">
        <v>1</v>
      </c>
      <c r="S460" s="434" t="s">
        <v>361</v>
      </c>
      <c r="T460" s="434" t="s">
        <v>361</v>
      </c>
      <c r="U460" s="434">
        <v>2.3090000000000002</v>
      </c>
      <c r="V460" s="435">
        <v>0.99860000000000004</v>
      </c>
      <c r="W460" s="441">
        <v>1</v>
      </c>
    </row>
    <row r="461" spans="2:23" x14ac:dyDescent="0.35">
      <c r="B461" s="446" t="s">
        <v>223</v>
      </c>
      <c r="C461" s="434" t="s">
        <v>571</v>
      </c>
      <c r="D461" s="434" t="s">
        <v>572</v>
      </c>
      <c r="E461" s="435">
        <v>1.3427</v>
      </c>
      <c r="F461" s="434">
        <v>1</v>
      </c>
      <c r="G461" s="435">
        <v>0.24509</v>
      </c>
      <c r="H461" s="435">
        <v>0.18376000000000001</v>
      </c>
      <c r="I461" s="435">
        <v>0.45639999999999997</v>
      </c>
      <c r="J461" s="435">
        <v>6.7169999999999994E-2</v>
      </c>
      <c r="K461" s="435">
        <v>0</v>
      </c>
      <c r="L461" s="434">
        <v>370.67</v>
      </c>
      <c r="M461" s="434">
        <v>7</v>
      </c>
      <c r="N461" s="434">
        <v>0</v>
      </c>
      <c r="O461" s="434">
        <v>7304</v>
      </c>
      <c r="P461" s="435">
        <v>1.2236</v>
      </c>
      <c r="Q461" s="434">
        <v>1</v>
      </c>
      <c r="R461" s="434">
        <v>1</v>
      </c>
      <c r="S461" s="434" t="s">
        <v>361</v>
      </c>
      <c r="T461" s="434" t="s">
        <v>361</v>
      </c>
      <c r="U461" s="434">
        <v>1.7744</v>
      </c>
      <c r="V461" s="435">
        <v>0.98819999999999997</v>
      </c>
      <c r="W461" s="441">
        <v>1</v>
      </c>
    </row>
    <row r="462" spans="2:23" x14ac:dyDescent="0.35">
      <c r="B462" s="446" t="s">
        <v>223</v>
      </c>
      <c r="C462" s="434" t="s">
        <v>573</v>
      </c>
      <c r="D462" s="434" t="s">
        <v>574</v>
      </c>
      <c r="E462" s="435">
        <v>0.89529999999999998</v>
      </c>
      <c r="F462" s="434">
        <v>1</v>
      </c>
      <c r="G462" s="435">
        <v>0</v>
      </c>
      <c r="H462" s="435">
        <v>0</v>
      </c>
      <c r="I462" s="435">
        <v>0.29270000000000002</v>
      </c>
      <c r="J462" s="435">
        <v>0.03</v>
      </c>
      <c r="K462" s="435">
        <v>0</v>
      </c>
      <c r="L462" s="434">
        <v>457.31</v>
      </c>
      <c r="M462" s="434">
        <v>0</v>
      </c>
      <c r="N462" s="434">
        <v>0</v>
      </c>
      <c r="O462" s="434">
        <v>603</v>
      </c>
      <c r="P462" s="435">
        <v>0.92710000000000004</v>
      </c>
      <c r="Q462" s="434">
        <v>1</v>
      </c>
      <c r="R462" s="434">
        <v>1.1097699999999999</v>
      </c>
      <c r="S462" s="434" t="s">
        <v>361</v>
      </c>
      <c r="T462" s="434" t="s">
        <v>361</v>
      </c>
      <c r="U462" s="434">
        <v>1.4245000000000001</v>
      </c>
      <c r="V462" s="435">
        <v>0.99380000000000002</v>
      </c>
      <c r="W462" s="441">
        <v>1</v>
      </c>
    </row>
    <row r="463" spans="2:23" x14ac:dyDescent="0.35">
      <c r="B463" s="446" t="s">
        <v>223</v>
      </c>
      <c r="C463" s="434" t="s">
        <v>575</v>
      </c>
      <c r="D463" s="434" t="s">
        <v>576</v>
      </c>
      <c r="E463" s="435">
        <v>0.85929999999999995</v>
      </c>
      <c r="F463" s="434">
        <v>1</v>
      </c>
      <c r="G463" s="435">
        <v>0</v>
      </c>
      <c r="H463" s="435">
        <v>0</v>
      </c>
      <c r="I463" s="435">
        <v>0.37019999999999997</v>
      </c>
      <c r="J463" s="435">
        <v>0.03</v>
      </c>
      <c r="K463" s="435">
        <v>0</v>
      </c>
      <c r="L463" s="434">
        <v>361.8</v>
      </c>
      <c r="M463" s="434">
        <v>0</v>
      </c>
      <c r="N463" s="434">
        <v>0</v>
      </c>
      <c r="O463" s="434">
        <v>1674</v>
      </c>
      <c r="P463" s="435">
        <v>0.90139999999999998</v>
      </c>
      <c r="Q463" s="434">
        <v>1</v>
      </c>
      <c r="R463" s="434">
        <v>1</v>
      </c>
      <c r="S463" s="434" t="s">
        <v>361</v>
      </c>
      <c r="T463" s="434" t="s">
        <v>361</v>
      </c>
      <c r="U463" s="434">
        <v>1.359</v>
      </c>
      <c r="V463" s="435">
        <v>0.99460000000000004</v>
      </c>
      <c r="W463" s="441">
        <v>1</v>
      </c>
    </row>
    <row r="464" spans="2:23" x14ac:dyDescent="0.35">
      <c r="B464" s="446" t="s">
        <v>223</v>
      </c>
      <c r="C464" s="434" t="s">
        <v>577</v>
      </c>
      <c r="D464" s="434" t="s">
        <v>578</v>
      </c>
      <c r="E464" s="435">
        <v>1.3427</v>
      </c>
      <c r="F464" s="434">
        <v>1</v>
      </c>
      <c r="G464" s="435">
        <v>0.40329999999999999</v>
      </c>
      <c r="H464" s="435">
        <v>0.39439000000000002</v>
      </c>
      <c r="I464" s="435">
        <v>0.75700000000000001</v>
      </c>
      <c r="J464" s="435">
        <v>0.12917000000000001</v>
      </c>
      <c r="K464" s="435">
        <v>0.16567000000000001</v>
      </c>
      <c r="L464" s="434">
        <v>11567.27</v>
      </c>
      <c r="M464" s="434">
        <v>0</v>
      </c>
      <c r="N464" s="434">
        <v>0</v>
      </c>
      <c r="O464" s="434">
        <v>976</v>
      </c>
      <c r="P464" s="435">
        <v>1.2236</v>
      </c>
      <c r="Q464" s="434">
        <v>1</v>
      </c>
      <c r="R464" s="434">
        <v>1</v>
      </c>
      <c r="S464" s="434" t="s">
        <v>361</v>
      </c>
      <c r="T464" s="434" t="s">
        <v>361</v>
      </c>
      <c r="U464" s="434">
        <v>1.5244</v>
      </c>
      <c r="V464" s="435">
        <v>0.99890000000000001</v>
      </c>
      <c r="W464" s="441">
        <v>1</v>
      </c>
    </row>
    <row r="465" spans="2:23" x14ac:dyDescent="0.35">
      <c r="B465" s="446" t="s">
        <v>223</v>
      </c>
      <c r="C465" s="434" t="s">
        <v>579</v>
      </c>
      <c r="D465" s="434" t="s">
        <v>580</v>
      </c>
      <c r="E465" s="435">
        <v>1.014</v>
      </c>
      <c r="F465" s="434">
        <v>1</v>
      </c>
      <c r="G465" s="435">
        <v>0.23265</v>
      </c>
      <c r="H465" s="435">
        <v>0.18323</v>
      </c>
      <c r="I465" s="435">
        <v>0.40250000000000002</v>
      </c>
      <c r="J465" s="435">
        <v>5.6050000000000003E-2</v>
      </c>
      <c r="K465" s="435">
        <v>8.4919999999999995E-2</v>
      </c>
      <c r="L465" s="434">
        <v>408.83</v>
      </c>
      <c r="M465" s="434">
        <v>0</v>
      </c>
      <c r="N465" s="434">
        <v>0</v>
      </c>
      <c r="O465" s="434">
        <v>7152</v>
      </c>
      <c r="P465" s="435">
        <v>1.0096000000000001</v>
      </c>
      <c r="Q465" s="434">
        <v>1</v>
      </c>
      <c r="R465" s="434">
        <v>1</v>
      </c>
      <c r="S465" s="434" t="s">
        <v>361</v>
      </c>
      <c r="T465" s="434" t="s">
        <v>361</v>
      </c>
      <c r="U465" s="434">
        <v>1.8408</v>
      </c>
      <c r="V465" s="435">
        <v>0.99609999999999999</v>
      </c>
      <c r="W465" s="441">
        <v>1</v>
      </c>
    </row>
    <row r="466" spans="2:23" x14ac:dyDescent="0.35">
      <c r="B466" s="446" t="s">
        <v>223</v>
      </c>
      <c r="C466" s="434" t="s">
        <v>581</v>
      </c>
      <c r="D466" s="434" t="s">
        <v>582</v>
      </c>
      <c r="E466" s="435">
        <v>0.96660000000000001</v>
      </c>
      <c r="F466" s="434">
        <v>1</v>
      </c>
      <c r="G466" s="435">
        <v>6.5240000000000006E-2</v>
      </c>
      <c r="H466" s="435">
        <v>4.929E-2</v>
      </c>
      <c r="I466" s="435">
        <v>0.1948</v>
      </c>
      <c r="J466" s="435">
        <v>1.353E-2</v>
      </c>
      <c r="K466" s="435">
        <v>0</v>
      </c>
      <c r="L466" s="434">
        <v>243.39</v>
      </c>
      <c r="M466" s="434">
        <v>7</v>
      </c>
      <c r="N466" s="434">
        <v>0</v>
      </c>
      <c r="O466" s="434">
        <v>3252</v>
      </c>
      <c r="P466" s="435">
        <v>0.97699999999999998</v>
      </c>
      <c r="Q466" s="434">
        <v>1</v>
      </c>
      <c r="R466" s="434">
        <v>1</v>
      </c>
      <c r="S466" s="434" t="s">
        <v>361</v>
      </c>
      <c r="T466" s="434" t="s">
        <v>361</v>
      </c>
      <c r="U466" s="434">
        <v>1.7504999999999999</v>
      </c>
      <c r="V466" s="435">
        <v>0.995</v>
      </c>
      <c r="W466" s="441">
        <v>1</v>
      </c>
    </row>
    <row r="467" spans="2:23" x14ac:dyDescent="0.35">
      <c r="B467" s="446" t="s">
        <v>223</v>
      </c>
      <c r="C467" s="434" t="s">
        <v>583</v>
      </c>
      <c r="D467" s="434" t="s">
        <v>584</v>
      </c>
      <c r="E467" s="435">
        <v>1.2918000000000001</v>
      </c>
      <c r="F467" s="434">
        <v>1</v>
      </c>
      <c r="G467" s="435">
        <v>1.082E-2</v>
      </c>
      <c r="H467" s="435">
        <v>7.8200000000000006E-3</v>
      </c>
      <c r="I467" s="435">
        <v>0.32390000000000002</v>
      </c>
      <c r="J467" s="435">
        <v>3.984E-2</v>
      </c>
      <c r="K467" s="435">
        <v>6.7790000000000003E-2</v>
      </c>
      <c r="L467" s="434">
        <v>359.84</v>
      </c>
      <c r="M467" s="434">
        <v>0</v>
      </c>
      <c r="N467" s="434">
        <v>0</v>
      </c>
      <c r="O467" s="434">
        <v>2335</v>
      </c>
      <c r="P467" s="435">
        <v>1.1916</v>
      </c>
      <c r="Q467" s="434">
        <v>1</v>
      </c>
      <c r="R467" s="434">
        <v>1</v>
      </c>
      <c r="S467" s="434" t="s">
        <v>361</v>
      </c>
      <c r="T467" s="434" t="s">
        <v>361</v>
      </c>
      <c r="U467" s="434">
        <v>1.4882</v>
      </c>
      <c r="V467" s="435">
        <v>0.98619999999999997</v>
      </c>
      <c r="W467" s="441">
        <v>1</v>
      </c>
    </row>
    <row r="468" spans="2:23" x14ac:dyDescent="0.35">
      <c r="B468" s="446" t="s">
        <v>223</v>
      </c>
      <c r="C468" s="434" t="s">
        <v>585</v>
      </c>
      <c r="D468" s="434" t="s">
        <v>586</v>
      </c>
      <c r="E468" s="435">
        <v>1.3094000000000001</v>
      </c>
      <c r="F468" s="434">
        <v>1</v>
      </c>
      <c r="G468" s="435">
        <v>2.5699999999999998E-3</v>
      </c>
      <c r="H468" s="435">
        <v>3.79E-3</v>
      </c>
      <c r="I468" s="435">
        <v>0.32019999999999998</v>
      </c>
      <c r="J468" s="435">
        <v>3.9079999999999997E-2</v>
      </c>
      <c r="K468" s="435">
        <v>6.6989999999999994E-2</v>
      </c>
      <c r="L468" s="434">
        <v>517.38</v>
      </c>
      <c r="M468" s="434">
        <v>0</v>
      </c>
      <c r="N468" s="434">
        <v>0</v>
      </c>
      <c r="O468" s="434">
        <v>2983</v>
      </c>
      <c r="P468" s="435">
        <v>1.2027000000000001</v>
      </c>
      <c r="Q468" s="434">
        <v>1</v>
      </c>
      <c r="R468" s="434">
        <v>1</v>
      </c>
      <c r="S468" s="434" t="s">
        <v>361</v>
      </c>
      <c r="T468" s="434" t="s">
        <v>361</v>
      </c>
      <c r="U468" s="434">
        <v>1.4029</v>
      </c>
      <c r="V468" s="435">
        <v>0.99909999999999999</v>
      </c>
      <c r="W468" s="441">
        <v>1</v>
      </c>
    </row>
    <row r="469" spans="2:23" x14ac:dyDescent="0.35">
      <c r="B469" s="446" t="s">
        <v>223</v>
      </c>
      <c r="C469" s="434" t="s">
        <v>587</v>
      </c>
      <c r="D469" s="434" t="s">
        <v>588</v>
      </c>
      <c r="E469" s="435">
        <v>1.3427</v>
      </c>
      <c r="F469" s="434">
        <v>1</v>
      </c>
      <c r="G469" s="435">
        <v>8.2890000000000005E-2</v>
      </c>
      <c r="H469" s="435">
        <v>7.8649999999999998E-2</v>
      </c>
      <c r="I469" s="435">
        <v>0.40150000000000002</v>
      </c>
      <c r="J469" s="435">
        <v>5.5849999999999997E-2</v>
      </c>
      <c r="K469" s="435">
        <v>8.4699999999999998E-2</v>
      </c>
      <c r="L469" s="434">
        <v>145.77000000000001</v>
      </c>
      <c r="M469" s="434">
        <v>0</v>
      </c>
      <c r="N469" s="434">
        <v>0</v>
      </c>
      <c r="O469" s="434">
        <v>2736</v>
      </c>
      <c r="P469" s="435">
        <v>1.2236</v>
      </c>
      <c r="Q469" s="434">
        <v>1</v>
      </c>
      <c r="R469" s="434">
        <v>1</v>
      </c>
      <c r="S469" s="434" t="s">
        <v>361</v>
      </c>
      <c r="T469" s="434" t="s">
        <v>361</v>
      </c>
      <c r="U469" s="434">
        <v>1.6145</v>
      </c>
      <c r="V469" s="435">
        <v>0.99390000000000001</v>
      </c>
      <c r="W469" s="441">
        <v>1</v>
      </c>
    </row>
    <row r="470" spans="2:23" x14ac:dyDescent="0.35">
      <c r="B470" s="446" t="s">
        <v>223</v>
      </c>
      <c r="C470" s="434" t="s">
        <v>589</v>
      </c>
      <c r="D470" s="434" t="s">
        <v>590</v>
      </c>
      <c r="E470" s="435">
        <v>1.3078000000000001</v>
      </c>
      <c r="F470" s="434">
        <v>1</v>
      </c>
      <c r="G470" s="435">
        <v>0</v>
      </c>
      <c r="H470" s="435">
        <v>0</v>
      </c>
      <c r="I470" s="435">
        <v>0.33779999999999999</v>
      </c>
      <c r="J470" s="435">
        <v>4.2709999999999998E-2</v>
      </c>
      <c r="K470" s="435">
        <v>7.0800000000000002E-2</v>
      </c>
      <c r="L470" s="434">
        <v>282.56</v>
      </c>
      <c r="M470" s="434">
        <v>0</v>
      </c>
      <c r="N470" s="434">
        <v>0</v>
      </c>
      <c r="O470" s="434">
        <v>3804</v>
      </c>
      <c r="P470" s="435">
        <v>1.2017</v>
      </c>
      <c r="Q470" s="434">
        <v>1</v>
      </c>
      <c r="R470" s="434">
        <v>1</v>
      </c>
      <c r="S470" s="434" t="s">
        <v>361</v>
      </c>
      <c r="T470" s="434" t="s">
        <v>361</v>
      </c>
      <c r="U470" s="434">
        <v>1.5425</v>
      </c>
      <c r="V470" s="435">
        <v>0.9819</v>
      </c>
      <c r="W470" s="441">
        <v>1</v>
      </c>
    </row>
    <row r="471" spans="2:23" x14ac:dyDescent="0.35">
      <c r="B471" s="446" t="s">
        <v>223</v>
      </c>
      <c r="C471" s="434" t="s">
        <v>591</v>
      </c>
      <c r="D471" s="434" t="s">
        <v>592</v>
      </c>
      <c r="E471" s="435">
        <v>0.89529999999999998</v>
      </c>
      <c r="F471" s="434">
        <v>1</v>
      </c>
      <c r="G471" s="435">
        <v>0</v>
      </c>
      <c r="H471" s="435">
        <v>0</v>
      </c>
      <c r="I471" s="435">
        <v>0.58320000000000005</v>
      </c>
      <c r="J471" s="435">
        <v>0.03</v>
      </c>
      <c r="K471" s="435">
        <v>0</v>
      </c>
      <c r="L471" s="434">
        <v>410.2</v>
      </c>
      <c r="M471" s="434">
        <v>0</v>
      </c>
      <c r="N471" s="434">
        <v>0</v>
      </c>
      <c r="O471" s="434">
        <v>570</v>
      </c>
      <c r="P471" s="435">
        <v>0.92710000000000004</v>
      </c>
      <c r="Q471" s="434">
        <v>1</v>
      </c>
      <c r="R471" s="434">
        <v>1</v>
      </c>
      <c r="S471" s="434" t="s">
        <v>361</v>
      </c>
      <c r="T471" s="434" t="s">
        <v>361</v>
      </c>
      <c r="U471" s="434">
        <v>1.3707</v>
      </c>
      <c r="V471" s="435">
        <v>0.99929999999999997</v>
      </c>
      <c r="W471" s="441">
        <v>1</v>
      </c>
    </row>
    <row r="472" spans="2:23" x14ac:dyDescent="0.35">
      <c r="B472" s="446" t="s">
        <v>223</v>
      </c>
      <c r="C472" s="434" t="s">
        <v>593</v>
      </c>
      <c r="D472" s="434" t="s">
        <v>594</v>
      </c>
      <c r="E472" s="435">
        <v>1.3427</v>
      </c>
      <c r="F472" s="434">
        <v>1</v>
      </c>
      <c r="G472" s="435">
        <v>0</v>
      </c>
      <c r="H472" s="435">
        <v>0</v>
      </c>
      <c r="I472" s="435">
        <v>0.17100000000000001</v>
      </c>
      <c r="J472" s="435">
        <v>9.6600000000000002E-3</v>
      </c>
      <c r="K472" s="435">
        <v>3.5229999999999997E-2</v>
      </c>
      <c r="L472" s="434">
        <v>172.96</v>
      </c>
      <c r="M472" s="434">
        <v>0</v>
      </c>
      <c r="N472" s="434">
        <v>0</v>
      </c>
      <c r="O472" s="434">
        <v>3228</v>
      </c>
      <c r="P472" s="435">
        <v>1.2236</v>
      </c>
      <c r="Q472" s="434">
        <v>1</v>
      </c>
      <c r="R472" s="434">
        <v>1</v>
      </c>
      <c r="S472" s="434" t="s">
        <v>361</v>
      </c>
      <c r="T472" s="434" t="s">
        <v>361</v>
      </c>
      <c r="U472" s="434">
        <v>1.4819</v>
      </c>
      <c r="V472" s="435">
        <v>0.99050000000000005</v>
      </c>
      <c r="W472" s="441">
        <v>1</v>
      </c>
    </row>
    <row r="473" spans="2:23" x14ac:dyDescent="0.35">
      <c r="B473" s="446" t="s">
        <v>223</v>
      </c>
      <c r="C473" s="434" t="s">
        <v>595</v>
      </c>
      <c r="D473" s="434" t="s">
        <v>596</v>
      </c>
      <c r="E473" s="435">
        <v>1.3427</v>
      </c>
      <c r="F473" s="434">
        <v>1</v>
      </c>
      <c r="G473" s="435">
        <v>0.17180999999999999</v>
      </c>
      <c r="H473" s="435">
        <v>0.18093000000000001</v>
      </c>
      <c r="I473" s="435">
        <v>4.2299999999999997E-2</v>
      </c>
      <c r="J473" s="435">
        <v>0</v>
      </c>
      <c r="K473" s="435">
        <v>0</v>
      </c>
      <c r="L473" s="434">
        <v>0</v>
      </c>
      <c r="M473" s="434">
        <v>7</v>
      </c>
      <c r="N473" s="434">
        <v>0</v>
      </c>
      <c r="O473" s="434">
        <v>5730</v>
      </c>
      <c r="P473" s="435">
        <v>1.2236</v>
      </c>
      <c r="Q473" s="434">
        <v>1</v>
      </c>
      <c r="R473" s="434">
        <v>1</v>
      </c>
      <c r="S473" s="434" t="s">
        <v>361</v>
      </c>
      <c r="T473" s="434" t="s">
        <v>361</v>
      </c>
      <c r="U473" s="434">
        <v>2.4980000000000002</v>
      </c>
      <c r="V473" s="435">
        <v>1</v>
      </c>
      <c r="W473" s="441">
        <v>1</v>
      </c>
    </row>
    <row r="474" spans="2:23" x14ac:dyDescent="0.35">
      <c r="B474" s="446" t="s">
        <v>223</v>
      </c>
      <c r="C474" s="434" t="s">
        <v>597</v>
      </c>
      <c r="D474" s="434" t="s">
        <v>598</v>
      </c>
      <c r="E474" s="435">
        <v>1.3427</v>
      </c>
      <c r="F474" s="434">
        <v>1</v>
      </c>
      <c r="G474" s="435">
        <v>1.787E-2</v>
      </c>
      <c r="H474" s="435">
        <v>2.622E-2</v>
      </c>
      <c r="I474" s="435">
        <v>0.1157</v>
      </c>
      <c r="J474" s="435">
        <v>0</v>
      </c>
      <c r="K474" s="435">
        <v>2.3709999999999998E-2</v>
      </c>
      <c r="L474" s="434">
        <v>0</v>
      </c>
      <c r="M474" s="434">
        <v>0</v>
      </c>
      <c r="N474" s="434">
        <v>0</v>
      </c>
      <c r="O474" s="434">
        <v>2259</v>
      </c>
      <c r="P474" s="435">
        <v>1.2236</v>
      </c>
      <c r="Q474" s="434">
        <v>1</v>
      </c>
      <c r="R474" s="434">
        <v>1</v>
      </c>
      <c r="S474" s="434" t="s">
        <v>361</v>
      </c>
      <c r="T474" s="434" t="s">
        <v>361</v>
      </c>
      <c r="U474" s="434">
        <v>1.5962000000000001</v>
      </c>
      <c r="V474" s="435">
        <v>0.99109999999999998</v>
      </c>
      <c r="W474" s="441">
        <v>1</v>
      </c>
    </row>
    <row r="475" spans="2:23" x14ac:dyDescent="0.35">
      <c r="B475" s="446" t="s">
        <v>223</v>
      </c>
      <c r="C475" s="434" t="s">
        <v>599</v>
      </c>
      <c r="D475" s="434" t="s">
        <v>600</v>
      </c>
      <c r="E475" s="435">
        <v>0.85929999999999995</v>
      </c>
      <c r="F475" s="434">
        <v>1</v>
      </c>
      <c r="G475" s="435">
        <v>0</v>
      </c>
      <c r="H475" s="435">
        <v>0</v>
      </c>
      <c r="I475" s="435">
        <v>0.21970000000000001</v>
      </c>
      <c r="J475" s="435">
        <v>1.8350000000000002E-2</v>
      </c>
      <c r="K475" s="435">
        <v>0</v>
      </c>
      <c r="L475" s="434">
        <v>238.35</v>
      </c>
      <c r="M475" s="434">
        <v>0</v>
      </c>
      <c r="N475" s="434">
        <v>0</v>
      </c>
      <c r="O475" s="434">
        <v>1399</v>
      </c>
      <c r="P475" s="435">
        <v>0.90139999999999998</v>
      </c>
      <c r="Q475" s="434">
        <v>1</v>
      </c>
      <c r="R475" s="434">
        <v>1</v>
      </c>
      <c r="S475" s="434" t="s">
        <v>361</v>
      </c>
      <c r="T475" s="434" t="s">
        <v>361</v>
      </c>
      <c r="U475" s="434">
        <v>1.3862000000000001</v>
      </c>
      <c r="V475" s="435">
        <v>0.98629999999999995</v>
      </c>
      <c r="W475" s="441">
        <v>1</v>
      </c>
    </row>
    <row r="476" spans="2:23" x14ac:dyDescent="0.35">
      <c r="B476" s="446" t="s">
        <v>223</v>
      </c>
      <c r="C476" s="434" t="s">
        <v>601</v>
      </c>
      <c r="D476" s="434" t="s">
        <v>602</v>
      </c>
      <c r="E476" s="435">
        <v>1.0303</v>
      </c>
      <c r="F476" s="434">
        <v>1</v>
      </c>
      <c r="G476" s="435">
        <v>3.107E-2</v>
      </c>
      <c r="H476" s="435">
        <v>2.5930000000000002E-2</v>
      </c>
      <c r="I476" s="435">
        <v>0.2404</v>
      </c>
      <c r="J476" s="435">
        <v>2.2620000000000001E-2</v>
      </c>
      <c r="K476" s="435">
        <v>4.9889999999999997E-2</v>
      </c>
      <c r="L476" s="434">
        <v>333.75</v>
      </c>
      <c r="M476" s="434">
        <v>0</v>
      </c>
      <c r="N476" s="434">
        <v>0</v>
      </c>
      <c r="O476" s="434">
        <v>3596</v>
      </c>
      <c r="P476" s="435">
        <v>1.0206999999999999</v>
      </c>
      <c r="Q476" s="434">
        <v>1</v>
      </c>
      <c r="R476" s="434">
        <v>1</v>
      </c>
      <c r="S476" s="434" t="s">
        <v>361</v>
      </c>
      <c r="T476" s="434" t="s">
        <v>361</v>
      </c>
      <c r="U476" s="434">
        <v>2.0445000000000002</v>
      </c>
      <c r="V476" s="435">
        <v>1</v>
      </c>
      <c r="W476" s="441">
        <v>1</v>
      </c>
    </row>
    <row r="477" spans="2:23" x14ac:dyDescent="0.35">
      <c r="B477" s="446" t="s">
        <v>223</v>
      </c>
      <c r="C477" s="434" t="s">
        <v>603</v>
      </c>
      <c r="D477" s="434" t="s">
        <v>604</v>
      </c>
      <c r="E477" s="435">
        <v>0.9819</v>
      </c>
      <c r="F477" s="434">
        <v>1</v>
      </c>
      <c r="G477" s="435">
        <v>0.40594999999999998</v>
      </c>
      <c r="H477" s="435">
        <v>0.29703000000000002</v>
      </c>
      <c r="I477" s="435">
        <v>0.37809999999999999</v>
      </c>
      <c r="J477" s="435">
        <v>5.1020000000000003E-2</v>
      </c>
      <c r="K477" s="435">
        <v>0</v>
      </c>
      <c r="L477" s="434">
        <v>965.69</v>
      </c>
      <c r="M477" s="434">
        <v>7</v>
      </c>
      <c r="N477" s="434">
        <v>0</v>
      </c>
      <c r="O477" s="434">
        <v>6909</v>
      </c>
      <c r="P477" s="435">
        <v>0.98760000000000003</v>
      </c>
      <c r="Q477" s="434">
        <v>1</v>
      </c>
      <c r="R477" s="434">
        <v>1</v>
      </c>
      <c r="S477" s="434" t="s">
        <v>361</v>
      </c>
      <c r="T477" s="434" t="s">
        <v>361</v>
      </c>
      <c r="U477" s="434">
        <v>2.0817999999999999</v>
      </c>
      <c r="V477" s="435">
        <v>0.99690000000000001</v>
      </c>
      <c r="W477" s="441">
        <v>1</v>
      </c>
    </row>
    <row r="478" spans="2:23" x14ac:dyDescent="0.35">
      <c r="B478" s="446" t="s">
        <v>223</v>
      </c>
      <c r="C478" s="434" t="s">
        <v>605</v>
      </c>
      <c r="D478" s="434" t="s">
        <v>606</v>
      </c>
      <c r="E478" s="435">
        <v>1.2918000000000001</v>
      </c>
      <c r="F478" s="434">
        <v>1</v>
      </c>
      <c r="G478" s="435">
        <v>4.4720000000000003E-2</v>
      </c>
      <c r="H478" s="435">
        <v>3.0980000000000001E-2</v>
      </c>
      <c r="I478" s="435">
        <v>0.2641</v>
      </c>
      <c r="J478" s="435">
        <v>2.751E-2</v>
      </c>
      <c r="K478" s="435">
        <v>5.4940000000000003E-2</v>
      </c>
      <c r="L478" s="434">
        <v>469.36</v>
      </c>
      <c r="M478" s="434">
        <v>0</v>
      </c>
      <c r="N478" s="434">
        <v>0</v>
      </c>
      <c r="O478" s="434">
        <v>7758</v>
      </c>
      <c r="P478" s="435">
        <v>1.1916</v>
      </c>
      <c r="Q478" s="434">
        <v>1</v>
      </c>
      <c r="R478" s="434">
        <v>1</v>
      </c>
      <c r="S478" s="434" t="s">
        <v>361</v>
      </c>
      <c r="T478" s="434" t="s">
        <v>361</v>
      </c>
      <c r="U478" s="434">
        <v>1.8182</v>
      </c>
      <c r="V478" s="435">
        <v>0.97699999999999998</v>
      </c>
      <c r="W478" s="441">
        <v>1</v>
      </c>
    </row>
    <row r="479" spans="2:23" x14ac:dyDescent="0.35">
      <c r="B479" s="446" t="s">
        <v>223</v>
      </c>
      <c r="C479" s="434" t="s">
        <v>607</v>
      </c>
      <c r="D479" s="434" t="s">
        <v>608</v>
      </c>
      <c r="E479" s="435">
        <v>1.3427</v>
      </c>
      <c r="F479" s="434">
        <v>1</v>
      </c>
      <c r="G479" s="435">
        <v>0</v>
      </c>
      <c r="H479" s="435">
        <v>0</v>
      </c>
      <c r="I479" s="435">
        <v>0.16009999999999999</v>
      </c>
      <c r="J479" s="435">
        <v>7.8899999999999994E-3</v>
      </c>
      <c r="K479" s="435">
        <v>0</v>
      </c>
      <c r="L479" s="434">
        <v>224.49</v>
      </c>
      <c r="M479" s="434">
        <v>7</v>
      </c>
      <c r="N479" s="434">
        <v>0</v>
      </c>
      <c r="O479" s="434">
        <v>7222</v>
      </c>
      <c r="P479" s="435">
        <v>1.2236</v>
      </c>
      <c r="Q479" s="434">
        <v>1</v>
      </c>
      <c r="R479" s="434">
        <v>1</v>
      </c>
      <c r="S479" s="434" t="s">
        <v>361</v>
      </c>
      <c r="T479" s="434" t="s">
        <v>361</v>
      </c>
      <c r="U479" s="434">
        <v>1.5257000000000001</v>
      </c>
      <c r="V479" s="435">
        <v>0.98799999999999999</v>
      </c>
      <c r="W479" s="441">
        <v>1</v>
      </c>
    </row>
    <row r="480" spans="2:23" x14ac:dyDescent="0.35">
      <c r="B480" s="446" t="s">
        <v>223</v>
      </c>
      <c r="C480" s="434" t="s">
        <v>609</v>
      </c>
      <c r="D480" s="434" t="s">
        <v>610</v>
      </c>
      <c r="E480" s="435">
        <v>1.3094000000000001</v>
      </c>
      <c r="F480" s="434">
        <v>1</v>
      </c>
      <c r="G480" s="435">
        <v>0.15736</v>
      </c>
      <c r="H480" s="435">
        <v>0.12939999999999999</v>
      </c>
      <c r="I480" s="435">
        <v>6.6400000000000001E-2</v>
      </c>
      <c r="J480" s="435">
        <v>0</v>
      </c>
      <c r="K480" s="435">
        <v>1.354E-2</v>
      </c>
      <c r="L480" s="434">
        <v>0</v>
      </c>
      <c r="M480" s="434">
        <v>0</v>
      </c>
      <c r="N480" s="434">
        <v>0</v>
      </c>
      <c r="O480" s="434">
        <v>3760</v>
      </c>
      <c r="P480" s="435">
        <v>1.2027000000000001</v>
      </c>
      <c r="Q480" s="434">
        <v>1</v>
      </c>
      <c r="R480" s="434">
        <v>1</v>
      </c>
      <c r="S480" s="434" t="s">
        <v>361</v>
      </c>
      <c r="T480" s="434" t="s">
        <v>361</v>
      </c>
      <c r="U480" s="434">
        <v>1.4787999999999999</v>
      </c>
      <c r="V480" s="435">
        <v>0.996</v>
      </c>
      <c r="W480" s="441">
        <v>1</v>
      </c>
    </row>
    <row r="481" spans="2:23" x14ac:dyDescent="0.35">
      <c r="B481" s="446" t="s">
        <v>223</v>
      </c>
      <c r="C481" s="434" t="s">
        <v>611</v>
      </c>
      <c r="D481" s="434" t="s">
        <v>612</v>
      </c>
      <c r="E481" s="435">
        <v>1.3094000000000001</v>
      </c>
      <c r="F481" s="434">
        <v>1</v>
      </c>
      <c r="G481" s="435">
        <v>2.6800000000000001E-3</v>
      </c>
      <c r="H481" s="435">
        <v>3.48E-3</v>
      </c>
      <c r="I481" s="435">
        <v>0.1167</v>
      </c>
      <c r="J481" s="435">
        <v>0</v>
      </c>
      <c r="K481" s="435">
        <v>2.3910000000000001E-2</v>
      </c>
      <c r="L481" s="434">
        <v>0</v>
      </c>
      <c r="M481" s="434">
        <v>0</v>
      </c>
      <c r="N481" s="434">
        <v>0</v>
      </c>
      <c r="O481" s="434">
        <v>3035</v>
      </c>
      <c r="P481" s="435">
        <v>1.2027000000000001</v>
      </c>
      <c r="Q481" s="434">
        <v>1</v>
      </c>
      <c r="R481" s="434">
        <v>1</v>
      </c>
      <c r="S481" s="434" t="s">
        <v>361</v>
      </c>
      <c r="T481" s="434" t="s">
        <v>361</v>
      </c>
      <c r="U481" s="434">
        <v>1.3713</v>
      </c>
      <c r="V481" s="435">
        <v>0.99</v>
      </c>
      <c r="W481" s="441">
        <v>1</v>
      </c>
    </row>
    <row r="482" spans="2:23" x14ac:dyDescent="0.35">
      <c r="B482" s="446" t="s">
        <v>223</v>
      </c>
      <c r="C482" s="434" t="s">
        <v>613</v>
      </c>
      <c r="D482" s="434" t="s">
        <v>614</v>
      </c>
      <c r="E482" s="435">
        <v>1.3427</v>
      </c>
      <c r="F482" s="434">
        <v>1</v>
      </c>
      <c r="G482" s="435">
        <v>0.42283999999999999</v>
      </c>
      <c r="H482" s="435">
        <v>0.52698999999999996</v>
      </c>
      <c r="I482" s="435">
        <v>0.63249999999999995</v>
      </c>
      <c r="J482" s="435">
        <v>0.10349</v>
      </c>
      <c r="K482" s="435">
        <v>0.13664999999999999</v>
      </c>
      <c r="L482" s="434">
        <v>1112.8499999999999</v>
      </c>
      <c r="M482" s="434">
        <v>0</v>
      </c>
      <c r="N482" s="434">
        <v>0</v>
      </c>
      <c r="O482" s="434">
        <v>1588</v>
      </c>
      <c r="P482" s="435">
        <v>1.2236</v>
      </c>
      <c r="Q482" s="434">
        <v>1</v>
      </c>
      <c r="R482" s="434">
        <v>1</v>
      </c>
      <c r="S482" s="434" t="s">
        <v>361</v>
      </c>
      <c r="T482" s="434" t="s">
        <v>361</v>
      </c>
      <c r="U482" s="434">
        <v>1.8131999999999999</v>
      </c>
      <c r="V482" s="435">
        <v>0.99519999999999997</v>
      </c>
      <c r="W482" s="441">
        <v>1</v>
      </c>
    </row>
    <row r="483" spans="2:23" x14ac:dyDescent="0.35">
      <c r="B483" s="446" t="s">
        <v>223</v>
      </c>
      <c r="C483" s="434" t="s">
        <v>700</v>
      </c>
      <c r="D483" s="434" t="s">
        <v>701</v>
      </c>
      <c r="E483" s="435">
        <v>1.3427</v>
      </c>
      <c r="F483" s="434">
        <v>1</v>
      </c>
      <c r="G483" s="435">
        <v>0.15021999999999999</v>
      </c>
      <c r="H483" s="435">
        <v>0.2298</v>
      </c>
      <c r="I483" s="435">
        <v>0.91810000000000003</v>
      </c>
      <c r="J483" s="435">
        <v>0.16239999999999999</v>
      </c>
      <c r="K483" s="435">
        <v>0.20432</v>
      </c>
      <c r="L483" s="434">
        <v>15641.81</v>
      </c>
      <c r="M483" s="434">
        <v>0</v>
      </c>
      <c r="N483" s="434">
        <v>0</v>
      </c>
      <c r="O483" s="434">
        <v>423</v>
      </c>
      <c r="P483" s="435">
        <v>1.2236</v>
      </c>
      <c r="Q483" s="434">
        <v>1</v>
      </c>
      <c r="R483" s="434">
        <v>1</v>
      </c>
      <c r="S483" s="434" t="s">
        <v>361</v>
      </c>
      <c r="T483" s="434" t="s">
        <v>361</v>
      </c>
      <c r="U483" s="434">
        <v>1.2585</v>
      </c>
      <c r="V483" s="435">
        <v>1</v>
      </c>
      <c r="W483" s="441">
        <v>1</v>
      </c>
    </row>
    <row r="484" spans="2:23" x14ac:dyDescent="0.35">
      <c r="B484" s="446" t="s">
        <v>223</v>
      </c>
      <c r="C484" s="434" t="s">
        <v>615</v>
      </c>
      <c r="D484" s="434" t="s">
        <v>616</v>
      </c>
      <c r="E484" s="435">
        <v>1.208</v>
      </c>
      <c r="F484" s="434">
        <v>1</v>
      </c>
      <c r="G484" s="435">
        <v>0.31331999999999999</v>
      </c>
      <c r="H484" s="435">
        <v>0.26479000000000003</v>
      </c>
      <c r="I484" s="435">
        <v>0.30320000000000003</v>
      </c>
      <c r="J484" s="435">
        <v>3.5569999999999997E-2</v>
      </c>
      <c r="K484" s="435">
        <v>0</v>
      </c>
      <c r="L484" s="434">
        <v>819.3</v>
      </c>
      <c r="M484" s="434">
        <v>7</v>
      </c>
      <c r="N484" s="434">
        <v>0</v>
      </c>
      <c r="O484" s="434">
        <v>13864</v>
      </c>
      <c r="P484" s="435">
        <v>1.1380999999999999</v>
      </c>
      <c r="Q484" s="434">
        <v>1</v>
      </c>
      <c r="R484" s="434">
        <v>1</v>
      </c>
      <c r="S484" s="434" t="s">
        <v>361</v>
      </c>
      <c r="T484" s="434" t="s">
        <v>361</v>
      </c>
      <c r="U484" s="434">
        <v>1.8734</v>
      </c>
      <c r="V484" s="435">
        <v>0.997</v>
      </c>
      <c r="W484" s="441">
        <v>1</v>
      </c>
    </row>
    <row r="485" spans="2:23" x14ac:dyDescent="0.35">
      <c r="B485" s="446" t="s">
        <v>223</v>
      </c>
      <c r="C485" s="434" t="s">
        <v>617</v>
      </c>
      <c r="D485" s="434" t="s">
        <v>618</v>
      </c>
      <c r="E485" s="435">
        <v>0.85929999999999995</v>
      </c>
      <c r="F485" s="434">
        <v>1</v>
      </c>
      <c r="G485" s="435">
        <v>0.10346</v>
      </c>
      <c r="H485" s="435">
        <v>9.4630000000000006E-2</v>
      </c>
      <c r="I485" s="435">
        <v>0.34010000000000001</v>
      </c>
      <c r="J485" s="435">
        <v>4.3180000000000003E-2</v>
      </c>
      <c r="K485" s="435">
        <v>7.1300000000000002E-2</v>
      </c>
      <c r="L485" s="434">
        <v>379.92</v>
      </c>
      <c r="M485" s="434">
        <v>0</v>
      </c>
      <c r="N485" s="434">
        <v>0</v>
      </c>
      <c r="O485" s="434">
        <v>5169</v>
      </c>
      <c r="P485" s="435">
        <v>0.90139999999999998</v>
      </c>
      <c r="Q485" s="434">
        <v>1</v>
      </c>
      <c r="R485" s="434">
        <v>1</v>
      </c>
      <c r="S485" s="434" t="s">
        <v>361</v>
      </c>
      <c r="T485" s="434" t="s">
        <v>361</v>
      </c>
      <c r="U485" s="434">
        <v>1.8643000000000001</v>
      </c>
      <c r="V485" s="435">
        <v>0.99380000000000002</v>
      </c>
      <c r="W485" s="441">
        <v>1</v>
      </c>
    </row>
    <row r="486" spans="2:23" x14ac:dyDescent="0.35">
      <c r="B486" s="446" t="s">
        <v>223</v>
      </c>
      <c r="C486" s="434" t="s">
        <v>619</v>
      </c>
      <c r="D486" s="434" t="s">
        <v>620</v>
      </c>
      <c r="E486" s="435">
        <v>1.3427</v>
      </c>
      <c r="F486" s="434">
        <v>1</v>
      </c>
      <c r="G486" s="435">
        <v>0.40523999999999999</v>
      </c>
      <c r="H486" s="435">
        <v>0.40708</v>
      </c>
      <c r="I486" s="435">
        <v>0.59609999999999996</v>
      </c>
      <c r="J486" s="435">
        <v>9.5979999999999996E-2</v>
      </c>
      <c r="K486" s="435">
        <v>0</v>
      </c>
      <c r="L486" s="434">
        <v>501.71</v>
      </c>
      <c r="M486" s="434">
        <v>7</v>
      </c>
      <c r="N486" s="434">
        <v>0</v>
      </c>
      <c r="O486" s="434">
        <v>2122</v>
      </c>
      <c r="P486" s="435">
        <v>1.2236</v>
      </c>
      <c r="Q486" s="434">
        <v>1</v>
      </c>
      <c r="R486" s="434">
        <v>1</v>
      </c>
      <c r="S486" s="434" t="s">
        <v>361</v>
      </c>
      <c r="T486" s="434" t="s">
        <v>361</v>
      </c>
      <c r="U486" s="434">
        <v>1.6294</v>
      </c>
      <c r="V486" s="435">
        <v>0.98860000000000003</v>
      </c>
      <c r="W486" s="441">
        <v>1</v>
      </c>
    </row>
    <row r="487" spans="2:23" x14ac:dyDescent="0.35">
      <c r="B487" s="446" t="s">
        <v>223</v>
      </c>
      <c r="C487" s="434" t="s">
        <v>621</v>
      </c>
      <c r="D487" s="434" t="s">
        <v>622</v>
      </c>
      <c r="E487" s="435">
        <v>1.3427</v>
      </c>
      <c r="F487" s="434">
        <v>1</v>
      </c>
      <c r="G487" s="435">
        <v>0.25518000000000002</v>
      </c>
      <c r="H487" s="435">
        <v>0.31775999999999999</v>
      </c>
      <c r="I487" s="435">
        <v>0.88049999999999995</v>
      </c>
      <c r="J487" s="435">
        <v>0.15464</v>
      </c>
      <c r="K487" s="435">
        <v>0.19519</v>
      </c>
      <c r="L487" s="434">
        <v>25410.49</v>
      </c>
      <c r="M487" s="434">
        <v>0</v>
      </c>
      <c r="N487" s="434">
        <v>0</v>
      </c>
      <c r="O487" s="434">
        <v>651</v>
      </c>
      <c r="P487" s="435">
        <v>1.2236</v>
      </c>
      <c r="Q487" s="434">
        <v>1</v>
      </c>
      <c r="R487" s="434">
        <v>1</v>
      </c>
      <c r="S487" s="434" t="s">
        <v>361</v>
      </c>
      <c r="T487" s="434" t="s">
        <v>361</v>
      </c>
      <c r="U487" s="434">
        <v>1.75</v>
      </c>
      <c r="V487" s="435">
        <v>0.999</v>
      </c>
      <c r="W487" s="441">
        <v>1</v>
      </c>
    </row>
    <row r="488" spans="2:23" x14ac:dyDescent="0.35">
      <c r="B488" s="446" t="s">
        <v>223</v>
      </c>
      <c r="C488" s="434" t="s">
        <v>702</v>
      </c>
      <c r="D488" s="434" t="s">
        <v>703</v>
      </c>
      <c r="E488" s="435">
        <v>1.3427</v>
      </c>
      <c r="F488" s="434">
        <v>1</v>
      </c>
      <c r="G488" s="435">
        <v>0.34322000000000003</v>
      </c>
      <c r="H488" s="435">
        <v>0.35093999999999997</v>
      </c>
      <c r="I488" s="435">
        <v>0.89359999999999995</v>
      </c>
      <c r="J488" s="435">
        <v>0.15734000000000001</v>
      </c>
      <c r="K488" s="435">
        <v>0.19836000000000001</v>
      </c>
      <c r="L488" s="434">
        <v>0</v>
      </c>
      <c r="M488" s="434">
        <v>0</v>
      </c>
      <c r="N488" s="434">
        <v>0</v>
      </c>
      <c r="O488" s="434">
        <v>776</v>
      </c>
      <c r="P488" s="435">
        <v>1.2236</v>
      </c>
      <c r="Q488" s="434">
        <v>1</v>
      </c>
      <c r="R488" s="434">
        <v>1</v>
      </c>
      <c r="S488" s="434" t="s">
        <v>361</v>
      </c>
      <c r="T488" s="434" t="s">
        <v>361</v>
      </c>
      <c r="U488" s="434">
        <v>1.837</v>
      </c>
      <c r="V488" s="435">
        <v>0.99670000000000003</v>
      </c>
      <c r="W488" s="441">
        <v>1</v>
      </c>
    </row>
    <row r="489" spans="2:23" x14ac:dyDescent="0.35">
      <c r="B489" s="446" t="s">
        <v>223</v>
      </c>
      <c r="C489" s="434" t="s">
        <v>623</v>
      </c>
      <c r="D489" s="434" t="s">
        <v>624</v>
      </c>
      <c r="E489" s="435">
        <v>1.3427</v>
      </c>
      <c r="F489" s="434">
        <v>1</v>
      </c>
      <c r="G489" s="435">
        <v>0.42886999999999997</v>
      </c>
      <c r="H489" s="435">
        <v>0.52698999999999996</v>
      </c>
      <c r="I489" s="435">
        <v>0.93540000000000001</v>
      </c>
      <c r="J489" s="435">
        <v>0.16596</v>
      </c>
      <c r="K489" s="435">
        <v>0</v>
      </c>
      <c r="L489" s="434">
        <v>8238.9</v>
      </c>
      <c r="M489" s="434">
        <v>7</v>
      </c>
      <c r="N489" s="434">
        <v>0</v>
      </c>
      <c r="O489" s="434">
        <v>1324</v>
      </c>
      <c r="P489" s="435">
        <v>1.2236</v>
      </c>
      <c r="Q489" s="434">
        <v>1</v>
      </c>
      <c r="R489" s="434">
        <v>1</v>
      </c>
      <c r="S489" s="434" t="s">
        <v>361</v>
      </c>
      <c r="T489" s="434" t="s">
        <v>361</v>
      </c>
      <c r="U489" s="434">
        <v>1.7157</v>
      </c>
      <c r="V489" s="435">
        <v>0.99950000000000006</v>
      </c>
      <c r="W489" s="441">
        <v>1</v>
      </c>
    </row>
    <row r="490" spans="2:23" x14ac:dyDescent="0.35">
      <c r="B490" s="446" t="s">
        <v>223</v>
      </c>
      <c r="C490" s="434" t="s">
        <v>625</v>
      </c>
      <c r="D490" s="434" t="s">
        <v>704</v>
      </c>
      <c r="E490" s="435">
        <v>1.2918000000000001</v>
      </c>
      <c r="F490" s="434">
        <v>1</v>
      </c>
      <c r="G490" s="435">
        <v>0</v>
      </c>
      <c r="H490" s="435">
        <v>0</v>
      </c>
      <c r="I490" s="435">
        <v>0.13039999999999999</v>
      </c>
      <c r="J490" s="435">
        <v>0</v>
      </c>
      <c r="K490" s="435">
        <v>2.6759999999999999E-2</v>
      </c>
      <c r="L490" s="434">
        <v>0</v>
      </c>
      <c r="M490" s="434">
        <v>0</v>
      </c>
      <c r="N490" s="434">
        <v>0</v>
      </c>
      <c r="O490" s="434">
        <v>4972</v>
      </c>
      <c r="P490" s="435">
        <v>1.1916</v>
      </c>
      <c r="Q490" s="434">
        <v>1</v>
      </c>
      <c r="R490" s="434">
        <v>1</v>
      </c>
      <c r="S490" s="434" t="s">
        <v>361</v>
      </c>
      <c r="T490" s="434" t="s">
        <v>361</v>
      </c>
      <c r="U490" s="434">
        <v>1.4564999999999999</v>
      </c>
      <c r="V490" s="435">
        <v>0.99919999999999998</v>
      </c>
      <c r="W490" s="441">
        <v>1</v>
      </c>
    </row>
    <row r="491" spans="2:23" x14ac:dyDescent="0.35">
      <c r="B491" s="446" t="s">
        <v>223</v>
      </c>
      <c r="C491" s="434" t="s">
        <v>627</v>
      </c>
      <c r="D491" s="434" t="s">
        <v>628</v>
      </c>
      <c r="E491" s="435">
        <v>0.85929999999999995</v>
      </c>
      <c r="F491" s="434">
        <v>1</v>
      </c>
      <c r="G491" s="435">
        <v>0</v>
      </c>
      <c r="H491" s="435">
        <v>0</v>
      </c>
      <c r="I491" s="435">
        <v>6.7100000000000007E-2</v>
      </c>
      <c r="J491" s="435">
        <v>0</v>
      </c>
      <c r="K491" s="435">
        <v>0</v>
      </c>
      <c r="L491" s="434">
        <v>0</v>
      </c>
      <c r="M491" s="434">
        <v>0</v>
      </c>
      <c r="N491" s="434">
        <v>0</v>
      </c>
      <c r="O491" s="434">
        <v>253</v>
      </c>
      <c r="P491" s="435">
        <v>0.90139999999999998</v>
      </c>
      <c r="Q491" s="434">
        <v>1</v>
      </c>
      <c r="R491" s="434">
        <v>1</v>
      </c>
      <c r="S491" s="434" t="s">
        <v>361</v>
      </c>
      <c r="T491" s="434" t="s">
        <v>361</v>
      </c>
      <c r="U491" s="434">
        <v>1.2423</v>
      </c>
      <c r="V491" s="435"/>
      <c r="W491" s="441">
        <v>1</v>
      </c>
    </row>
    <row r="492" spans="2:23" x14ac:dyDescent="0.35">
      <c r="B492" s="446" t="s">
        <v>223</v>
      </c>
      <c r="C492" s="434" t="s">
        <v>705</v>
      </c>
      <c r="D492" s="434" t="s">
        <v>706</v>
      </c>
      <c r="E492" s="435">
        <v>0.85929999999999995</v>
      </c>
      <c r="F492" s="434">
        <v>1</v>
      </c>
      <c r="G492" s="435">
        <v>0</v>
      </c>
      <c r="H492" s="435">
        <v>0</v>
      </c>
      <c r="I492" s="435">
        <v>0.1739</v>
      </c>
      <c r="J492" s="435">
        <v>1.013E-2</v>
      </c>
      <c r="K492" s="435">
        <v>0</v>
      </c>
      <c r="L492" s="434">
        <v>0</v>
      </c>
      <c r="M492" s="434">
        <v>0</v>
      </c>
      <c r="N492" s="434">
        <v>0</v>
      </c>
      <c r="O492" s="434">
        <v>13</v>
      </c>
      <c r="P492" s="435">
        <v>0.90139999999999998</v>
      </c>
      <c r="Q492" s="434">
        <v>1</v>
      </c>
      <c r="R492" s="434">
        <v>1</v>
      </c>
      <c r="S492" s="434" t="s">
        <v>408</v>
      </c>
      <c r="T492" s="434" t="s">
        <v>361</v>
      </c>
      <c r="U492" s="434">
        <v>0.70850000000000002</v>
      </c>
      <c r="V492" s="435"/>
      <c r="W492" s="441">
        <v>1</v>
      </c>
    </row>
    <row r="493" spans="2:23" x14ac:dyDescent="0.35">
      <c r="B493" s="446" t="s">
        <v>223</v>
      </c>
      <c r="C493" s="434" t="s">
        <v>631</v>
      </c>
      <c r="D493" s="434" t="s">
        <v>632</v>
      </c>
      <c r="E493" s="435">
        <v>1.1295999999999999</v>
      </c>
      <c r="F493" s="434">
        <v>1</v>
      </c>
      <c r="G493" s="435">
        <v>0.20516000000000001</v>
      </c>
      <c r="H493" s="435">
        <v>0.24485000000000001</v>
      </c>
      <c r="I493" s="435">
        <v>0.45729999999999998</v>
      </c>
      <c r="J493" s="435">
        <v>6.7360000000000003E-2</v>
      </c>
      <c r="K493" s="435">
        <v>9.7030000000000005E-2</v>
      </c>
      <c r="L493" s="434">
        <v>340.03</v>
      </c>
      <c r="M493" s="434">
        <v>0</v>
      </c>
      <c r="N493" s="434">
        <v>0</v>
      </c>
      <c r="O493" s="434">
        <v>1558</v>
      </c>
      <c r="P493" s="435">
        <v>1.087</v>
      </c>
      <c r="Q493" s="434">
        <v>1</v>
      </c>
      <c r="R493" s="434">
        <v>1</v>
      </c>
      <c r="S493" s="434" t="s">
        <v>361</v>
      </c>
      <c r="T493" s="434" t="s">
        <v>361</v>
      </c>
      <c r="U493" s="434">
        <v>1.677</v>
      </c>
      <c r="V493" s="435">
        <v>0.99719999999999998</v>
      </c>
      <c r="W493" s="441">
        <v>1</v>
      </c>
    </row>
    <row r="494" spans="2:23" x14ac:dyDescent="0.35">
      <c r="B494" s="446" t="s">
        <v>223</v>
      </c>
      <c r="C494" s="434" t="s">
        <v>633</v>
      </c>
      <c r="D494" s="434" t="s">
        <v>634</v>
      </c>
      <c r="E494" s="435">
        <v>1.1295999999999999</v>
      </c>
      <c r="F494" s="434">
        <v>1</v>
      </c>
      <c r="G494" s="435">
        <v>0</v>
      </c>
      <c r="H494" s="435">
        <v>0</v>
      </c>
      <c r="I494" s="435">
        <v>0.20219999999999999</v>
      </c>
      <c r="J494" s="435">
        <v>1.474E-2</v>
      </c>
      <c r="K494" s="435">
        <v>4.1799999999999997E-2</v>
      </c>
      <c r="L494" s="434">
        <v>419.02</v>
      </c>
      <c r="M494" s="434">
        <v>0</v>
      </c>
      <c r="N494" s="434">
        <v>0</v>
      </c>
      <c r="O494" s="434">
        <v>1033</v>
      </c>
      <c r="P494" s="435">
        <v>1.087</v>
      </c>
      <c r="Q494" s="434">
        <v>1</v>
      </c>
      <c r="R494" s="434">
        <v>1</v>
      </c>
      <c r="S494" s="434" t="s">
        <v>361</v>
      </c>
      <c r="T494" s="434" t="s">
        <v>361</v>
      </c>
      <c r="U494" s="434">
        <v>1.6429</v>
      </c>
      <c r="V494" s="435">
        <v>0.99139999999999995</v>
      </c>
      <c r="W494" s="441">
        <v>1</v>
      </c>
    </row>
    <row r="495" spans="2:23" x14ac:dyDescent="0.35">
      <c r="B495" s="446" t="s">
        <v>223</v>
      </c>
      <c r="C495" s="434" t="s">
        <v>635</v>
      </c>
      <c r="D495" s="434" t="s">
        <v>636</v>
      </c>
      <c r="E495" s="435">
        <v>1.1295999999999999</v>
      </c>
      <c r="F495" s="434">
        <v>1</v>
      </c>
      <c r="G495" s="435">
        <v>0</v>
      </c>
      <c r="H495" s="435">
        <v>0</v>
      </c>
      <c r="I495" s="435">
        <v>0.2767</v>
      </c>
      <c r="J495" s="435">
        <v>3.0110000000000001E-2</v>
      </c>
      <c r="K495" s="435">
        <v>5.7630000000000001E-2</v>
      </c>
      <c r="L495" s="434">
        <v>421.39</v>
      </c>
      <c r="M495" s="434">
        <v>0</v>
      </c>
      <c r="N495" s="434">
        <v>0</v>
      </c>
      <c r="O495" s="434">
        <v>1390</v>
      </c>
      <c r="P495" s="435">
        <v>1.087</v>
      </c>
      <c r="Q495" s="434">
        <v>1</v>
      </c>
      <c r="R495" s="434">
        <v>1</v>
      </c>
      <c r="S495" s="434" t="s">
        <v>361</v>
      </c>
      <c r="T495" s="434" t="s">
        <v>361</v>
      </c>
      <c r="U495" s="434">
        <v>1.3920999999999999</v>
      </c>
      <c r="V495" s="435">
        <v>0.99509999999999998</v>
      </c>
      <c r="W495" s="441">
        <v>1</v>
      </c>
    </row>
    <row r="496" spans="2:23" x14ac:dyDescent="0.35">
      <c r="B496" s="446" t="s">
        <v>223</v>
      </c>
      <c r="C496" s="434" t="s">
        <v>637</v>
      </c>
      <c r="D496" s="434" t="s">
        <v>638</v>
      </c>
      <c r="E496" s="435">
        <v>1.1295999999999999</v>
      </c>
      <c r="F496" s="434">
        <v>1</v>
      </c>
      <c r="G496" s="435">
        <v>0.28070000000000001</v>
      </c>
      <c r="H496" s="435">
        <v>0.22136</v>
      </c>
      <c r="I496" s="435">
        <v>0.41289999999999999</v>
      </c>
      <c r="J496" s="435">
        <v>5.8200000000000002E-2</v>
      </c>
      <c r="K496" s="435">
        <v>8.7209999999999996E-2</v>
      </c>
      <c r="L496" s="434">
        <v>642.29999999999995</v>
      </c>
      <c r="M496" s="434">
        <v>0</v>
      </c>
      <c r="N496" s="434">
        <v>0</v>
      </c>
      <c r="O496" s="434">
        <v>8450</v>
      </c>
      <c r="P496" s="435">
        <v>1.087</v>
      </c>
      <c r="Q496" s="434">
        <v>1</v>
      </c>
      <c r="R496" s="434">
        <v>1</v>
      </c>
      <c r="S496" s="434" t="s">
        <v>361</v>
      </c>
      <c r="T496" s="434" t="s">
        <v>361</v>
      </c>
      <c r="U496" s="434">
        <v>1.9389000000000001</v>
      </c>
      <c r="V496" s="435">
        <v>0.99739999999999995</v>
      </c>
      <c r="W496" s="441">
        <v>1</v>
      </c>
    </row>
    <row r="497" spans="2:23" x14ac:dyDescent="0.35">
      <c r="B497" s="446" t="s">
        <v>223</v>
      </c>
      <c r="C497" s="434" t="s">
        <v>639</v>
      </c>
      <c r="D497" s="434" t="s">
        <v>640</v>
      </c>
      <c r="E497" s="435">
        <v>1.1295999999999999</v>
      </c>
      <c r="F497" s="434">
        <v>1</v>
      </c>
      <c r="G497" s="435">
        <v>0</v>
      </c>
      <c r="H497" s="435">
        <v>0</v>
      </c>
      <c r="I497" s="435">
        <v>0.12470000000000001</v>
      </c>
      <c r="J497" s="435">
        <v>0</v>
      </c>
      <c r="K497" s="435">
        <v>0</v>
      </c>
      <c r="L497" s="434">
        <v>0</v>
      </c>
      <c r="M497" s="434">
        <v>0</v>
      </c>
      <c r="N497" s="434">
        <v>0</v>
      </c>
      <c r="O497" s="434">
        <v>2570</v>
      </c>
      <c r="P497" s="435">
        <v>1.087</v>
      </c>
      <c r="Q497" s="434">
        <v>1</v>
      </c>
      <c r="R497" s="434">
        <v>1</v>
      </c>
      <c r="S497" s="434" t="s">
        <v>361</v>
      </c>
      <c r="T497" s="434" t="s">
        <v>361</v>
      </c>
      <c r="U497" s="434">
        <v>1.5035000000000001</v>
      </c>
      <c r="V497" s="435">
        <v>0.99860000000000004</v>
      </c>
      <c r="W497" s="441">
        <v>1</v>
      </c>
    </row>
    <row r="498" spans="2:23" x14ac:dyDescent="0.35">
      <c r="B498" s="446" t="s">
        <v>223</v>
      </c>
      <c r="C498" s="434" t="s">
        <v>641</v>
      </c>
      <c r="D498" s="434" t="s">
        <v>642</v>
      </c>
      <c r="E498" s="435">
        <v>1.1295999999999999</v>
      </c>
      <c r="F498" s="434">
        <v>1</v>
      </c>
      <c r="G498" s="435">
        <v>0.11836000000000001</v>
      </c>
      <c r="H498" s="435">
        <v>0.14254</v>
      </c>
      <c r="I498" s="435">
        <v>0.32140000000000002</v>
      </c>
      <c r="J498" s="435">
        <v>3.9329999999999997E-2</v>
      </c>
      <c r="K498" s="435">
        <v>6.7250000000000004E-2</v>
      </c>
      <c r="L498" s="434">
        <v>317.32</v>
      </c>
      <c r="M498" s="434">
        <v>0</v>
      </c>
      <c r="N498" s="434">
        <v>0</v>
      </c>
      <c r="O498" s="434">
        <v>3827</v>
      </c>
      <c r="P498" s="435">
        <v>1.087</v>
      </c>
      <c r="Q498" s="434">
        <v>1</v>
      </c>
      <c r="R498" s="434">
        <v>1</v>
      </c>
      <c r="S498" s="434" t="s">
        <v>361</v>
      </c>
      <c r="T498" s="434" t="s">
        <v>361</v>
      </c>
      <c r="U498" s="434">
        <v>1.5286999999999999</v>
      </c>
      <c r="V498" s="435">
        <v>0.99329999999999996</v>
      </c>
      <c r="W498" s="441">
        <v>1</v>
      </c>
    </row>
    <row r="499" spans="2:23" x14ac:dyDescent="0.35">
      <c r="B499" s="446" t="s">
        <v>223</v>
      </c>
      <c r="C499" s="434" t="s">
        <v>643</v>
      </c>
      <c r="D499" s="434" t="s">
        <v>644</v>
      </c>
      <c r="E499" s="435">
        <v>1.1807000000000001</v>
      </c>
      <c r="F499" s="434">
        <v>1</v>
      </c>
      <c r="G499" s="435">
        <v>4.462E-2</v>
      </c>
      <c r="H499" s="435">
        <v>4.3270000000000003E-2</v>
      </c>
      <c r="I499" s="435">
        <v>0.74919999999999998</v>
      </c>
      <c r="J499" s="435">
        <v>0.12756000000000001</v>
      </c>
      <c r="K499" s="435">
        <v>0.16383</v>
      </c>
      <c r="L499" s="434">
        <v>7157.58</v>
      </c>
      <c r="M499" s="434">
        <v>0</v>
      </c>
      <c r="N499" s="434">
        <v>0</v>
      </c>
      <c r="O499" s="434">
        <v>182</v>
      </c>
      <c r="P499" s="435">
        <v>1.1205000000000001</v>
      </c>
      <c r="Q499" s="434">
        <v>1</v>
      </c>
      <c r="R499" s="434">
        <v>1</v>
      </c>
      <c r="S499" s="434" t="s">
        <v>361</v>
      </c>
      <c r="T499" s="434" t="s">
        <v>361</v>
      </c>
      <c r="U499" s="434">
        <v>1.306</v>
      </c>
      <c r="V499" s="435">
        <v>1</v>
      </c>
      <c r="W499" s="441">
        <v>1</v>
      </c>
    </row>
    <row r="500" spans="2:23" x14ac:dyDescent="0.35">
      <c r="B500" s="446" t="s">
        <v>223</v>
      </c>
      <c r="C500" s="434" t="s">
        <v>645</v>
      </c>
      <c r="D500" s="434" t="s">
        <v>646</v>
      </c>
      <c r="E500" s="435">
        <v>1.1295999999999999</v>
      </c>
      <c r="F500" s="434">
        <v>1</v>
      </c>
      <c r="G500" s="435">
        <v>0</v>
      </c>
      <c r="H500" s="435">
        <v>0</v>
      </c>
      <c r="I500" s="435">
        <v>0.26910000000000001</v>
      </c>
      <c r="J500" s="435">
        <v>2.8539999999999999E-2</v>
      </c>
      <c r="K500" s="435">
        <v>5.6000000000000001E-2</v>
      </c>
      <c r="L500" s="434">
        <v>243.87</v>
      </c>
      <c r="M500" s="434">
        <v>0</v>
      </c>
      <c r="N500" s="434">
        <v>0</v>
      </c>
      <c r="O500" s="434">
        <v>1556</v>
      </c>
      <c r="P500" s="435">
        <v>1.087</v>
      </c>
      <c r="Q500" s="434">
        <v>1</v>
      </c>
      <c r="R500" s="434">
        <v>1</v>
      </c>
      <c r="S500" s="434" t="s">
        <v>361</v>
      </c>
      <c r="T500" s="434" t="s">
        <v>361</v>
      </c>
      <c r="U500" s="434">
        <v>1.6279999999999999</v>
      </c>
      <c r="V500" s="435">
        <v>0.98950000000000005</v>
      </c>
      <c r="W500" s="441">
        <v>1</v>
      </c>
    </row>
    <row r="501" spans="2:23" x14ac:dyDescent="0.35">
      <c r="B501" s="446" t="s">
        <v>223</v>
      </c>
      <c r="C501" s="434" t="s">
        <v>647</v>
      </c>
      <c r="D501" s="434" t="s">
        <v>648</v>
      </c>
      <c r="E501" s="435">
        <v>1.1295999999999999</v>
      </c>
      <c r="F501" s="434">
        <v>1</v>
      </c>
      <c r="G501" s="435">
        <v>0.14015</v>
      </c>
      <c r="H501" s="435">
        <v>9.3090000000000006E-2</v>
      </c>
      <c r="I501" s="435">
        <v>0.2208</v>
      </c>
      <c r="J501" s="435">
        <v>1.8579999999999999E-2</v>
      </c>
      <c r="K501" s="435">
        <v>4.573E-2</v>
      </c>
      <c r="L501" s="434">
        <v>288.95999999999998</v>
      </c>
      <c r="M501" s="434">
        <v>0</v>
      </c>
      <c r="N501" s="434">
        <v>0</v>
      </c>
      <c r="O501" s="434">
        <v>6096</v>
      </c>
      <c r="P501" s="435">
        <v>1.087</v>
      </c>
      <c r="Q501" s="434">
        <v>1</v>
      </c>
      <c r="R501" s="434">
        <v>1</v>
      </c>
      <c r="S501" s="434" t="s">
        <v>361</v>
      </c>
      <c r="T501" s="434" t="s">
        <v>361</v>
      </c>
      <c r="U501" s="434">
        <v>1.5213000000000001</v>
      </c>
      <c r="V501" s="435">
        <v>0.99750000000000005</v>
      </c>
      <c r="W501" s="441">
        <v>1</v>
      </c>
    </row>
    <row r="502" spans="2:23" x14ac:dyDescent="0.35">
      <c r="B502" s="446" t="s">
        <v>223</v>
      </c>
      <c r="C502" s="434" t="s">
        <v>649</v>
      </c>
      <c r="D502" s="434" t="s">
        <v>650</v>
      </c>
      <c r="E502" s="435">
        <v>1.1295999999999999</v>
      </c>
      <c r="F502" s="434">
        <v>1</v>
      </c>
      <c r="G502" s="435">
        <v>0</v>
      </c>
      <c r="H502" s="435">
        <v>0</v>
      </c>
      <c r="I502" s="435">
        <v>0.10042</v>
      </c>
      <c r="J502" s="435">
        <v>0</v>
      </c>
      <c r="K502" s="435">
        <v>0</v>
      </c>
      <c r="L502" s="434">
        <v>0</v>
      </c>
      <c r="M502" s="434">
        <v>0</v>
      </c>
      <c r="N502" s="434">
        <v>0</v>
      </c>
      <c r="O502" s="434">
        <v>1162</v>
      </c>
      <c r="P502" s="435">
        <v>1.087</v>
      </c>
      <c r="Q502" s="434">
        <v>1</v>
      </c>
      <c r="R502" s="434">
        <v>1.08379</v>
      </c>
      <c r="S502" s="434" t="s">
        <v>361</v>
      </c>
      <c r="T502" s="434" t="s">
        <v>361</v>
      </c>
      <c r="U502" s="434">
        <v>1.4447000000000001</v>
      </c>
      <c r="V502" s="435">
        <v>0.99970000000000003</v>
      </c>
      <c r="W502" s="441">
        <v>1</v>
      </c>
    </row>
    <row r="503" spans="2:23" x14ac:dyDescent="0.35">
      <c r="B503" s="446" t="s">
        <v>223</v>
      </c>
      <c r="C503" s="434" t="s">
        <v>667</v>
      </c>
      <c r="D503" s="434" t="s">
        <v>668</v>
      </c>
      <c r="E503" s="435">
        <v>0.97599999999999998</v>
      </c>
      <c r="F503" s="434">
        <v>1</v>
      </c>
      <c r="G503" s="435">
        <v>0.26787</v>
      </c>
      <c r="H503" s="435">
        <v>0.25179000000000001</v>
      </c>
      <c r="I503" s="435">
        <v>0.317</v>
      </c>
      <c r="J503" s="435">
        <v>3.8420000000000003E-2</v>
      </c>
      <c r="K503" s="435">
        <v>6.6299999999999998E-2</v>
      </c>
      <c r="L503" s="434">
        <v>398.28</v>
      </c>
      <c r="M503" s="434">
        <v>0</v>
      </c>
      <c r="N503" s="434">
        <v>0</v>
      </c>
      <c r="O503" s="434">
        <v>8184</v>
      </c>
      <c r="P503" s="435">
        <v>0.98350000000000004</v>
      </c>
      <c r="Q503" s="434">
        <v>1</v>
      </c>
      <c r="R503" s="434">
        <v>1</v>
      </c>
      <c r="S503" s="434" t="s">
        <v>361</v>
      </c>
      <c r="T503" s="434" t="s">
        <v>361</v>
      </c>
      <c r="U503" s="434">
        <v>1.9668000000000001</v>
      </c>
      <c r="V503" s="435">
        <v>1</v>
      </c>
      <c r="W503" s="441">
        <v>1</v>
      </c>
    </row>
    <row r="504" spans="2:23" x14ac:dyDescent="0.35">
      <c r="B504" s="446" t="s">
        <v>224</v>
      </c>
      <c r="C504" s="434" t="s">
        <v>359</v>
      </c>
      <c r="D504" s="434" t="s">
        <v>669</v>
      </c>
      <c r="E504" s="435">
        <v>1.1894</v>
      </c>
      <c r="F504" s="434">
        <v>1</v>
      </c>
      <c r="G504" s="435">
        <v>0.15021999999999999</v>
      </c>
      <c r="H504" s="435">
        <v>0.13749</v>
      </c>
      <c r="I504" s="435">
        <v>0.313</v>
      </c>
      <c r="J504" s="435">
        <v>3.7589999999999998E-2</v>
      </c>
      <c r="K504" s="435">
        <v>0</v>
      </c>
      <c r="L504" s="434">
        <v>367.98</v>
      </c>
      <c r="M504" s="434">
        <v>7</v>
      </c>
      <c r="N504" s="434">
        <v>0</v>
      </c>
      <c r="O504" s="434">
        <v>5022</v>
      </c>
      <c r="P504" s="435">
        <v>1.1261000000000001</v>
      </c>
      <c r="Q504" s="434">
        <v>1</v>
      </c>
      <c r="R504" s="434"/>
      <c r="S504" s="434" t="s">
        <v>361</v>
      </c>
      <c r="T504" s="434" t="s">
        <v>361</v>
      </c>
      <c r="U504" s="434">
        <v>2.0981000000000001</v>
      </c>
      <c r="V504" s="435">
        <v>0.99670000000000003</v>
      </c>
      <c r="W504" s="441">
        <v>1</v>
      </c>
    </row>
    <row r="505" spans="2:23" x14ac:dyDescent="0.35">
      <c r="B505" s="446" t="s">
        <v>224</v>
      </c>
      <c r="C505" s="434" t="s">
        <v>362</v>
      </c>
      <c r="D505" s="434" t="s">
        <v>363</v>
      </c>
      <c r="E505" s="435">
        <v>1.1894</v>
      </c>
      <c r="F505" s="434">
        <v>1</v>
      </c>
      <c r="G505" s="435">
        <v>0</v>
      </c>
      <c r="H505" s="435">
        <v>0</v>
      </c>
      <c r="I505" s="435">
        <v>0.30769999999999997</v>
      </c>
      <c r="J505" s="435">
        <v>3.6499999999999998E-2</v>
      </c>
      <c r="K505" s="435">
        <v>6.429E-2</v>
      </c>
      <c r="L505" s="434">
        <v>223.5</v>
      </c>
      <c r="M505" s="434">
        <v>0</v>
      </c>
      <c r="N505" s="434">
        <v>0</v>
      </c>
      <c r="O505" s="434">
        <v>900</v>
      </c>
      <c r="P505" s="435">
        <v>1.1261000000000001</v>
      </c>
      <c r="Q505" s="434">
        <v>1</v>
      </c>
      <c r="R505" s="434"/>
      <c r="S505" s="434" t="s">
        <v>361</v>
      </c>
      <c r="T505" s="434" t="s">
        <v>361</v>
      </c>
      <c r="U505" s="434">
        <v>1.478</v>
      </c>
      <c r="V505" s="435">
        <v>0.99229999999999996</v>
      </c>
      <c r="W505" s="441">
        <v>1</v>
      </c>
    </row>
    <row r="506" spans="2:23" x14ac:dyDescent="0.35">
      <c r="B506" s="446" t="s">
        <v>224</v>
      </c>
      <c r="C506" s="434" t="s">
        <v>364</v>
      </c>
      <c r="D506" s="434" t="s">
        <v>365</v>
      </c>
      <c r="E506" s="435">
        <v>1.2724</v>
      </c>
      <c r="F506" s="434">
        <v>1</v>
      </c>
      <c r="G506" s="435">
        <v>0.11312</v>
      </c>
      <c r="H506" s="435">
        <v>0.11634</v>
      </c>
      <c r="I506" s="435">
        <v>0.31</v>
      </c>
      <c r="J506" s="435">
        <v>3.6979999999999999E-2</v>
      </c>
      <c r="K506" s="435">
        <v>6.479E-2</v>
      </c>
      <c r="L506" s="434">
        <v>186</v>
      </c>
      <c r="M506" s="434">
        <v>0</v>
      </c>
      <c r="N506" s="434">
        <v>0</v>
      </c>
      <c r="O506" s="434">
        <v>2655</v>
      </c>
      <c r="P506" s="435">
        <v>1.1794</v>
      </c>
      <c r="Q506" s="434">
        <v>1</v>
      </c>
      <c r="R506" s="434"/>
      <c r="S506" s="434" t="s">
        <v>361</v>
      </c>
      <c r="T506" s="434" t="s">
        <v>361</v>
      </c>
      <c r="U506" s="434">
        <v>1.8159000000000001</v>
      </c>
      <c r="V506" s="435">
        <v>0.99490000000000001</v>
      </c>
      <c r="W506" s="441">
        <v>1</v>
      </c>
    </row>
    <row r="507" spans="2:23" x14ac:dyDescent="0.35">
      <c r="B507" s="446" t="s">
        <v>224</v>
      </c>
      <c r="C507" s="434" t="s">
        <v>366</v>
      </c>
      <c r="D507" s="434" t="s">
        <v>367</v>
      </c>
      <c r="E507" s="435">
        <v>1.3751</v>
      </c>
      <c r="F507" s="434">
        <v>1</v>
      </c>
      <c r="G507" s="435">
        <v>9.4240000000000004E-2</v>
      </c>
      <c r="H507" s="435">
        <v>0.11210000000000001</v>
      </c>
      <c r="I507" s="435">
        <v>0.30520000000000003</v>
      </c>
      <c r="J507" s="435">
        <v>3.5990000000000001E-2</v>
      </c>
      <c r="K507" s="435">
        <v>0</v>
      </c>
      <c r="L507" s="434">
        <v>882.36</v>
      </c>
      <c r="M507" s="434">
        <v>7</v>
      </c>
      <c r="N507" s="434">
        <v>0</v>
      </c>
      <c r="O507" s="434">
        <v>3632</v>
      </c>
      <c r="P507" s="435">
        <v>1.2437</v>
      </c>
      <c r="Q507" s="434">
        <v>1</v>
      </c>
      <c r="R507" s="434"/>
      <c r="S507" s="434" t="s">
        <v>361</v>
      </c>
      <c r="T507" s="434" t="s">
        <v>361</v>
      </c>
      <c r="U507" s="434">
        <v>1.8992</v>
      </c>
      <c r="V507" s="435">
        <v>0.99960000000000004</v>
      </c>
      <c r="W507" s="441">
        <v>1</v>
      </c>
    </row>
    <row r="508" spans="2:23" x14ac:dyDescent="0.35">
      <c r="B508" s="446" t="s">
        <v>224</v>
      </c>
      <c r="C508" s="434" t="s">
        <v>368</v>
      </c>
      <c r="D508" s="434" t="s">
        <v>369</v>
      </c>
      <c r="E508" s="435">
        <v>1.2724</v>
      </c>
      <c r="F508" s="434">
        <v>1</v>
      </c>
      <c r="G508" s="435">
        <v>2.5699999999999998E-3</v>
      </c>
      <c r="H508" s="435">
        <v>1.67E-3</v>
      </c>
      <c r="I508" s="435">
        <v>0.2908</v>
      </c>
      <c r="J508" s="435">
        <v>3.3020000000000001E-2</v>
      </c>
      <c r="K508" s="435">
        <v>0</v>
      </c>
      <c r="L508" s="434">
        <v>311.54000000000002</v>
      </c>
      <c r="M508" s="434">
        <v>7</v>
      </c>
      <c r="N508" s="434">
        <v>0</v>
      </c>
      <c r="O508" s="434">
        <v>3237</v>
      </c>
      <c r="P508" s="435">
        <v>1.1794</v>
      </c>
      <c r="Q508" s="434">
        <v>1</v>
      </c>
      <c r="R508" s="434"/>
      <c r="S508" s="434" t="s">
        <v>361</v>
      </c>
      <c r="T508" s="434" t="s">
        <v>361</v>
      </c>
      <c r="U508" s="434">
        <v>1.6794</v>
      </c>
      <c r="V508" s="435">
        <v>0.99819999999999998</v>
      </c>
      <c r="W508" s="441">
        <v>1</v>
      </c>
    </row>
    <row r="509" spans="2:23" x14ac:dyDescent="0.35">
      <c r="B509" s="446" t="s">
        <v>224</v>
      </c>
      <c r="C509" s="434" t="s">
        <v>370</v>
      </c>
      <c r="D509" s="434" t="s">
        <v>371</v>
      </c>
      <c r="E509" s="435">
        <v>1.1894</v>
      </c>
      <c r="F509" s="434">
        <v>1</v>
      </c>
      <c r="G509" s="435">
        <v>0</v>
      </c>
      <c r="H509" s="435">
        <v>0</v>
      </c>
      <c r="I509" s="435">
        <v>0.23619999999999999</v>
      </c>
      <c r="J509" s="435">
        <v>2.1749999999999999E-2</v>
      </c>
      <c r="K509" s="435">
        <v>0</v>
      </c>
      <c r="L509" s="434">
        <v>578.82000000000005</v>
      </c>
      <c r="M509" s="434">
        <v>0</v>
      </c>
      <c r="N509" s="434">
        <v>0</v>
      </c>
      <c r="O509" s="434">
        <v>353</v>
      </c>
      <c r="P509" s="435">
        <v>1.1261000000000001</v>
      </c>
      <c r="Q509" s="434">
        <v>1</v>
      </c>
      <c r="R509" s="434"/>
      <c r="S509" s="434" t="s">
        <v>361</v>
      </c>
      <c r="T509" s="434" t="s">
        <v>361</v>
      </c>
      <c r="U509" s="434">
        <v>1.4658</v>
      </c>
      <c r="V509" s="435">
        <v>0.99729999999999996</v>
      </c>
      <c r="W509" s="441">
        <v>1</v>
      </c>
    </row>
    <row r="510" spans="2:23" x14ac:dyDescent="0.35">
      <c r="B510" s="446" t="s">
        <v>224</v>
      </c>
      <c r="C510" s="434" t="s">
        <v>372</v>
      </c>
      <c r="D510" s="434" t="s">
        <v>373</v>
      </c>
      <c r="E510" s="435">
        <v>1.3751</v>
      </c>
      <c r="F510" s="434">
        <v>1</v>
      </c>
      <c r="G510" s="435">
        <v>0.14591000000000001</v>
      </c>
      <c r="H510" s="435">
        <v>0.12282</v>
      </c>
      <c r="I510" s="435">
        <v>0.33610000000000001</v>
      </c>
      <c r="J510" s="435">
        <v>4.2360000000000002E-2</v>
      </c>
      <c r="K510" s="435">
        <v>0</v>
      </c>
      <c r="L510" s="434">
        <v>476.03</v>
      </c>
      <c r="M510" s="434">
        <v>7</v>
      </c>
      <c r="N510" s="434">
        <v>0</v>
      </c>
      <c r="O510" s="434">
        <v>4910</v>
      </c>
      <c r="P510" s="435">
        <v>1.2437</v>
      </c>
      <c r="Q510" s="434">
        <v>1</v>
      </c>
      <c r="R510" s="434"/>
      <c r="S510" s="434" t="s">
        <v>361</v>
      </c>
      <c r="T510" s="434" t="s">
        <v>361</v>
      </c>
      <c r="U510" s="434">
        <v>1.8582000000000001</v>
      </c>
      <c r="V510" s="435">
        <v>0.99299999999999999</v>
      </c>
      <c r="W510" s="441">
        <v>1</v>
      </c>
    </row>
    <row r="511" spans="2:23" x14ac:dyDescent="0.35">
      <c r="B511" s="446" t="s">
        <v>224</v>
      </c>
      <c r="C511" s="434" t="s">
        <v>374</v>
      </c>
      <c r="D511" s="434" t="s">
        <v>375</v>
      </c>
      <c r="E511" s="435">
        <v>1.1894</v>
      </c>
      <c r="F511" s="434">
        <v>1</v>
      </c>
      <c r="G511" s="435">
        <v>0</v>
      </c>
      <c r="H511" s="435">
        <v>0</v>
      </c>
      <c r="I511" s="435">
        <v>0.2273</v>
      </c>
      <c r="J511" s="435">
        <v>1.992E-2</v>
      </c>
      <c r="K511" s="435">
        <v>0</v>
      </c>
      <c r="L511" s="434">
        <v>222.33</v>
      </c>
      <c r="M511" s="434">
        <v>0</v>
      </c>
      <c r="N511" s="434">
        <v>0</v>
      </c>
      <c r="O511" s="434">
        <v>1753</v>
      </c>
      <c r="P511" s="435">
        <v>1.1261000000000001</v>
      </c>
      <c r="Q511" s="434">
        <v>1</v>
      </c>
      <c r="R511" s="434"/>
      <c r="S511" s="434" t="s">
        <v>361</v>
      </c>
      <c r="T511" s="434" t="s">
        <v>361</v>
      </c>
      <c r="U511" s="434">
        <v>1.5209999999999999</v>
      </c>
      <c r="V511" s="435">
        <v>0.99619999999999997</v>
      </c>
      <c r="W511" s="441">
        <v>1</v>
      </c>
    </row>
    <row r="512" spans="2:23" x14ac:dyDescent="0.35">
      <c r="B512" s="446" t="s">
        <v>224</v>
      </c>
      <c r="C512" s="434" t="s">
        <v>378</v>
      </c>
      <c r="D512" s="434" t="s">
        <v>379</v>
      </c>
      <c r="E512" s="435">
        <v>1.2724</v>
      </c>
      <c r="F512" s="434">
        <v>1</v>
      </c>
      <c r="G512" s="435">
        <v>0.12753999999999999</v>
      </c>
      <c r="H512" s="435">
        <v>0.14357</v>
      </c>
      <c r="I512" s="435">
        <v>0.33350000000000002</v>
      </c>
      <c r="J512" s="435">
        <v>4.1820000000000003E-2</v>
      </c>
      <c r="K512" s="435">
        <v>6.9870000000000002E-2</v>
      </c>
      <c r="L512" s="434">
        <v>519.53</v>
      </c>
      <c r="M512" s="434">
        <v>0</v>
      </c>
      <c r="N512" s="434">
        <v>0</v>
      </c>
      <c r="O512" s="434">
        <v>2238</v>
      </c>
      <c r="P512" s="435">
        <v>1.1794</v>
      </c>
      <c r="Q512" s="434">
        <v>1</v>
      </c>
      <c r="R512" s="434"/>
      <c r="S512" s="434" t="s">
        <v>361</v>
      </c>
      <c r="T512" s="434" t="s">
        <v>361</v>
      </c>
      <c r="U512" s="434">
        <v>1.7244999999999999</v>
      </c>
      <c r="V512" s="435">
        <v>0.99399999999999999</v>
      </c>
      <c r="W512" s="441">
        <v>1</v>
      </c>
    </row>
    <row r="513" spans="2:23" x14ac:dyDescent="0.35">
      <c r="B513" s="446" t="s">
        <v>224</v>
      </c>
      <c r="C513" s="434" t="s">
        <v>380</v>
      </c>
      <c r="D513" s="434" t="s">
        <v>381</v>
      </c>
      <c r="E513" s="435">
        <v>1.2724</v>
      </c>
      <c r="F513" s="434">
        <v>1</v>
      </c>
      <c r="G513" s="435">
        <v>0</v>
      </c>
      <c r="H513" s="435">
        <v>0</v>
      </c>
      <c r="I513" s="435">
        <v>0.23430000000000001</v>
      </c>
      <c r="J513" s="435">
        <v>2.1360000000000001E-2</v>
      </c>
      <c r="K513" s="435">
        <v>4.8590000000000001E-2</v>
      </c>
      <c r="L513" s="434">
        <v>531.80999999999995</v>
      </c>
      <c r="M513" s="434">
        <v>0</v>
      </c>
      <c r="N513" s="434">
        <v>0</v>
      </c>
      <c r="O513" s="434">
        <v>2273</v>
      </c>
      <c r="P513" s="435">
        <v>1.1794</v>
      </c>
      <c r="Q513" s="434">
        <v>1</v>
      </c>
      <c r="R513" s="434"/>
      <c r="S513" s="434" t="s">
        <v>361</v>
      </c>
      <c r="T513" s="434" t="s">
        <v>361</v>
      </c>
      <c r="U513" s="434">
        <v>1.8811</v>
      </c>
      <c r="V513" s="435">
        <v>0.99380000000000002</v>
      </c>
      <c r="W513" s="441">
        <v>1</v>
      </c>
    </row>
    <row r="514" spans="2:23" x14ac:dyDescent="0.35">
      <c r="B514" s="446" t="s">
        <v>224</v>
      </c>
      <c r="C514" s="434" t="s">
        <v>382</v>
      </c>
      <c r="D514" s="434" t="s">
        <v>383</v>
      </c>
      <c r="E514" s="435">
        <v>1.3751</v>
      </c>
      <c r="F514" s="434">
        <v>1</v>
      </c>
      <c r="G514" s="435">
        <v>7.3370000000000005E-2</v>
      </c>
      <c r="H514" s="435">
        <v>5.6509999999999998E-2</v>
      </c>
      <c r="I514" s="435">
        <v>0.1118</v>
      </c>
      <c r="J514" s="435">
        <v>0</v>
      </c>
      <c r="K514" s="435">
        <v>0</v>
      </c>
      <c r="L514" s="434">
        <v>0</v>
      </c>
      <c r="M514" s="434">
        <v>7</v>
      </c>
      <c r="N514" s="434">
        <v>0</v>
      </c>
      <c r="O514" s="434">
        <v>3247</v>
      </c>
      <c r="P514" s="435">
        <v>1.2437</v>
      </c>
      <c r="Q514" s="434">
        <v>1</v>
      </c>
      <c r="R514" s="434"/>
      <c r="S514" s="434" t="s">
        <v>361</v>
      </c>
      <c r="T514" s="434" t="s">
        <v>361</v>
      </c>
      <c r="U514" s="434">
        <v>1.7733000000000001</v>
      </c>
      <c r="V514" s="435">
        <v>0.99760000000000004</v>
      </c>
      <c r="W514" s="441">
        <v>1</v>
      </c>
    </row>
    <row r="515" spans="2:23" x14ac:dyDescent="0.35">
      <c r="B515" s="446" t="s">
        <v>224</v>
      </c>
      <c r="C515" s="434" t="s">
        <v>384</v>
      </c>
      <c r="D515" s="434" t="s">
        <v>385</v>
      </c>
      <c r="E515" s="435">
        <v>1.3751</v>
      </c>
      <c r="F515" s="434">
        <v>1</v>
      </c>
      <c r="G515" s="435">
        <v>5.6070000000000002E-2</v>
      </c>
      <c r="H515" s="435">
        <v>4.9939999999999998E-2</v>
      </c>
      <c r="I515" s="435">
        <v>0.19670000000000001</v>
      </c>
      <c r="J515" s="435">
        <v>1.384E-2</v>
      </c>
      <c r="K515" s="435">
        <v>0</v>
      </c>
      <c r="L515" s="434">
        <v>314.12</v>
      </c>
      <c r="M515" s="434">
        <v>7</v>
      </c>
      <c r="N515" s="434">
        <v>0</v>
      </c>
      <c r="O515" s="434">
        <v>3191</v>
      </c>
      <c r="P515" s="435">
        <v>1.2437</v>
      </c>
      <c r="Q515" s="434">
        <v>1</v>
      </c>
      <c r="R515" s="434"/>
      <c r="S515" s="434" t="s">
        <v>361</v>
      </c>
      <c r="T515" s="434" t="s">
        <v>361</v>
      </c>
      <c r="U515" s="434">
        <v>1.522</v>
      </c>
      <c r="V515" s="435">
        <v>0.99029999999999996</v>
      </c>
      <c r="W515" s="441">
        <v>1</v>
      </c>
    </row>
    <row r="516" spans="2:23" x14ac:dyDescent="0.35">
      <c r="B516" s="446" t="s">
        <v>224</v>
      </c>
      <c r="C516" s="434" t="s">
        <v>707</v>
      </c>
      <c r="D516" s="434" t="s">
        <v>708</v>
      </c>
      <c r="E516" s="435">
        <v>1.2724</v>
      </c>
      <c r="F516" s="434">
        <v>1</v>
      </c>
      <c r="G516" s="435">
        <v>0</v>
      </c>
      <c r="H516" s="435">
        <v>0</v>
      </c>
      <c r="I516" s="435">
        <v>0.2334</v>
      </c>
      <c r="J516" s="435">
        <v>2.1180000000000001E-2</v>
      </c>
      <c r="K516" s="435">
        <v>0</v>
      </c>
      <c r="L516" s="434">
        <v>633.03</v>
      </c>
      <c r="M516" s="434">
        <v>7</v>
      </c>
      <c r="N516" s="434">
        <v>0</v>
      </c>
      <c r="O516" s="434">
        <v>818</v>
      </c>
      <c r="P516" s="435">
        <v>1.1794</v>
      </c>
      <c r="Q516" s="434">
        <v>1</v>
      </c>
      <c r="R516" s="434"/>
      <c r="S516" s="434" t="s">
        <v>361</v>
      </c>
      <c r="T516" s="434" t="s">
        <v>361</v>
      </c>
      <c r="U516" s="434">
        <v>1.482</v>
      </c>
      <c r="V516" s="435">
        <v>0.99850000000000005</v>
      </c>
      <c r="W516" s="441">
        <v>1</v>
      </c>
    </row>
    <row r="517" spans="2:23" x14ac:dyDescent="0.35">
      <c r="B517" s="446" t="s">
        <v>224</v>
      </c>
      <c r="C517" s="434" t="s">
        <v>651</v>
      </c>
      <c r="D517" s="434" t="s">
        <v>652</v>
      </c>
      <c r="E517" s="435">
        <v>1.2984</v>
      </c>
      <c r="F517" s="434">
        <v>1</v>
      </c>
      <c r="G517" s="435">
        <v>0.29801</v>
      </c>
      <c r="H517" s="435">
        <v>0.24249999999999999</v>
      </c>
      <c r="I517" s="435">
        <v>0.3448</v>
      </c>
      <c r="J517" s="435">
        <v>4.4150000000000002E-2</v>
      </c>
      <c r="K517" s="435">
        <v>0</v>
      </c>
      <c r="L517" s="434">
        <v>538.09</v>
      </c>
      <c r="M517" s="434">
        <v>7</v>
      </c>
      <c r="N517" s="434">
        <v>0</v>
      </c>
      <c r="O517" s="434">
        <v>12595</v>
      </c>
      <c r="P517" s="435">
        <v>1.1958</v>
      </c>
      <c r="Q517" s="434">
        <v>1</v>
      </c>
      <c r="R517" s="434"/>
      <c r="S517" s="434" t="s">
        <v>361</v>
      </c>
      <c r="T517" s="434" t="s">
        <v>361</v>
      </c>
      <c r="U517" s="434">
        <v>2.1846999999999999</v>
      </c>
      <c r="V517" s="435">
        <v>0.99590000000000001</v>
      </c>
      <c r="W517" s="441">
        <v>1</v>
      </c>
    </row>
    <row r="518" spans="2:23" x14ac:dyDescent="0.35">
      <c r="B518" s="446" t="s">
        <v>224</v>
      </c>
      <c r="C518" s="434" t="s">
        <v>386</v>
      </c>
      <c r="D518" s="434" t="s">
        <v>387</v>
      </c>
      <c r="E518" s="435">
        <v>1.2724</v>
      </c>
      <c r="F518" s="434">
        <v>1</v>
      </c>
      <c r="G518" s="435">
        <v>0</v>
      </c>
      <c r="H518" s="435">
        <v>0</v>
      </c>
      <c r="I518" s="435">
        <v>0.26090000000000002</v>
      </c>
      <c r="J518" s="435">
        <v>2.6849999999999999E-2</v>
      </c>
      <c r="K518" s="435">
        <v>0</v>
      </c>
      <c r="L518" s="434">
        <v>474.86</v>
      </c>
      <c r="M518" s="434">
        <v>7</v>
      </c>
      <c r="N518" s="434">
        <v>0</v>
      </c>
      <c r="O518" s="434">
        <v>2754</v>
      </c>
      <c r="P518" s="435">
        <v>1.1794</v>
      </c>
      <c r="Q518" s="434">
        <v>1</v>
      </c>
      <c r="R518" s="434"/>
      <c r="S518" s="434" t="s">
        <v>361</v>
      </c>
      <c r="T518" s="434" t="s">
        <v>361</v>
      </c>
      <c r="U518" s="434">
        <v>1.6942999999999999</v>
      </c>
      <c r="V518" s="435">
        <v>0.98580000000000001</v>
      </c>
      <c r="W518" s="441">
        <v>1</v>
      </c>
    </row>
    <row r="519" spans="2:23" x14ac:dyDescent="0.35">
      <c r="B519" s="446" t="s">
        <v>224</v>
      </c>
      <c r="C519" s="434" t="s">
        <v>388</v>
      </c>
      <c r="D519" s="434" t="s">
        <v>389</v>
      </c>
      <c r="E519" s="435">
        <v>1.1894</v>
      </c>
      <c r="F519" s="434">
        <v>1</v>
      </c>
      <c r="G519" s="435">
        <v>0.18697</v>
      </c>
      <c r="H519" s="435">
        <v>0.13849</v>
      </c>
      <c r="I519" s="435">
        <v>0.33129999999999998</v>
      </c>
      <c r="J519" s="435">
        <v>4.1369999999999997E-2</v>
      </c>
      <c r="K519" s="435">
        <v>0</v>
      </c>
      <c r="L519" s="434">
        <v>440.72</v>
      </c>
      <c r="M519" s="434">
        <v>7</v>
      </c>
      <c r="N519" s="434">
        <v>0</v>
      </c>
      <c r="O519" s="434">
        <v>9167</v>
      </c>
      <c r="P519" s="435">
        <v>1.1261000000000001</v>
      </c>
      <c r="Q519" s="434">
        <v>1</v>
      </c>
      <c r="R519" s="434"/>
      <c r="S519" s="434" t="s">
        <v>361</v>
      </c>
      <c r="T519" s="434" t="s">
        <v>361</v>
      </c>
      <c r="U519" s="434">
        <v>2.2296999999999998</v>
      </c>
      <c r="V519" s="435">
        <v>0.9929</v>
      </c>
      <c r="W519" s="441">
        <v>1</v>
      </c>
    </row>
    <row r="520" spans="2:23" x14ac:dyDescent="0.35">
      <c r="B520" s="446" t="s">
        <v>224</v>
      </c>
      <c r="C520" s="434" t="s">
        <v>390</v>
      </c>
      <c r="D520" s="434" t="s">
        <v>391</v>
      </c>
      <c r="E520" s="435">
        <v>1.1894</v>
      </c>
      <c r="F520" s="434">
        <v>1</v>
      </c>
      <c r="G520" s="435">
        <v>0.11332</v>
      </c>
      <c r="H520" s="435">
        <v>0.11975</v>
      </c>
      <c r="I520" s="435">
        <v>0.2445</v>
      </c>
      <c r="J520" s="435">
        <v>2.3470000000000001E-2</v>
      </c>
      <c r="K520" s="435">
        <v>5.076E-2</v>
      </c>
      <c r="L520" s="434">
        <v>266.22000000000003</v>
      </c>
      <c r="M520" s="434">
        <v>0</v>
      </c>
      <c r="N520" s="434">
        <v>0</v>
      </c>
      <c r="O520" s="434">
        <v>1579</v>
      </c>
      <c r="P520" s="435">
        <v>1.1261000000000001</v>
      </c>
      <c r="Q520" s="434">
        <v>1</v>
      </c>
      <c r="R520" s="434"/>
      <c r="S520" s="434" t="s">
        <v>361</v>
      </c>
      <c r="T520" s="434" t="s">
        <v>361</v>
      </c>
      <c r="U520" s="434">
        <v>1.5969</v>
      </c>
      <c r="V520" s="435">
        <v>0.99260000000000004</v>
      </c>
      <c r="W520" s="441">
        <v>1</v>
      </c>
    </row>
    <row r="521" spans="2:23" x14ac:dyDescent="0.35">
      <c r="B521" s="446" t="s">
        <v>224</v>
      </c>
      <c r="C521" s="434" t="s">
        <v>392</v>
      </c>
      <c r="D521" s="434" t="s">
        <v>393</v>
      </c>
      <c r="E521" s="435">
        <v>1.3751</v>
      </c>
      <c r="F521" s="434">
        <v>1</v>
      </c>
      <c r="G521" s="435">
        <v>0.13436999999999999</v>
      </c>
      <c r="H521" s="435">
        <v>0.11219</v>
      </c>
      <c r="I521" s="435">
        <v>0.25259999999999999</v>
      </c>
      <c r="J521" s="435">
        <v>2.5139999999999999E-2</v>
      </c>
      <c r="K521" s="435">
        <v>0</v>
      </c>
      <c r="L521" s="434">
        <v>970.02</v>
      </c>
      <c r="M521" s="434">
        <v>7</v>
      </c>
      <c r="N521" s="434">
        <v>0</v>
      </c>
      <c r="O521" s="434">
        <v>2750</v>
      </c>
      <c r="P521" s="435">
        <v>1.2437</v>
      </c>
      <c r="Q521" s="434">
        <v>1</v>
      </c>
      <c r="R521" s="434"/>
      <c r="S521" s="434" t="s">
        <v>361</v>
      </c>
      <c r="T521" s="434" t="s">
        <v>361</v>
      </c>
      <c r="U521" s="434">
        <v>2.1589999999999998</v>
      </c>
      <c r="V521" s="435">
        <v>0.99460000000000004</v>
      </c>
      <c r="W521" s="441">
        <v>1</v>
      </c>
    </row>
    <row r="522" spans="2:23" x14ac:dyDescent="0.35">
      <c r="B522" s="446" t="s">
        <v>224</v>
      </c>
      <c r="C522" s="434" t="s">
        <v>394</v>
      </c>
      <c r="D522" s="434" t="s">
        <v>395</v>
      </c>
      <c r="E522" s="435">
        <v>1.1894</v>
      </c>
      <c r="F522" s="434">
        <v>1</v>
      </c>
      <c r="G522" s="435">
        <v>0</v>
      </c>
      <c r="H522" s="435">
        <v>0</v>
      </c>
      <c r="I522" s="435">
        <v>0.35270000000000001</v>
      </c>
      <c r="J522" s="435">
        <v>4.5780000000000001E-2</v>
      </c>
      <c r="K522" s="435">
        <v>7.4029999999999999E-2</v>
      </c>
      <c r="L522" s="434">
        <v>321.08999999999997</v>
      </c>
      <c r="M522" s="434">
        <v>0</v>
      </c>
      <c r="N522" s="434">
        <v>0</v>
      </c>
      <c r="O522" s="434">
        <v>1093</v>
      </c>
      <c r="P522" s="435">
        <v>1.1261000000000001</v>
      </c>
      <c r="Q522" s="434">
        <v>1</v>
      </c>
      <c r="R522" s="434"/>
      <c r="S522" s="434" t="s">
        <v>361</v>
      </c>
      <c r="T522" s="434" t="s">
        <v>361</v>
      </c>
      <c r="U522" s="434">
        <v>1.5983000000000001</v>
      </c>
      <c r="V522" s="435">
        <v>0.99719999999999998</v>
      </c>
      <c r="W522" s="441">
        <v>1</v>
      </c>
    </row>
    <row r="523" spans="2:23" x14ac:dyDescent="0.35">
      <c r="B523" s="446" t="s">
        <v>224</v>
      </c>
      <c r="C523" s="434" t="s">
        <v>396</v>
      </c>
      <c r="D523" s="434" t="s">
        <v>397</v>
      </c>
      <c r="E523" s="435">
        <v>1.3751</v>
      </c>
      <c r="F523" s="434">
        <v>1</v>
      </c>
      <c r="G523" s="435">
        <v>0.15101999999999999</v>
      </c>
      <c r="H523" s="435">
        <v>0.11814</v>
      </c>
      <c r="I523" s="435">
        <v>0.2228</v>
      </c>
      <c r="J523" s="435">
        <v>1.899E-2</v>
      </c>
      <c r="K523" s="435">
        <v>0</v>
      </c>
      <c r="L523" s="434">
        <v>170.72</v>
      </c>
      <c r="M523" s="434">
        <v>7</v>
      </c>
      <c r="N523" s="434">
        <v>0</v>
      </c>
      <c r="O523" s="434">
        <v>1551</v>
      </c>
      <c r="P523" s="435">
        <v>1.2437</v>
      </c>
      <c r="Q523" s="434">
        <v>1</v>
      </c>
      <c r="R523" s="434"/>
      <c r="S523" s="434" t="s">
        <v>361</v>
      </c>
      <c r="T523" s="434" t="s">
        <v>408</v>
      </c>
      <c r="U523" s="434">
        <v>1.478</v>
      </c>
      <c r="V523" s="435">
        <v>1</v>
      </c>
      <c r="W523" s="441">
        <v>1</v>
      </c>
    </row>
    <row r="524" spans="2:23" x14ac:dyDescent="0.35">
      <c r="B524" s="446" t="s">
        <v>224</v>
      </c>
      <c r="C524" s="434" t="s">
        <v>398</v>
      </c>
      <c r="D524" s="434" t="s">
        <v>399</v>
      </c>
      <c r="E524" s="435">
        <v>1.3751</v>
      </c>
      <c r="F524" s="434">
        <v>1</v>
      </c>
      <c r="G524" s="435">
        <v>0.11724</v>
      </c>
      <c r="H524" s="435">
        <v>0.12533</v>
      </c>
      <c r="I524" s="435">
        <v>0.19950000000000001</v>
      </c>
      <c r="J524" s="435">
        <v>1.4290000000000001E-2</v>
      </c>
      <c r="K524" s="435">
        <v>0</v>
      </c>
      <c r="L524" s="434">
        <v>343.46</v>
      </c>
      <c r="M524" s="434">
        <v>7</v>
      </c>
      <c r="N524" s="434">
        <v>0</v>
      </c>
      <c r="O524" s="434">
        <v>6771</v>
      </c>
      <c r="P524" s="435">
        <v>1.2437</v>
      </c>
      <c r="Q524" s="434">
        <v>1</v>
      </c>
      <c r="R524" s="434"/>
      <c r="S524" s="434" t="s">
        <v>361</v>
      </c>
      <c r="T524" s="434" t="s">
        <v>361</v>
      </c>
      <c r="U524" s="434">
        <v>1.8233999999999999</v>
      </c>
      <c r="V524" s="435">
        <v>0.99770000000000003</v>
      </c>
      <c r="W524" s="441">
        <v>1</v>
      </c>
    </row>
    <row r="525" spans="2:23" x14ac:dyDescent="0.35">
      <c r="B525" s="446" t="s">
        <v>224</v>
      </c>
      <c r="C525" s="434" t="s">
        <v>400</v>
      </c>
      <c r="D525" s="434" t="s">
        <v>401</v>
      </c>
      <c r="E525" s="435">
        <v>1.3751</v>
      </c>
      <c r="F525" s="434">
        <v>1</v>
      </c>
      <c r="G525" s="435">
        <v>0.12005</v>
      </c>
      <c r="H525" s="435">
        <v>0.14554</v>
      </c>
      <c r="I525" s="435">
        <v>0.24030000000000001</v>
      </c>
      <c r="J525" s="435">
        <v>2.2599999999999999E-2</v>
      </c>
      <c r="K525" s="435">
        <v>0</v>
      </c>
      <c r="L525" s="434">
        <v>595.96</v>
      </c>
      <c r="M525" s="434">
        <v>7</v>
      </c>
      <c r="N525" s="434">
        <v>0</v>
      </c>
      <c r="O525" s="434">
        <v>3181</v>
      </c>
      <c r="P525" s="435">
        <v>1.2437</v>
      </c>
      <c r="Q525" s="434">
        <v>1</v>
      </c>
      <c r="R525" s="434"/>
      <c r="S525" s="434" t="s">
        <v>361</v>
      </c>
      <c r="T525" s="434" t="s">
        <v>361</v>
      </c>
      <c r="U525" s="434">
        <v>1.7234</v>
      </c>
      <c r="V525" s="435">
        <v>0.99909999999999999</v>
      </c>
      <c r="W525" s="441">
        <v>1</v>
      </c>
    </row>
    <row r="526" spans="2:23" x14ac:dyDescent="0.35">
      <c r="B526" s="446" t="s">
        <v>224</v>
      </c>
      <c r="C526" s="434" t="s">
        <v>402</v>
      </c>
      <c r="D526" s="434" t="s">
        <v>403</v>
      </c>
      <c r="E526" s="435">
        <v>1.3751</v>
      </c>
      <c r="F526" s="434">
        <v>1</v>
      </c>
      <c r="G526" s="435">
        <v>9.6269999999999994E-2</v>
      </c>
      <c r="H526" s="435">
        <v>8.6840000000000001E-2</v>
      </c>
      <c r="I526" s="435">
        <v>0.33489999999999998</v>
      </c>
      <c r="J526" s="435">
        <v>4.2110000000000002E-2</v>
      </c>
      <c r="K526" s="435">
        <v>0</v>
      </c>
      <c r="L526" s="434">
        <v>609.65</v>
      </c>
      <c r="M526" s="434">
        <v>7</v>
      </c>
      <c r="N526" s="434">
        <v>0</v>
      </c>
      <c r="O526" s="434">
        <v>2872</v>
      </c>
      <c r="P526" s="435">
        <v>1.2437</v>
      </c>
      <c r="Q526" s="434">
        <v>1</v>
      </c>
      <c r="R526" s="434"/>
      <c r="S526" s="434" t="s">
        <v>361</v>
      </c>
      <c r="T526" s="434" t="s">
        <v>361</v>
      </c>
      <c r="U526" s="434">
        <v>1.7203999999999999</v>
      </c>
      <c r="V526" s="435">
        <v>0.99919999999999998</v>
      </c>
      <c r="W526" s="441">
        <v>1</v>
      </c>
    </row>
    <row r="527" spans="2:23" x14ac:dyDescent="0.35">
      <c r="B527" s="446" t="s">
        <v>224</v>
      </c>
      <c r="C527" s="434" t="s">
        <v>404</v>
      </c>
      <c r="D527" s="434" t="s">
        <v>405</v>
      </c>
      <c r="E527" s="435">
        <v>1.1903999999999999</v>
      </c>
      <c r="F527" s="434">
        <v>1</v>
      </c>
      <c r="G527" s="435">
        <v>0.59092999999999996</v>
      </c>
      <c r="H527" s="435">
        <v>0.52698999999999996</v>
      </c>
      <c r="I527" s="435">
        <v>0.31759999999999999</v>
      </c>
      <c r="J527" s="435">
        <v>3.8539999999999998E-2</v>
      </c>
      <c r="K527" s="435">
        <v>0</v>
      </c>
      <c r="L527" s="434">
        <v>193.49</v>
      </c>
      <c r="M527" s="434">
        <v>7</v>
      </c>
      <c r="N527" s="434">
        <v>0</v>
      </c>
      <c r="O527" s="434">
        <v>1938</v>
      </c>
      <c r="P527" s="435">
        <v>1.1268</v>
      </c>
      <c r="Q527" s="434">
        <v>1</v>
      </c>
      <c r="R527" s="434"/>
      <c r="S527" s="434" t="s">
        <v>361</v>
      </c>
      <c r="T527" s="434" t="s">
        <v>361</v>
      </c>
      <c r="U527" s="434">
        <v>1.7628999999999999</v>
      </c>
      <c r="V527" s="435">
        <v>0.99419999999999997</v>
      </c>
      <c r="W527" s="441">
        <v>1</v>
      </c>
    </row>
    <row r="528" spans="2:23" x14ac:dyDescent="0.35">
      <c r="B528" s="446" t="s">
        <v>224</v>
      </c>
      <c r="C528" s="434" t="s">
        <v>406</v>
      </c>
      <c r="D528" s="434" t="s">
        <v>407</v>
      </c>
      <c r="E528" s="435">
        <v>1.2724</v>
      </c>
      <c r="F528" s="434">
        <v>1</v>
      </c>
      <c r="G528" s="435">
        <v>0</v>
      </c>
      <c r="H528" s="435">
        <v>0</v>
      </c>
      <c r="I528" s="435">
        <v>1.1299999999999999E-2</v>
      </c>
      <c r="J528" s="435">
        <v>0</v>
      </c>
      <c r="K528" s="435">
        <v>0</v>
      </c>
      <c r="L528" s="434">
        <v>0</v>
      </c>
      <c r="M528" s="434">
        <v>0</v>
      </c>
      <c r="N528" s="434">
        <v>0</v>
      </c>
      <c r="O528" s="434">
        <v>4</v>
      </c>
      <c r="P528" s="435">
        <v>1.1794</v>
      </c>
      <c r="Q528" s="434">
        <v>1</v>
      </c>
      <c r="R528" s="434"/>
      <c r="S528" s="434" t="s">
        <v>361</v>
      </c>
      <c r="T528" s="434" t="s">
        <v>408</v>
      </c>
      <c r="U528" s="434">
        <v>1.1014999999999999</v>
      </c>
      <c r="V528" s="435">
        <v>1</v>
      </c>
      <c r="W528" s="441">
        <v>1</v>
      </c>
    </row>
    <row r="529" spans="2:23" x14ac:dyDescent="0.35">
      <c r="B529" s="446" t="s">
        <v>224</v>
      </c>
      <c r="C529" s="434" t="s">
        <v>653</v>
      </c>
      <c r="D529" s="434" t="s">
        <v>654</v>
      </c>
      <c r="E529" s="435">
        <v>1.3591</v>
      </c>
      <c r="F529" s="434">
        <v>1.25</v>
      </c>
      <c r="G529" s="435">
        <v>7.7509999999999996E-2</v>
      </c>
      <c r="H529" s="435">
        <v>5.9499999999999997E-2</v>
      </c>
      <c r="I529" s="435">
        <v>0.37640000000000001</v>
      </c>
      <c r="J529" s="435">
        <v>5.067E-2</v>
      </c>
      <c r="K529" s="435">
        <v>0</v>
      </c>
      <c r="L529" s="434">
        <v>539.82000000000005</v>
      </c>
      <c r="M529" s="434">
        <v>7</v>
      </c>
      <c r="N529" s="434">
        <v>0</v>
      </c>
      <c r="O529" s="434">
        <v>5387</v>
      </c>
      <c r="P529" s="435">
        <v>1.2338</v>
      </c>
      <c r="Q529" s="434">
        <v>1.079</v>
      </c>
      <c r="R529" s="434"/>
      <c r="S529" s="434" t="s">
        <v>361</v>
      </c>
      <c r="T529" s="434" t="s">
        <v>361</v>
      </c>
      <c r="U529" s="434">
        <v>2.1726999999999999</v>
      </c>
      <c r="V529" s="435">
        <v>0.99819999999999998</v>
      </c>
      <c r="W529" s="441">
        <v>1</v>
      </c>
    </row>
    <row r="530" spans="2:23" x14ac:dyDescent="0.35">
      <c r="B530" s="446" t="s">
        <v>224</v>
      </c>
      <c r="C530" s="434" t="s">
        <v>655</v>
      </c>
      <c r="D530" s="434" t="s">
        <v>656</v>
      </c>
      <c r="E530" s="435">
        <v>1.325</v>
      </c>
      <c r="F530" s="434">
        <v>1.25</v>
      </c>
      <c r="G530" s="435">
        <v>9.3600000000000003E-3</v>
      </c>
      <c r="H530" s="435">
        <v>1.149E-2</v>
      </c>
      <c r="I530" s="435">
        <v>0.2445</v>
      </c>
      <c r="J530" s="435">
        <v>2.3470000000000001E-2</v>
      </c>
      <c r="K530" s="435">
        <v>0</v>
      </c>
      <c r="L530" s="434">
        <v>600.78</v>
      </c>
      <c r="M530" s="434">
        <v>0</v>
      </c>
      <c r="N530" s="434">
        <v>0</v>
      </c>
      <c r="O530" s="434">
        <v>173</v>
      </c>
      <c r="P530" s="435">
        <v>1.2124999999999999</v>
      </c>
      <c r="Q530" s="434">
        <v>1.079</v>
      </c>
      <c r="R530" s="434"/>
      <c r="S530" s="434" t="s">
        <v>361</v>
      </c>
      <c r="T530" s="434" t="s">
        <v>361</v>
      </c>
      <c r="U530" s="434">
        <v>1.3818999999999999</v>
      </c>
      <c r="V530" s="435">
        <v>1</v>
      </c>
      <c r="W530" s="441">
        <v>1</v>
      </c>
    </row>
    <row r="531" spans="2:23" x14ac:dyDescent="0.35">
      <c r="B531" s="446" t="s">
        <v>224</v>
      </c>
      <c r="C531" s="434" t="s">
        <v>657</v>
      </c>
      <c r="D531" s="434" t="s">
        <v>658</v>
      </c>
      <c r="E531" s="435">
        <v>1.325</v>
      </c>
      <c r="F531" s="434">
        <v>1.25</v>
      </c>
      <c r="G531" s="435">
        <v>0</v>
      </c>
      <c r="H531" s="435">
        <v>0</v>
      </c>
      <c r="I531" s="435">
        <v>0.39539999999999997</v>
      </c>
      <c r="J531" s="435">
        <v>5.459E-2</v>
      </c>
      <c r="K531" s="435">
        <v>0</v>
      </c>
      <c r="L531" s="434">
        <v>188.21</v>
      </c>
      <c r="M531" s="434">
        <v>7</v>
      </c>
      <c r="N531" s="434">
        <v>0</v>
      </c>
      <c r="O531" s="434">
        <v>1302</v>
      </c>
      <c r="P531" s="435">
        <v>1.2124999999999999</v>
      </c>
      <c r="Q531" s="434">
        <v>1.079</v>
      </c>
      <c r="R531" s="434"/>
      <c r="S531" s="434" t="s">
        <v>361</v>
      </c>
      <c r="T531" s="434" t="s">
        <v>361</v>
      </c>
      <c r="U531" s="434">
        <v>1.8621000000000001</v>
      </c>
      <c r="V531" s="435">
        <v>0.99709999999999999</v>
      </c>
      <c r="W531" s="441">
        <v>1</v>
      </c>
    </row>
    <row r="532" spans="2:23" x14ac:dyDescent="0.35">
      <c r="B532" s="446" t="s">
        <v>224</v>
      </c>
      <c r="C532" s="434" t="s">
        <v>659</v>
      </c>
      <c r="D532" s="434" t="s">
        <v>660</v>
      </c>
      <c r="E532" s="435">
        <v>1.325</v>
      </c>
      <c r="F532" s="434">
        <v>1.25</v>
      </c>
      <c r="G532" s="435">
        <v>4.8370000000000003E-2</v>
      </c>
      <c r="H532" s="435">
        <v>7.8140000000000001E-2</v>
      </c>
      <c r="I532" s="435">
        <v>0.20369999999999999</v>
      </c>
      <c r="J532" s="435">
        <v>1.5049999999999999E-2</v>
      </c>
      <c r="K532" s="435">
        <v>4.2110000000000002E-2</v>
      </c>
      <c r="L532" s="434">
        <v>148.24</v>
      </c>
      <c r="M532" s="434">
        <v>0</v>
      </c>
      <c r="N532" s="434">
        <v>0</v>
      </c>
      <c r="O532" s="434">
        <v>878</v>
      </c>
      <c r="P532" s="435">
        <v>1.2124999999999999</v>
      </c>
      <c r="Q532" s="434">
        <v>1.079</v>
      </c>
      <c r="R532" s="434"/>
      <c r="S532" s="434" t="s">
        <v>361</v>
      </c>
      <c r="T532" s="434" t="s">
        <v>361</v>
      </c>
      <c r="U532" s="434">
        <v>2.1274999999999999</v>
      </c>
      <c r="V532" s="435">
        <v>0.99970000000000003</v>
      </c>
      <c r="W532" s="441">
        <v>1</v>
      </c>
    </row>
    <row r="533" spans="2:23" x14ac:dyDescent="0.35">
      <c r="B533" s="446" t="s">
        <v>224</v>
      </c>
      <c r="C533" s="434" t="s">
        <v>661</v>
      </c>
      <c r="D533" s="434" t="s">
        <v>662</v>
      </c>
      <c r="E533" s="435">
        <v>1.3591</v>
      </c>
      <c r="F533" s="434">
        <v>1.25</v>
      </c>
      <c r="G533" s="435">
        <v>1.346E-2</v>
      </c>
      <c r="H533" s="435">
        <v>1.427E-2</v>
      </c>
      <c r="I533" s="435">
        <v>0.17519999999999999</v>
      </c>
      <c r="J533" s="435">
        <v>1.035E-2</v>
      </c>
      <c r="K533" s="435">
        <v>0</v>
      </c>
      <c r="L533" s="434">
        <v>1413.71</v>
      </c>
      <c r="M533" s="434">
        <v>7</v>
      </c>
      <c r="N533" s="434">
        <v>0</v>
      </c>
      <c r="O533" s="434">
        <v>408</v>
      </c>
      <c r="P533" s="435">
        <v>1.2338</v>
      </c>
      <c r="Q533" s="434">
        <v>1.079</v>
      </c>
      <c r="R533" s="434"/>
      <c r="S533" s="434" t="s">
        <v>361</v>
      </c>
      <c r="T533" s="434" t="s">
        <v>361</v>
      </c>
      <c r="U533" s="434">
        <v>1.8938999999999999</v>
      </c>
      <c r="V533" s="435">
        <v>0.99980000000000002</v>
      </c>
      <c r="W533" s="441">
        <v>1</v>
      </c>
    </row>
    <row r="534" spans="2:23" x14ac:dyDescent="0.35">
      <c r="B534" s="446" t="s">
        <v>224</v>
      </c>
      <c r="C534" s="434" t="s">
        <v>663</v>
      </c>
      <c r="D534" s="434" t="s">
        <v>664</v>
      </c>
      <c r="E534" s="435">
        <v>1.325</v>
      </c>
      <c r="F534" s="434">
        <v>1.25</v>
      </c>
      <c r="G534" s="435">
        <v>2.699E-2</v>
      </c>
      <c r="H534" s="435">
        <v>1.9779999999999999E-2</v>
      </c>
      <c r="I534" s="435">
        <v>0.2888</v>
      </c>
      <c r="J534" s="435">
        <v>3.2599999999999997E-2</v>
      </c>
      <c r="K534" s="435">
        <v>0</v>
      </c>
      <c r="L534" s="434">
        <v>452.05</v>
      </c>
      <c r="M534" s="434">
        <v>7</v>
      </c>
      <c r="N534" s="434">
        <v>0</v>
      </c>
      <c r="O534" s="434">
        <v>1819</v>
      </c>
      <c r="P534" s="435">
        <v>1.2124999999999999</v>
      </c>
      <c r="Q534" s="434">
        <v>1.079</v>
      </c>
      <c r="R534" s="434"/>
      <c r="S534" s="434" t="s">
        <v>361</v>
      </c>
      <c r="T534" s="434" t="s">
        <v>361</v>
      </c>
      <c r="U534" s="434">
        <v>2.4207999999999998</v>
      </c>
      <c r="V534" s="435">
        <v>0.99970000000000003</v>
      </c>
      <c r="W534" s="441">
        <v>1</v>
      </c>
    </row>
    <row r="535" spans="2:23" x14ac:dyDescent="0.35">
      <c r="B535" s="446" t="s">
        <v>224</v>
      </c>
      <c r="C535" s="434" t="s">
        <v>665</v>
      </c>
      <c r="D535" s="434" t="s">
        <v>666</v>
      </c>
      <c r="E535" s="435">
        <v>1.325</v>
      </c>
      <c r="F535" s="434">
        <v>1.25</v>
      </c>
      <c r="G535" s="435">
        <v>4.4670000000000001E-2</v>
      </c>
      <c r="H535" s="435">
        <v>3.3340000000000002E-2</v>
      </c>
      <c r="I535" s="435">
        <v>0.24340000000000001</v>
      </c>
      <c r="J535" s="435">
        <v>2.324E-2</v>
      </c>
      <c r="K535" s="435">
        <v>0</v>
      </c>
      <c r="L535" s="434">
        <v>271.91000000000003</v>
      </c>
      <c r="M535" s="434">
        <v>7</v>
      </c>
      <c r="N535" s="434">
        <v>0</v>
      </c>
      <c r="O535" s="434">
        <v>1738</v>
      </c>
      <c r="P535" s="435">
        <v>1.2124999999999999</v>
      </c>
      <c r="Q535" s="434">
        <v>1.079</v>
      </c>
      <c r="R535" s="434"/>
      <c r="S535" s="434" t="s">
        <v>361</v>
      </c>
      <c r="T535" s="434" t="s">
        <v>361</v>
      </c>
      <c r="U535" s="434">
        <v>2.0030000000000001</v>
      </c>
      <c r="V535" s="435">
        <v>0.99829999999999997</v>
      </c>
      <c r="W535" s="441">
        <v>1</v>
      </c>
    </row>
    <row r="536" spans="2:23" x14ac:dyDescent="0.35">
      <c r="B536" s="446" t="s">
        <v>224</v>
      </c>
      <c r="C536" s="434" t="s">
        <v>678</v>
      </c>
      <c r="D536" s="434" t="s">
        <v>679</v>
      </c>
      <c r="E536" s="435">
        <v>1.0794999999999999</v>
      </c>
      <c r="F536" s="434">
        <v>1</v>
      </c>
      <c r="G536" s="435">
        <v>6.6159999999999997E-2</v>
      </c>
      <c r="H536" s="435">
        <v>7.9750000000000001E-2</v>
      </c>
      <c r="I536" s="435">
        <v>0.2389</v>
      </c>
      <c r="J536" s="435">
        <v>2.231E-2</v>
      </c>
      <c r="K536" s="435">
        <v>4.9570000000000003E-2</v>
      </c>
      <c r="L536" s="434">
        <v>0</v>
      </c>
      <c r="M536" s="434">
        <v>7</v>
      </c>
      <c r="N536" s="434">
        <v>0</v>
      </c>
      <c r="O536" s="434">
        <v>4</v>
      </c>
      <c r="P536" s="435">
        <v>1.0538000000000001</v>
      </c>
      <c r="Q536" s="434">
        <v>1</v>
      </c>
      <c r="R536" s="434"/>
      <c r="S536" s="434" t="s">
        <v>361</v>
      </c>
      <c r="T536" s="434" t="s">
        <v>361</v>
      </c>
      <c r="U536" s="434">
        <v>1.6252</v>
      </c>
      <c r="V536" s="435"/>
      <c r="W536" s="441">
        <v>1</v>
      </c>
    </row>
    <row r="537" spans="2:23" x14ac:dyDescent="0.35">
      <c r="B537" s="446" t="s">
        <v>224</v>
      </c>
      <c r="C537" s="434" t="s">
        <v>409</v>
      </c>
      <c r="D537" s="434" t="s">
        <v>410</v>
      </c>
      <c r="E537" s="435">
        <v>1.0258</v>
      </c>
      <c r="F537" s="434">
        <v>1</v>
      </c>
      <c r="G537" s="435">
        <v>0.20826</v>
      </c>
      <c r="H537" s="435">
        <v>0.17152999999999999</v>
      </c>
      <c r="I537" s="435">
        <v>0.37669999999999998</v>
      </c>
      <c r="J537" s="435">
        <v>5.0729999999999997E-2</v>
      </c>
      <c r="K537" s="435">
        <v>7.9269999999999993E-2</v>
      </c>
      <c r="L537" s="434">
        <v>436.29</v>
      </c>
      <c r="M537" s="434">
        <v>0</v>
      </c>
      <c r="N537" s="434">
        <v>0</v>
      </c>
      <c r="O537" s="434">
        <v>7404</v>
      </c>
      <c r="P537" s="435">
        <v>1.0176000000000001</v>
      </c>
      <c r="Q537" s="434">
        <v>1</v>
      </c>
      <c r="R537" s="434"/>
      <c r="S537" s="434" t="s">
        <v>361</v>
      </c>
      <c r="T537" s="434" t="s">
        <v>361</v>
      </c>
      <c r="U537" s="434">
        <v>2.1467000000000001</v>
      </c>
      <c r="V537" s="435">
        <v>0.99909999999999999</v>
      </c>
      <c r="W537" s="441">
        <v>1</v>
      </c>
    </row>
    <row r="538" spans="2:23" x14ac:dyDescent="0.35">
      <c r="B538" s="446" t="s">
        <v>224</v>
      </c>
      <c r="C538" s="434" t="s">
        <v>411</v>
      </c>
      <c r="D538" s="434" t="s">
        <v>412</v>
      </c>
      <c r="E538" s="435">
        <v>1.3329</v>
      </c>
      <c r="F538" s="434">
        <v>1</v>
      </c>
      <c r="G538" s="435">
        <v>0.12572</v>
      </c>
      <c r="H538" s="435">
        <v>0.13944999999999999</v>
      </c>
      <c r="I538" s="435">
        <v>0.7177</v>
      </c>
      <c r="J538" s="435">
        <v>0.12106</v>
      </c>
      <c r="K538" s="435">
        <v>0.15643000000000001</v>
      </c>
      <c r="L538" s="434">
        <v>2673.85</v>
      </c>
      <c r="M538" s="434">
        <v>0</v>
      </c>
      <c r="N538" s="434">
        <v>0</v>
      </c>
      <c r="O538" s="434">
        <v>600</v>
      </c>
      <c r="P538" s="435">
        <v>1.2175</v>
      </c>
      <c r="Q538" s="434">
        <v>1</v>
      </c>
      <c r="R538" s="434"/>
      <c r="S538" s="434" t="s">
        <v>361</v>
      </c>
      <c r="T538" s="434" t="s">
        <v>361</v>
      </c>
      <c r="U538" s="434">
        <v>1.6889000000000001</v>
      </c>
      <c r="V538" s="435">
        <v>0.99729999999999996</v>
      </c>
      <c r="W538" s="441">
        <v>1</v>
      </c>
    </row>
    <row r="539" spans="2:23" x14ac:dyDescent="0.35">
      <c r="B539" s="446" t="s">
        <v>224</v>
      </c>
      <c r="C539" s="434" t="s">
        <v>413</v>
      </c>
      <c r="D539" s="434" t="s">
        <v>414</v>
      </c>
      <c r="E539" s="435">
        <v>1.3329</v>
      </c>
      <c r="F539" s="434">
        <v>1</v>
      </c>
      <c r="G539" s="435">
        <v>0.32890000000000003</v>
      </c>
      <c r="H539" s="435">
        <v>0.32607999999999998</v>
      </c>
      <c r="I539" s="435">
        <v>0.91180000000000005</v>
      </c>
      <c r="J539" s="435">
        <v>0.16109999999999999</v>
      </c>
      <c r="K539" s="435">
        <v>0.20277999999999999</v>
      </c>
      <c r="L539" s="434">
        <v>6818.2</v>
      </c>
      <c r="M539" s="434">
        <v>0</v>
      </c>
      <c r="N539" s="434">
        <v>0</v>
      </c>
      <c r="O539" s="434">
        <v>1556</v>
      </c>
      <c r="P539" s="435">
        <v>1.2175</v>
      </c>
      <c r="Q539" s="434">
        <v>1</v>
      </c>
      <c r="R539" s="434"/>
      <c r="S539" s="434" t="s">
        <v>361</v>
      </c>
      <c r="T539" s="434" t="s">
        <v>361</v>
      </c>
      <c r="U539" s="434">
        <v>1.7942</v>
      </c>
      <c r="V539" s="435">
        <v>0.99819999999999998</v>
      </c>
      <c r="W539" s="441">
        <v>1</v>
      </c>
    </row>
    <row r="540" spans="2:23" x14ac:dyDescent="0.35">
      <c r="B540" s="446" t="s">
        <v>224</v>
      </c>
      <c r="C540" s="434" t="s">
        <v>415</v>
      </c>
      <c r="D540" s="434" t="s">
        <v>416</v>
      </c>
      <c r="E540" s="435">
        <v>0.88300000000000001</v>
      </c>
      <c r="F540" s="434">
        <v>1</v>
      </c>
      <c r="G540" s="435">
        <v>0.10439</v>
      </c>
      <c r="H540" s="435">
        <v>7.9810000000000006E-2</v>
      </c>
      <c r="I540" s="435">
        <v>0.219</v>
      </c>
      <c r="J540" s="435">
        <v>1.821E-2</v>
      </c>
      <c r="K540" s="435">
        <v>0</v>
      </c>
      <c r="L540" s="434">
        <v>816.3</v>
      </c>
      <c r="M540" s="434">
        <v>7</v>
      </c>
      <c r="N540" s="434">
        <v>0</v>
      </c>
      <c r="O540" s="434">
        <v>2528</v>
      </c>
      <c r="P540" s="435">
        <v>0.91830000000000001</v>
      </c>
      <c r="Q540" s="434">
        <v>1</v>
      </c>
      <c r="R540" s="434"/>
      <c r="S540" s="434" t="s">
        <v>361</v>
      </c>
      <c r="T540" s="434" t="s">
        <v>361</v>
      </c>
      <c r="U540" s="434">
        <v>1.6406000000000001</v>
      </c>
      <c r="V540" s="435">
        <v>0.998</v>
      </c>
      <c r="W540" s="441">
        <v>1</v>
      </c>
    </row>
    <row r="541" spans="2:23" x14ac:dyDescent="0.35">
      <c r="B541" s="446" t="s">
        <v>224</v>
      </c>
      <c r="C541" s="434" t="s">
        <v>417</v>
      </c>
      <c r="D541" s="434" t="s">
        <v>418</v>
      </c>
      <c r="E541" s="435">
        <v>0.85150000000000003</v>
      </c>
      <c r="F541" s="434">
        <v>1</v>
      </c>
      <c r="G541" s="435">
        <v>0.24406</v>
      </c>
      <c r="H541" s="435">
        <v>0.21476000000000001</v>
      </c>
      <c r="I541" s="435">
        <v>0.37019999999999997</v>
      </c>
      <c r="J541" s="435">
        <v>4.9390000000000003E-2</v>
      </c>
      <c r="K541" s="435">
        <v>0</v>
      </c>
      <c r="L541" s="434">
        <v>227.44</v>
      </c>
      <c r="M541" s="434">
        <v>7</v>
      </c>
      <c r="N541" s="434">
        <v>0</v>
      </c>
      <c r="O541" s="434">
        <v>7487</v>
      </c>
      <c r="P541" s="435">
        <v>0.89580000000000004</v>
      </c>
      <c r="Q541" s="434">
        <v>1</v>
      </c>
      <c r="R541" s="434"/>
      <c r="S541" s="434" t="s">
        <v>361</v>
      </c>
      <c r="T541" s="434" t="s">
        <v>361</v>
      </c>
      <c r="U541" s="434">
        <v>2.3033000000000001</v>
      </c>
      <c r="V541" s="435">
        <v>0.99709999999999999</v>
      </c>
      <c r="W541" s="441">
        <v>1</v>
      </c>
    </row>
    <row r="542" spans="2:23" x14ac:dyDescent="0.35">
      <c r="B542" s="446" t="s">
        <v>224</v>
      </c>
      <c r="C542" s="434" t="s">
        <v>419</v>
      </c>
      <c r="D542" s="434" t="s">
        <v>420</v>
      </c>
      <c r="E542" s="435">
        <v>1.3329</v>
      </c>
      <c r="F542" s="434">
        <v>1</v>
      </c>
      <c r="G542" s="435">
        <v>0.28965999999999997</v>
      </c>
      <c r="H542" s="435">
        <v>0.27672999999999998</v>
      </c>
      <c r="I542" s="435">
        <v>0.56399999999999995</v>
      </c>
      <c r="J542" s="435">
        <v>8.9359999999999995E-2</v>
      </c>
      <c r="K542" s="435">
        <v>0</v>
      </c>
      <c r="L542" s="434">
        <v>2316.9</v>
      </c>
      <c r="M542" s="434">
        <v>7</v>
      </c>
      <c r="N542" s="434">
        <v>0</v>
      </c>
      <c r="O542" s="434">
        <v>1767</v>
      </c>
      <c r="P542" s="435">
        <v>1.2175</v>
      </c>
      <c r="Q542" s="434">
        <v>1</v>
      </c>
      <c r="R542" s="434"/>
      <c r="S542" s="434" t="s">
        <v>361</v>
      </c>
      <c r="T542" s="434" t="s">
        <v>361</v>
      </c>
      <c r="U542" s="434">
        <v>1.8604000000000001</v>
      </c>
      <c r="V542" s="435">
        <v>0.99780000000000002</v>
      </c>
      <c r="W542" s="441">
        <v>1</v>
      </c>
    </row>
    <row r="543" spans="2:23" x14ac:dyDescent="0.35">
      <c r="B543" s="446" t="s">
        <v>224</v>
      </c>
      <c r="C543" s="434" t="s">
        <v>421</v>
      </c>
      <c r="D543" s="434" t="s">
        <v>422</v>
      </c>
      <c r="E543" s="435">
        <v>1.3329</v>
      </c>
      <c r="F543" s="434">
        <v>1</v>
      </c>
      <c r="G543" s="435">
        <v>2.215E-2</v>
      </c>
      <c r="H543" s="435">
        <v>1.762E-2</v>
      </c>
      <c r="I543" s="435">
        <v>0.53190000000000004</v>
      </c>
      <c r="J543" s="435">
        <v>8.2739999999999994E-2</v>
      </c>
      <c r="K543" s="435">
        <v>0.11372</v>
      </c>
      <c r="L543" s="434">
        <v>94.28</v>
      </c>
      <c r="M543" s="434">
        <v>0</v>
      </c>
      <c r="N543" s="434">
        <v>0</v>
      </c>
      <c r="O543" s="434">
        <v>2993</v>
      </c>
      <c r="P543" s="435">
        <v>1.2175</v>
      </c>
      <c r="Q543" s="434">
        <v>1</v>
      </c>
      <c r="R543" s="434"/>
      <c r="S543" s="434" t="s">
        <v>361</v>
      </c>
      <c r="T543" s="434" t="s">
        <v>361</v>
      </c>
      <c r="U543" s="434">
        <v>1.6451</v>
      </c>
      <c r="V543" s="435">
        <v>0.99880000000000002</v>
      </c>
      <c r="W543" s="441">
        <v>1</v>
      </c>
    </row>
    <row r="544" spans="2:23" x14ac:dyDescent="0.35">
      <c r="B544" s="446" t="s">
        <v>224</v>
      </c>
      <c r="C544" s="434" t="s">
        <v>423</v>
      </c>
      <c r="D544" s="434" t="s">
        <v>424</v>
      </c>
      <c r="E544" s="435">
        <v>1.2984</v>
      </c>
      <c r="F544" s="434">
        <v>1</v>
      </c>
      <c r="G544" s="435">
        <v>6.2179999999999999E-2</v>
      </c>
      <c r="H544" s="435">
        <v>4.938E-2</v>
      </c>
      <c r="I544" s="435">
        <v>0.23080000000000001</v>
      </c>
      <c r="J544" s="435">
        <v>2.0639999999999999E-2</v>
      </c>
      <c r="K544" s="435">
        <v>0</v>
      </c>
      <c r="L544" s="434">
        <v>128.43</v>
      </c>
      <c r="M544" s="434">
        <v>7</v>
      </c>
      <c r="N544" s="434">
        <v>0</v>
      </c>
      <c r="O544" s="434">
        <v>7464</v>
      </c>
      <c r="P544" s="435">
        <v>1.1958</v>
      </c>
      <c r="Q544" s="434">
        <v>1</v>
      </c>
      <c r="R544" s="434"/>
      <c r="S544" s="434" t="s">
        <v>361</v>
      </c>
      <c r="T544" s="434" t="s">
        <v>361</v>
      </c>
      <c r="U544" s="434">
        <v>2.0491999999999999</v>
      </c>
      <c r="V544" s="435">
        <v>0.99329999999999996</v>
      </c>
      <c r="W544" s="441">
        <v>1</v>
      </c>
    </row>
    <row r="545" spans="2:23" x14ac:dyDescent="0.35">
      <c r="B545" s="446" t="s">
        <v>224</v>
      </c>
      <c r="C545" s="434" t="s">
        <v>425</v>
      </c>
      <c r="D545" s="434" t="s">
        <v>426</v>
      </c>
      <c r="E545" s="435">
        <v>1.3329</v>
      </c>
      <c r="F545" s="434">
        <v>1</v>
      </c>
      <c r="G545" s="435">
        <v>0.39019999999999999</v>
      </c>
      <c r="H545" s="435">
        <v>0.35915999999999998</v>
      </c>
      <c r="I545" s="435">
        <v>0.49780000000000002</v>
      </c>
      <c r="J545" s="435">
        <v>7.571E-2</v>
      </c>
      <c r="K545" s="435">
        <v>0.10606</v>
      </c>
      <c r="L545" s="434">
        <v>509.65</v>
      </c>
      <c r="M545" s="434">
        <v>0</v>
      </c>
      <c r="N545" s="434">
        <v>0</v>
      </c>
      <c r="O545" s="434">
        <v>10977</v>
      </c>
      <c r="P545" s="435">
        <v>1.2175</v>
      </c>
      <c r="Q545" s="434">
        <v>1</v>
      </c>
      <c r="R545" s="434"/>
      <c r="S545" s="434" t="s">
        <v>361</v>
      </c>
      <c r="T545" s="434" t="s">
        <v>361</v>
      </c>
      <c r="U545" s="434">
        <v>2.73</v>
      </c>
      <c r="V545" s="435">
        <v>1</v>
      </c>
      <c r="W545" s="441">
        <v>1</v>
      </c>
    </row>
    <row r="546" spans="2:23" x14ac:dyDescent="0.35">
      <c r="B546" s="446" t="s">
        <v>224</v>
      </c>
      <c r="C546" s="434" t="s">
        <v>427</v>
      </c>
      <c r="D546" s="434" t="s">
        <v>428</v>
      </c>
      <c r="E546" s="435">
        <v>1.3275000000000001</v>
      </c>
      <c r="F546" s="434">
        <v>1</v>
      </c>
      <c r="G546" s="435">
        <v>0.32246000000000002</v>
      </c>
      <c r="H546" s="435">
        <v>0.45699000000000001</v>
      </c>
      <c r="I546" s="435">
        <v>0.55879999999999996</v>
      </c>
      <c r="J546" s="435">
        <v>8.8289999999999993E-2</v>
      </c>
      <c r="K546" s="435">
        <v>0.11981</v>
      </c>
      <c r="L546" s="434">
        <v>2594.11</v>
      </c>
      <c r="M546" s="434">
        <v>0</v>
      </c>
      <c r="N546" s="434">
        <v>0</v>
      </c>
      <c r="O546" s="434">
        <v>2473</v>
      </c>
      <c r="P546" s="435">
        <v>1.2141</v>
      </c>
      <c r="Q546" s="434">
        <v>1</v>
      </c>
      <c r="R546" s="434"/>
      <c r="S546" s="434" t="s">
        <v>361</v>
      </c>
      <c r="T546" s="434" t="s">
        <v>361</v>
      </c>
      <c r="U546" s="434">
        <v>1.5183</v>
      </c>
      <c r="V546" s="435">
        <v>0.99880000000000002</v>
      </c>
      <c r="W546" s="441">
        <v>1</v>
      </c>
    </row>
    <row r="547" spans="2:23" x14ac:dyDescent="0.35">
      <c r="B547" s="446" t="s">
        <v>224</v>
      </c>
      <c r="C547" s="434" t="s">
        <v>429</v>
      </c>
      <c r="D547" s="434" t="s">
        <v>430</v>
      </c>
      <c r="E547" s="435">
        <v>1.3329</v>
      </c>
      <c r="F547" s="434">
        <v>1</v>
      </c>
      <c r="G547" s="435">
        <v>0.26</v>
      </c>
      <c r="H547" s="435">
        <v>0.28904000000000002</v>
      </c>
      <c r="I547" s="435">
        <v>0.44490000000000002</v>
      </c>
      <c r="J547" s="435">
        <v>6.4799999999999996E-2</v>
      </c>
      <c r="K547" s="435">
        <v>9.4280000000000003E-2</v>
      </c>
      <c r="L547" s="434">
        <v>1234.58</v>
      </c>
      <c r="M547" s="434">
        <v>0</v>
      </c>
      <c r="N547" s="434">
        <v>0</v>
      </c>
      <c r="O547" s="434">
        <v>1731</v>
      </c>
      <c r="P547" s="435">
        <v>1.2175</v>
      </c>
      <c r="Q547" s="434">
        <v>1</v>
      </c>
      <c r="R547" s="434"/>
      <c r="S547" s="434" t="s">
        <v>361</v>
      </c>
      <c r="T547" s="434" t="s">
        <v>361</v>
      </c>
      <c r="U547" s="434">
        <v>2.1193</v>
      </c>
      <c r="V547" s="435">
        <v>0.99890000000000001</v>
      </c>
      <c r="W547" s="441">
        <v>1</v>
      </c>
    </row>
    <row r="548" spans="2:23" x14ac:dyDescent="0.35">
      <c r="B548" s="446" t="s">
        <v>224</v>
      </c>
      <c r="C548" s="434" t="s">
        <v>709</v>
      </c>
      <c r="D548" s="434" t="s">
        <v>710</v>
      </c>
      <c r="E548" s="435">
        <v>0.85150000000000003</v>
      </c>
      <c r="F548" s="434">
        <v>1</v>
      </c>
      <c r="G548" s="435">
        <v>0</v>
      </c>
      <c r="H548" s="435">
        <v>0</v>
      </c>
      <c r="I548" s="435">
        <v>0.26860000000000001</v>
      </c>
      <c r="J548" s="435">
        <v>2.844E-2</v>
      </c>
      <c r="K548" s="435">
        <v>0</v>
      </c>
      <c r="L548" s="434">
        <v>598.82000000000005</v>
      </c>
      <c r="M548" s="434">
        <v>0</v>
      </c>
      <c r="N548" s="434">
        <v>0</v>
      </c>
      <c r="O548" s="434">
        <v>1026</v>
      </c>
      <c r="P548" s="435">
        <v>0.89580000000000004</v>
      </c>
      <c r="Q548" s="434">
        <v>1</v>
      </c>
      <c r="R548" s="434"/>
      <c r="S548" s="434" t="s">
        <v>361</v>
      </c>
      <c r="T548" s="434" t="s">
        <v>361</v>
      </c>
      <c r="U548" s="434">
        <v>1.3888</v>
      </c>
      <c r="V548" s="435">
        <v>0.996</v>
      </c>
      <c r="W548" s="441">
        <v>1</v>
      </c>
    </row>
    <row r="549" spans="2:23" x14ac:dyDescent="0.35">
      <c r="B549" s="446" t="s">
        <v>224</v>
      </c>
      <c r="C549" s="434" t="s">
        <v>431</v>
      </c>
      <c r="D549" s="434" t="s">
        <v>681</v>
      </c>
      <c r="E549" s="435">
        <v>1.3099000000000001</v>
      </c>
      <c r="F549" s="434">
        <v>1</v>
      </c>
      <c r="G549" s="435">
        <v>8.0629999999999993E-2</v>
      </c>
      <c r="H549" s="435">
        <v>5.2970000000000003E-2</v>
      </c>
      <c r="I549" s="435">
        <v>0.31869999999999998</v>
      </c>
      <c r="J549" s="435">
        <v>3.8769999999999999E-2</v>
      </c>
      <c r="K549" s="435">
        <v>0</v>
      </c>
      <c r="L549" s="434">
        <v>468.92</v>
      </c>
      <c r="M549" s="434">
        <v>7</v>
      </c>
      <c r="N549" s="434">
        <v>0</v>
      </c>
      <c r="O549" s="434">
        <v>6053</v>
      </c>
      <c r="P549" s="435">
        <v>1.2031000000000001</v>
      </c>
      <c r="Q549" s="434">
        <v>1</v>
      </c>
      <c r="R549" s="434"/>
      <c r="S549" s="434" t="s">
        <v>361</v>
      </c>
      <c r="T549" s="434" t="s">
        <v>361</v>
      </c>
      <c r="U549" s="434">
        <v>2.1185999999999998</v>
      </c>
      <c r="V549" s="435">
        <v>0.99819999999999998</v>
      </c>
      <c r="W549" s="441">
        <v>1</v>
      </c>
    </row>
    <row r="550" spans="2:23" x14ac:dyDescent="0.35">
      <c r="B550" s="446" t="s">
        <v>224</v>
      </c>
      <c r="C550" s="434" t="s">
        <v>433</v>
      </c>
      <c r="D550" s="434" t="s">
        <v>434</v>
      </c>
      <c r="E550" s="435">
        <v>0.89649999999999996</v>
      </c>
      <c r="F550" s="434">
        <v>1</v>
      </c>
      <c r="G550" s="435">
        <v>1.146E-2</v>
      </c>
      <c r="H550" s="435">
        <v>1.098E-2</v>
      </c>
      <c r="I550" s="435">
        <v>0.35499999999999998</v>
      </c>
      <c r="J550" s="435">
        <v>4.6260000000000003E-2</v>
      </c>
      <c r="K550" s="435">
        <v>7.4529999999999999E-2</v>
      </c>
      <c r="L550" s="434">
        <v>156.78</v>
      </c>
      <c r="M550" s="434">
        <v>0</v>
      </c>
      <c r="N550" s="434">
        <v>0</v>
      </c>
      <c r="O550" s="434">
        <v>2950</v>
      </c>
      <c r="P550" s="435">
        <v>0.92789999999999995</v>
      </c>
      <c r="Q550" s="434">
        <v>1</v>
      </c>
      <c r="R550" s="434"/>
      <c r="S550" s="434" t="s">
        <v>361</v>
      </c>
      <c r="T550" s="434" t="s">
        <v>361</v>
      </c>
      <c r="U550" s="434">
        <v>1.5322</v>
      </c>
      <c r="V550" s="435">
        <v>0.99839999999999995</v>
      </c>
      <c r="W550" s="441">
        <v>1</v>
      </c>
    </row>
    <row r="551" spans="2:23" x14ac:dyDescent="0.35">
      <c r="B551" s="446" t="s">
        <v>224</v>
      </c>
      <c r="C551" s="434" t="s">
        <v>435</v>
      </c>
      <c r="D551" s="434" t="s">
        <v>436</v>
      </c>
      <c r="E551" s="435">
        <v>1.3099000000000001</v>
      </c>
      <c r="F551" s="434">
        <v>1</v>
      </c>
      <c r="G551" s="435">
        <v>4.3790000000000003E-2</v>
      </c>
      <c r="H551" s="435">
        <v>3.3419999999999998E-2</v>
      </c>
      <c r="I551" s="435">
        <v>0.2147</v>
      </c>
      <c r="J551" s="435">
        <v>1.7319999999999999E-2</v>
      </c>
      <c r="K551" s="435">
        <v>4.444E-2</v>
      </c>
      <c r="L551" s="434">
        <v>146.47</v>
      </c>
      <c r="M551" s="434">
        <v>0</v>
      </c>
      <c r="N551" s="434">
        <v>0</v>
      </c>
      <c r="O551" s="434">
        <v>6402</v>
      </c>
      <c r="P551" s="435">
        <v>1.2031000000000001</v>
      </c>
      <c r="Q551" s="434">
        <v>1</v>
      </c>
      <c r="R551" s="434"/>
      <c r="S551" s="434" t="s">
        <v>361</v>
      </c>
      <c r="T551" s="434" t="s">
        <v>361</v>
      </c>
      <c r="U551" s="434">
        <v>1.7605999999999999</v>
      </c>
      <c r="V551" s="435">
        <v>0.99629999999999996</v>
      </c>
      <c r="W551" s="441">
        <v>1</v>
      </c>
    </row>
    <row r="552" spans="2:23" x14ac:dyDescent="0.35">
      <c r="B552" s="446" t="s">
        <v>224</v>
      </c>
      <c r="C552" s="434" t="s">
        <v>437</v>
      </c>
      <c r="D552" s="434" t="s">
        <v>438</v>
      </c>
      <c r="E552" s="435">
        <v>1.3751</v>
      </c>
      <c r="F552" s="434">
        <v>1</v>
      </c>
      <c r="G552" s="435">
        <v>0.31797999999999998</v>
      </c>
      <c r="H552" s="435">
        <v>0.32171</v>
      </c>
      <c r="I552" s="435">
        <v>0.5131</v>
      </c>
      <c r="J552" s="435">
        <v>7.886E-2</v>
      </c>
      <c r="K552" s="435">
        <v>0</v>
      </c>
      <c r="L552" s="434">
        <v>821.47</v>
      </c>
      <c r="M552" s="434">
        <v>7</v>
      </c>
      <c r="N552" s="434">
        <v>0</v>
      </c>
      <c r="O552" s="434">
        <v>6216</v>
      </c>
      <c r="P552" s="435">
        <v>1.2437</v>
      </c>
      <c r="Q552" s="434">
        <v>1</v>
      </c>
      <c r="R552" s="434"/>
      <c r="S552" s="434" t="s">
        <v>361</v>
      </c>
      <c r="T552" s="434" t="s">
        <v>361</v>
      </c>
      <c r="U552" s="434">
        <v>2.0886</v>
      </c>
      <c r="V552" s="435">
        <v>0.99809999999999999</v>
      </c>
      <c r="W552" s="441">
        <v>1</v>
      </c>
    </row>
    <row r="553" spans="2:23" x14ac:dyDescent="0.35">
      <c r="B553" s="446" t="s">
        <v>224</v>
      </c>
      <c r="C553" s="434" t="s">
        <v>711</v>
      </c>
      <c r="D553" s="434" t="s">
        <v>712</v>
      </c>
      <c r="E553" s="435">
        <v>0.85150000000000003</v>
      </c>
      <c r="F553" s="434">
        <v>1</v>
      </c>
      <c r="G553" s="435">
        <v>0</v>
      </c>
      <c r="H553" s="435">
        <v>0</v>
      </c>
      <c r="I553" s="435">
        <v>0.27200000000000002</v>
      </c>
      <c r="J553" s="435">
        <v>2.9139999999999999E-2</v>
      </c>
      <c r="K553" s="435">
        <v>5.663E-2</v>
      </c>
      <c r="L553" s="434">
        <v>769.24</v>
      </c>
      <c r="M553" s="434">
        <v>0</v>
      </c>
      <c r="N553" s="434">
        <v>0</v>
      </c>
      <c r="O553" s="434">
        <v>966</v>
      </c>
      <c r="P553" s="435">
        <v>0.89580000000000004</v>
      </c>
      <c r="Q553" s="434">
        <v>1</v>
      </c>
      <c r="R553" s="434"/>
      <c r="S553" s="434" t="s">
        <v>361</v>
      </c>
      <c r="T553" s="434" t="s">
        <v>361</v>
      </c>
      <c r="U553" s="434">
        <v>1.5839000000000001</v>
      </c>
      <c r="V553" s="435">
        <v>1</v>
      </c>
      <c r="W553" s="441">
        <v>1</v>
      </c>
    </row>
    <row r="554" spans="2:23" x14ac:dyDescent="0.35">
      <c r="B554" s="446" t="s">
        <v>224</v>
      </c>
      <c r="C554" s="434" t="s">
        <v>439</v>
      </c>
      <c r="D554" s="434" t="s">
        <v>440</v>
      </c>
      <c r="E554" s="435">
        <v>1.2984</v>
      </c>
      <c r="F554" s="434">
        <v>1</v>
      </c>
      <c r="G554" s="435">
        <v>5.9670000000000001E-2</v>
      </c>
      <c r="H554" s="435">
        <v>5.3830000000000003E-2</v>
      </c>
      <c r="I554" s="435">
        <v>0.218</v>
      </c>
      <c r="J554" s="435">
        <v>1.7999999999999999E-2</v>
      </c>
      <c r="K554" s="435">
        <v>0</v>
      </c>
      <c r="L554" s="434">
        <v>101.59</v>
      </c>
      <c r="M554" s="434">
        <v>0</v>
      </c>
      <c r="N554" s="434">
        <v>0</v>
      </c>
      <c r="O554" s="434">
        <v>1586</v>
      </c>
      <c r="P554" s="435">
        <v>1.1958</v>
      </c>
      <c r="Q554" s="434">
        <v>1</v>
      </c>
      <c r="R554" s="434"/>
      <c r="S554" s="434" t="s">
        <v>361</v>
      </c>
      <c r="T554" s="434" t="s">
        <v>361</v>
      </c>
      <c r="U554" s="434">
        <v>1.5199</v>
      </c>
      <c r="V554" s="435">
        <v>0.99150000000000005</v>
      </c>
      <c r="W554" s="441">
        <v>1</v>
      </c>
    </row>
    <row r="555" spans="2:23" x14ac:dyDescent="0.35">
      <c r="B555" s="446" t="s">
        <v>224</v>
      </c>
      <c r="C555" s="434" t="s">
        <v>441</v>
      </c>
      <c r="D555" s="434" t="s">
        <v>442</v>
      </c>
      <c r="E555" s="435">
        <v>1.3751</v>
      </c>
      <c r="F555" s="434">
        <v>1</v>
      </c>
      <c r="G555" s="435">
        <v>0.20147000000000001</v>
      </c>
      <c r="H555" s="435">
        <v>0.14953</v>
      </c>
      <c r="I555" s="435">
        <v>0.49940000000000001</v>
      </c>
      <c r="J555" s="435">
        <v>7.6039999999999996E-2</v>
      </c>
      <c r="K555" s="435">
        <v>0</v>
      </c>
      <c r="L555" s="434">
        <v>323.36</v>
      </c>
      <c r="M555" s="434">
        <v>7</v>
      </c>
      <c r="N555" s="434">
        <v>0</v>
      </c>
      <c r="O555" s="434">
        <v>5890</v>
      </c>
      <c r="P555" s="435">
        <v>1.2437</v>
      </c>
      <c r="Q555" s="434">
        <v>1</v>
      </c>
      <c r="R555" s="434"/>
      <c r="S555" s="434" t="s">
        <v>361</v>
      </c>
      <c r="T555" s="434" t="s">
        <v>361</v>
      </c>
      <c r="U555" s="434">
        <v>1.8258000000000001</v>
      </c>
      <c r="V555" s="435">
        <v>0.99970000000000003</v>
      </c>
      <c r="W555" s="441">
        <v>1</v>
      </c>
    </row>
    <row r="556" spans="2:23" x14ac:dyDescent="0.35">
      <c r="B556" s="446" t="s">
        <v>224</v>
      </c>
      <c r="C556" s="434" t="s">
        <v>443</v>
      </c>
      <c r="D556" s="434" t="s">
        <v>444</v>
      </c>
      <c r="E556" s="435">
        <v>1.3329</v>
      </c>
      <c r="F556" s="434">
        <v>1</v>
      </c>
      <c r="G556" s="435">
        <v>0.41003000000000001</v>
      </c>
      <c r="H556" s="435">
        <v>0.52698999999999996</v>
      </c>
      <c r="I556" s="435">
        <v>0.63090000000000002</v>
      </c>
      <c r="J556" s="435">
        <v>0.10316</v>
      </c>
      <c r="K556" s="435">
        <v>0.13628000000000001</v>
      </c>
      <c r="L556" s="434">
        <v>601.09</v>
      </c>
      <c r="M556" s="434">
        <v>0</v>
      </c>
      <c r="N556" s="434">
        <v>0</v>
      </c>
      <c r="O556" s="434">
        <v>1660</v>
      </c>
      <c r="P556" s="435">
        <v>1.2175</v>
      </c>
      <c r="Q556" s="434">
        <v>1</v>
      </c>
      <c r="R556" s="434"/>
      <c r="S556" s="434" t="s">
        <v>361</v>
      </c>
      <c r="T556" s="434" t="s">
        <v>361</v>
      </c>
      <c r="U556" s="434">
        <v>1.8753</v>
      </c>
      <c r="V556" s="435">
        <v>1</v>
      </c>
      <c r="W556" s="441">
        <v>1</v>
      </c>
    </row>
    <row r="557" spans="2:23" x14ac:dyDescent="0.35">
      <c r="B557" s="446" t="s">
        <v>224</v>
      </c>
      <c r="C557" s="434" t="s">
        <v>445</v>
      </c>
      <c r="D557" s="434" t="s">
        <v>446</v>
      </c>
      <c r="E557" s="435">
        <v>0.85150000000000003</v>
      </c>
      <c r="F557" s="434">
        <v>1</v>
      </c>
      <c r="G557" s="435">
        <v>1.899E-2</v>
      </c>
      <c r="H557" s="435">
        <v>1.5129999999999999E-2</v>
      </c>
      <c r="I557" s="435">
        <v>0.2747</v>
      </c>
      <c r="J557" s="435">
        <v>2.9690000000000001E-2</v>
      </c>
      <c r="K557" s="435">
        <v>5.7200000000000001E-2</v>
      </c>
      <c r="L557" s="434">
        <v>221.48</v>
      </c>
      <c r="M557" s="434">
        <v>0</v>
      </c>
      <c r="N557" s="434">
        <v>0</v>
      </c>
      <c r="O557" s="434">
        <v>6449</v>
      </c>
      <c r="P557" s="435">
        <v>0.89580000000000004</v>
      </c>
      <c r="Q557" s="434">
        <v>1</v>
      </c>
      <c r="R557" s="434"/>
      <c r="S557" s="434" t="s">
        <v>361</v>
      </c>
      <c r="T557" s="434" t="s">
        <v>361</v>
      </c>
      <c r="U557" s="434">
        <v>1.9521999999999999</v>
      </c>
      <c r="V557" s="435">
        <v>0.99639999999999995</v>
      </c>
      <c r="W557" s="441">
        <v>1</v>
      </c>
    </row>
    <row r="558" spans="2:23" x14ac:dyDescent="0.35">
      <c r="B558" s="446" t="s">
        <v>224</v>
      </c>
      <c r="C558" s="434" t="s">
        <v>447</v>
      </c>
      <c r="D558" s="434" t="s">
        <v>448</v>
      </c>
      <c r="E558" s="435">
        <v>0.91390000000000005</v>
      </c>
      <c r="F558" s="434">
        <v>1</v>
      </c>
      <c r="G558" s="435">
        <v>0</v>
      </c>
      <c r="H558" s="435">
        <v>0</v>
      </c>
      <c r="I558" s="435">
        <v>0.17169999999999999</v>
      </c>
      <c r="J558" s="435">
        <v>9.7800000000000005E-3</v>
      </c>
      <c r="K558" s="435">
        <v>3.5380000000000002E-2</v>
      </c>
      <c r="L558" s="434">
        <v>366.03</v>
      </c>
      <c r="M558" s="434">
        <v>0</v>
      </c>
      <c r="N558" s="434">
        <v>0</v>
      </c>
      <c r="O558" s="434">
        <v>936</v>
      </c>
      <c r="P558" s="435">
        <v>0.94020000000000004</v>
      </c>
      <c r="Q558" s="434">
        <v>1</v>
      </c>
      <c r="R558" s="434"/>
      <c r="S558" s="434" t="s">
        <v>361</v>
      </c>
      <c r="T558" s="434" t="s">
        <v>361</v>
      </c>
      <c r="U558" s="434">
        <v>1.6226</v>
      </c>
      <c r="V558" s="435">
        <v>0.99450000000000005</v>
      </c>
      <c r="W558" s="441">
        <v>1</v>
      </c>
    </row>
    <row r="559" spans="2:23" x14ac:dyDescent="0.35">
      <c r="B559" s="446" t="s">
        <v>224</v>
      </c>
      <c r="C559" s="434" t="s">
        <v>449</v>
      </c>
      <c r="D559" s="434" t="s">
        <v>450</v>
      </c>
      <c r="E559" s="435">
        <v>1.3751</v>
      </c>
      <c r="F559" s="434">
        <v>1</v>
      </c>
      <c r="G559" s="435">
        <v>0.37672</v>
      </c>
      <c r="H559" s="435">
        <v>0.35109000000000001</v>
      </c>
      <c r="I559" s="435">
        <v>0.59809999999999997</v>
      </c>
      <c r="J559" s="435">
        <v>9.64E-2</v>
      </c>
      <c r="K559" s="435">
        <v>0</v>
      </c>
      <c r="L559" s="434">
        <v>575.71</v>
      </c>
      <c r="M559" s="434">
        <v>7</v>
      </c>
      <c r="N559" s="434">
        <v>0</v>
      </c>
      <c r="O559" s="434">
        <v>10954</v>
      </c>
      <c r="P559" s="435">
        <v>1.2437</v>
      </c>
      <c r="Q559" s="434">
        <v>1</v>
      </c>
      <c r="R559" s="434"/>
      <c r="S559" s="434" t="s">
        <v>361</v>
      </c>
      <c r="T559" s="434" t="s">
        <v>361</v>
      </c>
      <c r="U559" s="434">
        <v>2.0798999999999999</v>
      </c>
      <c r="V559" s="435">
        <v>0.99399999999999999</v>
      </c>
      <c r="W559" s="441">
        <v>1</v>
      </c>
    </row>
    <row r="560" spans="2:23" x14ac:dyDescent="0.35">
      <c r="B560" s="446" t="s">
        <v>224</v>
      </c>
      <c r="C560" s="434" t="s">
        <v>451</v>
      </c>
      <c r="D560" s="434" t="s">
        <v>452</v>
      </c>
      <c r="E560" s="435">
        <v>1.0258</v>
      </c>
      <c r="F560" s="434">
        <v>1</v>
      </c>
      <c r="G560" s="435">
        <v>3.7870000000000001E-2</v>
      </c>
      <c r="H560" s="435">
        <v>5.7349999999999998E-2</v>
      </c>
      <c r="I560" s="435">
        <v>0.54530000000000001</v>
      </c>
      <c r="J560" s="435">
        <v>8.5510000000000003E-2</v>
      </c>
      <c r="K560" s="435">
        <v>0.11675000000000001</v>
      </c>
      <c r="L560" s="434">
        <v>674.4</v>
      </c>
      <c r="M560" s="434">
        <v>0</v>
      </c>
      <c r="N560" s="434">
        <v>0</v>
      </c>
      <c r="O560" s="434">
        <v>627</v>
      </c>
      <c r="P560" s="435">
        <v>1.0176000000000001</v>
      </c>
      <c r="Q560" s="434">
        <v>1</v>
      </c>
      <c r="R560" s="434"/>
      <c r="S560" s="434" t="s">
        <v>361</v>
      </c>
      <c r="T560" s="434" t="s">
        <v>361</v>
      </c>
      <c r="U560" s="434">
        <v>1.5448999999999999</v>
      </c>
      <c r="V560" s="435">
        <v>0.99839999999999995</v>
      </c>
      <c r="W560" s="441">
        <v>1</v>
      </c>
    </row>
    <row r="561" spans="2:23" x14ac:dyDescent="0.35">
      <c r="B561" s="446" t="s">
        <v>224</v>
      </c>
      <c r="C561" s="434" t="s">
        <v>453</v>
      </c>
      <c r="D561" s="434" t="s">
        <v>454</v>
      </c>
      <c r="E561" s="435">
        <v>0.91390000000000005</v>
      </c>
      <c r="F561" s="434">
        <v>1</v>
      </c>
      <c r="G561" s="435">
        <v>4.5190000000000001E-2</v>
      </c>
      <c r="H561" s="435">
        <v>7.0739999999999997E-2</v>
      </c>
      <c r="I561" s="435">
        <v>0.40439999999999998</v>
      </c>
      <c r="J561" s="435">
        <v>5.645E-2</v>
      </c>
      <c r="K561" s="435">
        <v>8.5339999999999999E-2</v>
      </c>
      <c r="L561" s="434">
        <v>481.69</v>
      </c>
      <c r="M561" s="434">
        <v>0</v>
      </c>
      <c r="N561" s="434">
        <v>0</v>
      </c>
      <c r="O561" s="434">
        <v>965</v>
      </c>
      <c r="P561" s="435">
        <v>0.94020000000000004</v>
      </c>
      <c r="Q561" s="434">
        <v>1</v>
      </c>
      <c r="R561" s="434"/>
      <c r="S561" s="434" t="s">
        <v>361</v>
      </c>
      <c r="T561" s="434" t="s">
        <v>361</v>
      </c>
      <c r="U561" s="434">
        <v>1.4901</v>
      </c>
      <c r="V561" s="435">
        <v>0.998</v>
      </c>
      <c r="W561" s="441">
        <v>1</v>
      </c>
    </row>
    <row r="562" spans="2:23" x14ac:dyDescent="0.35">
      <c r="B562" s="446" t="s">
        <v>224</v>
      </c>
      <c r="C562" s="434" t="s">
        <v>455</v>
      </c>
      <c r="D562" s="434" t="s">
        <v>456</v>
      </c>
      <c r="E562" s="435">
        <v>0.85150000000000003</v>
      </c>
      <c r="F562" s="434">
        <v>1</v>
      </c>
      <c r="G562" s="435">
        <v>0</v>
      </c>
      <c r="H562" s="435">
        <v>0</v>
      </c>
      <c r="I562" s="435">
        <v>0.11559999999999999</v>
      </c>
      <c r="J562" s="435">
        <v>0</v>
      </c>
      <c r="K562" s="435">
        <v>0</v>
      </c>
      <c r="L562" s="434">
        <v>0</v>
      </c>
      <c r="M562" s="434">
        <v>0</v>
      </c>
      <c r="N562" s="434">
        <v>0</v>
      </c>
      <c r="O562" s="434">
        <v>1087</v>
      </c>
      <c r="P562" s="435">
        <v>0.89580000000000004</v>
      </c>
      <c r="Q562" s="434">
        <v>1</v>
      </c>
      <c r="R562" s="434"/>
      <c r="S562" s="434" t="s">
        <v>361</v>
      </c>
      <c r="T562" s="434" t="s">
        <v>361</v>
      </c>
      <c r="U562" s="434">
        <v>1.6601999999999999</v>
      </c>
      <c r="V562" s="435">
        <v>0.99650000000000005</v>
      </c>
      <c r="W562" s="441">
        <v>1</v>
      </c>
    </row>
    <row r="563" spans="2:23" x14ac:dyDescent="0.35">
      <c r="B563" s="446" t="s">
        <v>224</v>
      </c>
      <c r="C563" s="434" t="s">
        <v>457</v>
      </c>
      <c r="D563" s="434" t="s">
        <v>458</v>
      </c>
      <c r="E563" s="435">
        <v>1.0258</v>
      </c>
      <c r="F563" s="434">
        <v>1</v>
      </c>
      <c r="G563" s="435">
        <v>6.1460000000000001E-2</v>
      </c>
      <c r="H563" s="435">
        <v>8.4360000000000004E-2</v>
      </c>
      <c r="I563" s="435">
        <v>0.39989999999999998</v>
      </c>
      <c r="J563" s="435">
        <v>5.552E-2</v>
      </c>
      <c r="K563" s="435">
        <v>8.4349999999999994E-2</v>
      </c>
      <c r="L563" s="434">
        <v>696.65</v>
      </c>
      <c r="M563" s="434">
        <v>0</v>
      </c>
      <c r="N563" s="434">
        <v>0</v>
      </c>
      <c r="O563" s="434">
        <v>1431</v>
      </c>
      <c r="P563" s="435">
        <v>1.0176000000000001</v>
      </c>
      <c r="Q563" s="434">
        <v>1</v>
      </c>
      <c r="R563" s="434"/>
      <c r="S563" s="434" t="s">
        <v>361</v>
      </c>
      <c r="T563" s="434" t="s">
        <v>361</v>
      </c>
      <c r="U563" s="434">
        <v>1.7698</v>
      </c>
      <c r="V563" s="435">
        <v>0.99719999999999998</v>
      </c>
      <c r="W563" s="441">
        <v>1</v>
      </c>
    </row>
    <row r="564" spans="2:23" x14ac:dyDescent="0.35">
      <c r="B564" s="446" t="s">
        <v>224</v>
      </c>
      <c r="C564" s="434" t="s">
        <v>459</v>
      </c>
      <c r="D564" s="434" t="s">
        <v>460</v>
      </c>
      <c r="E564" s="435">
        <v>1.3329</v>
      </c>
      <c r="F564" s="434">
        <v>1</v>
      </c>
      <c r="G564" s="435">
        <v>0.43741000000000002</v>
      </c>
      <c r="H564" s="435">
        <v>0.48568</v>
      </c>
      <c r="I564" s="435">
        <v>0.94669999999999999</v>
      </c>
      <c r="J564" s="435">
        <v>0.16829</v>
      </c>
      <c r="K564" s="435">
        <v>0.21132000000000001</v>
      </c>
      <c r="L564" s="434">
        <v>13512.74</v>
      </c>
      <c r="M564" s="434">
        <v>0</v>
      </c>
      <c r="N564" s="434">
        <v>0</v>
      </c>
      <c r="O564" s="434">
        <v>1117</v>
      </c>
      <c r="P564" s="435">
        <v>1.2175</v>
      </c>
      <c r="Q564" s="434">
        <v>1</v>
      </c>
      <c r="R564" s="434"/>
      <c r="S564" s="434" t="s">
        <v>361</v>
      </c>
      <c r="T564" s="434" t="s">
        <v>361</v>
      </c>
      <c r="U564" s="434">
        <v>1.7335</v>
      </c>
      <c r="V564" s="435">
        <v>0.99750000000000005</v>
      </c>
      <c r="W564" s="441">
        <v>1</v>
      </c>
    </row>
    <row r="565" spans="2:23" x14ac:dyDescent="0.35">
      <c r="B565" s="446" t="s">
        <v>224</v>
      </c>
      <c r="C565" s="434" t="s">
        <v>461</v>
      </c>
      <c r="D565" s="434" t="s">
        <v>462</v>
      </c>
      <c r="E565" s="435">
        <v>1.3329</v>
      </c>
      <c r="F565" s="434">
        <v>1</v>
      </c>
      <c r="G565" s="435">
        <v>0.19578999999999999</v>
      </c>
      <c r="H565" s="435">
        <v>0.43657000000000001</v>
      </c>
      <c r="I565" s="435">
        <v>0.42720000000000002</v>
      </c>
      <c r="J565" s="435">
        <v>0.03</v>
      </c>
      <c r="K565" s="435">
        <v>0</v>
      </c>
      <c r="L565" s="434">
        <v>977.84</v>
      </c>
      <c r="M565" s="434">
        <v>0</v>
      </c>
      <c r="N565" s="434">
        <v>0</v>
      </c>
      <c r="O565" s="434">
        <v>198</v>
      </c>
      <c r="P565" s="435">
        <v>1.2175</v>
      </c>
      <c r="Q565" s="434">
        <v>1</v>
      </c>
      <c r="R565" s="434"/>
      <c r="S565" s="434" t="s">
        <v>361</v>
      </c>
      <c r="T565" s="434" t="s">
        <v>361</v>
      </c>
      <c r="U565" s="434">
        <v>1.2457</v>
      </c>
      <c r="V565" s="435">
        <v>0.99870000000000003</v>
      </c>
      <c r="W565" s="441">
        <v>1</v>
      </c>
    </row>
    <row r="566" spans="2:23" x14ac:dyDescent="0.35">
      <c r="B566" s="446" t="s">
        <v>224</v>
      </c>
      <c r="C566" s="434" t="s">
        <v>463</v>
      </c>
      <c r="D566" s="434" t="s">
        <v>464</v>
      </c>
      <c r="E566" s="435">
        <v>0.94599999999999995</v>
      </c>
      <c r="F566" s="434">
        <v>1</v>
      </c>
      <c r="G566" s="435">
        <v>0.25208000000000003</v>
      </c>
      <c r="H566" s="435">
        <v>0.31639</v>
      </c>
      <c r="I566" s="435">
        <v>0.39439999999999997</v>
      </c>
      <c r="J566" s="435">
        <v>5.4379999999999998E-2</v>
      </c>
      <c r="K566" s="435">
        <v>8.3140000000000006E-2</v>
      </c>
      <c r="L566" s="434">
        <v>325.66000000000003</v>
      </c>
      <c r="M566" s="434">
        <v>0</v>
      </c>
      <c r="N566" s="434">
        <v>0</v>
      </c>
      <c r="O566" s="434">
        <v>2247</v>
      </c>
      <c r="P566" s="435">
        <v>0.9627</v>
      </c>
      <c r="Q566" s="434">
        <v>1</v>
      </c>
      <c r="R566" s="434"/>
      <c r="S566" s="434" t="s">
        <v>361</v>
      </c>
      <c r="T566" s="434" t="s">
        <v>361</v>
      </c>
      <c r="U566" s="434">
        <v>1.5024999999999999</v>
      </c>
      <c r="V566" s="435">
        <v>0.99690000000000001</v>
      </c>
      <c r="W566" s="441">
        <v>1</v>
      </c>
    </row>
    <row r="567" spans="2:23" x14ac:dyDescent="0.35">
      <c r="B567" s="446" t="s">
        <v>224</v>
      </c>
      <c r="C567" s="434" t="s">
        <v>465</v>
      </c>
      <c r="D567" s="434" t="s">
        <v>466</v>
      </c>
      <c r="E567" s="435">
        <v>0.94810000000000005</v>
      </c>
      <c r="F567" s="434">
        <v>1</v>
      </c>
      <c r="G567" s="435">
        <v>0</v>
      </c>
      <c r="H567" s="435">
        <v>0</v>
      </c>
      <c r="I567" s="435">
        <v>0.28270000000000001</v>
      </c>
      <c r="J567" s="435">
        <v>3.134E-2</v>
      </c>
      <c r="K567" s="435">
        <v>5.892E-2</v>
      </c>
      <c r="L567" s="434">
        <v>578.1</v>
      </c>
      <c r="M567" s="434">
        <v>7</v>
      </c>
      <c r="N567" s="434">
        <v>0</v>
      </c>
      <c r="O567" s="434">
        <v>1243</v>
      </c>
      <c r="P567" s="435">
        <v>0.96419999999999995</v>
      </c>
      <c r="Q567" s="434">
        <v>1</v>
      </c>
      <c r="R567" s="434"/>
      <c r="S567" s="434" t="s">
        <v>361</v>
      </c>
      <c r="T567" s="434" t="s">
        <v>361</v>
      </c>
      <c r="U567" s="434">
        <v>1.5784</v>
      </c>
      <c r="V567" s="435">
        <v>0.99250000000000005</v>
      </c>
      <c r="W567" s="441">
        <v>1</v>
      </c>
    </row>
    <row r="568" spans="2:23" x14ac:dyDescent="0.35">
      <c r="B568" s="446" t="s">
        <v>224</v>
      </c>
      <c r="C568" s="434" t="s">
        <v>467</v>
      </c>
      <c r="D568" s="434" t="s">
        <v>468</v>
      </c>
      <c r="E568" s="435">
        <v>1.3329</v>
      </c>
      <c r="F568" s="434">
        <v>1</v>
      </c>
      <c r="G568" s="435">
        <v>0.72455000000000003</v>
      </c>
      <c r="H568" s="435">
        <v>0.52698999999999996</v>
      </c>
      <c r="I568" s="435">
        <v>0.47670000000000001</v>
      </c>
      <c r="J568" s="435">
        <v>0.03</v>
      </c>
      <c r="K568" s="435">
        <v>0</v>
      </c>
      <c r="L568" s="434">
        <v>39219.699999999997</v>
      </c>
      <c r="M568" s="434">
        <v>0</v>
      </c>
      <c r="N568" s="434">
        <v>0</v>
      </c>
      <c r="O568" s="434">
        <v>11</v>
      </c>
      <c r="P568" s="435">
        <v>1.2175</v>
      </c>
      <c r="Q568" s="434">
        <v>1</v>
      </c>
      <c r="R568" s="434"/>
      <c r="S568" s="434" t="s">
        <v>361</v>
      </c>
      <c r="T568" s="434" t="s">
        <v>361</v>
      </c>
      <c r="U568" s="434">
        <v>2.4418000000000002</v>
      </c>
      <c r="V568" s="435"/>
      <c r="W568" s="441">
        <v>1</v>
      </c>
    </row>
    <row r="569" spans="2:23" x14ac:dyDescent="0.35">
      <c r="B569" s="446" t="s">
        <v>224</v>
      </c>
      <c r="C569" s="434" t="s">
        <v>469</v>
      </c>
      <c r="D569" s="434" t="s">
        <v>470</v>
      </c>
      <c r="E569" s="435">
        <v>1.3751</v>
      </c>
      <c r="F569" s="434">
        <v>1</v>
      </c>
      <c r="G569" s="435">
        <v>0.30723</v>
      </c>
      <c r="H569" s="435">
        <v>0.28040999999999999</v>
      </c>
      <c r="I569" s="435">
        <v>0.44340000000000002</v>
      </c>
      <c r="J569" s="435">
        <v>6.4490000000000006E-2</v>
      </c>
      <c r="K569" s="435">
        <v>0</v>
      </c>
      <c r="L569" s="434">
        <v>440.87</v>
      </c>
      <c r="M569" s="434">
        <v>7</v>
      </c>
      <c r="N569" s="434">
        <v>0</v>
      </c>
      <c r="O569" s="434">
        <v>23332</v>
      </c>
      <c r="P569" s="435">
        <v>1.2437</v>
      </c>
      <c r="Q569" s="434">
        <v>1</v>
      </c>
      <c r="R569" s="434"/>
      <c r="S569" s="434" t="s">
        <v>361</v>
      </c>
      <c r="T569" s="434" t="s">
        <v>361</v>
      </c>
      <c r="U569" s="434">
        <v>2.3531</v>
      </c>
      <c r="V569" s="435">
        <v>0.997</v>
      </c>
      <c r="W569" s="441">
        <v>1</v>
      </c>
    </row>
    <row r="570" spans="2:23" x14ac:dyDescent="0.35">
      <c r="B570" s="446" t="s">
        <v>224</v>
      </c>
      <c r="C570" s="434" t="s">
        <v>471</v>
      </c>
      <c r="D570" s="434" t="s">
        <v>472</v>
      </c>
      <c r="E570" s="435">
        <v>1.0258</v>
      </c>
      <c r="F570" s="434">
        <v>1</v>
      </c>
      <c r="G570" s="435">
        <v>0</v>
      </c>
      <c r="H570" s="435">
        <v>0</v>
      </c>
      <c r="I570" s="435">
        <v>0.1946</v>
      </c>
      <c r="J570" s="435">
        <v>1.35E-2</v>
      </c>
      <c r="K570" s="435">
        <v>4.0189999999999997E-2</v>
      </c>
      <c r="L570" s="434">
        <v>401.44</v>
      </c>
      <c r="M570" s="434">
        <v>0</v>
      </c>
      <c r="N570" s="434">
        <v>0</v>
      </c>
      <c r="O570" s="434">
        <v>1080</v>
      </c>
      <c r="P570" s="435">
        <v>1.0176000000000001</v>
      </c>
      <c r="Q570" s="434">
        <v>1</v>
      </c>
      <c r="R570" s="434"/>
      <c r="S570" s="434" t="s">
        <v>361</v>
      </c>
      <c r="T570" s="434" t="s">
        <v>361</v>
      </c>
      <c r="U570" s="434">
        <v>1.6455</v>
      </c>
      <c r="V570" s="435">
        <v>0.99929999999999997</v>
      </c>
      <c r="W570" s="441">
        <v>1</v>
      </c>
    </row>
    <row r="571" spans="2:23" x14ac:dyDescent="0.35">
      <c r="B571" s="446" t="s">
        <v>224</v>
      </c>
      <c r="C571" s="434" t="s">
        <v>473</v>
      </c>
      <c r="D571" s="434" t="s">
        <v>474</v>
      </c>
      <c r="E571" s="435">
        <v>1.3329</v>
      </c>
      <c r="F571" s="434">
        <v>1</v>
      </c>
      <c r="G571" s="435">
        <v>0</v>
      </c>
      <c r="H571" s="435">
        <v>0</v>
      </c>
      <c r="I571" s="435">
        <v>0.38679999999999998</v>
      </c>
      <c r="J571" s="435">
        <v>5.2819999999999999E-2</v>
      </c>
      <c r="K571" s="435">
        <v>8.1479999999999997E-2</v>
      </c>
      <c r="L571" s="434">
        <v>379.12</v>
      </c>
      <c r="M571" s="434">
        <v>0</v>
      </c>
      <c r="N571" s="434">
        <v>0</v>
      </c>
      <c r="O571" s="434">
        <v>3125</v>
      </c>
      <c r="P571" s="435">
        <v>1.2175</v>
      </c>
      <c r="Q571" s="434">
        <v>1</v>
      </c>
      <c r="R571" s="434"/>
      <c r="S571" s="434" t="s">
        <v>361</v>
      </c>
      <c r="T571" s="434" t="s">
        <v>361</v>
      </c>
      <c r="U571" s="434">
        <v>1.7053</v>
      </c>
      <c r="V571" s="435">
        <v>0.99690000000000001</v>
      </c>
      <c r="W571" s="441">
        <v>1</v>
      </c>
    </row>
    <row r="572" spans="2:23" x14ac:dyDescent="0.35">
      <c r="B572" s="446" t="s">
        <v>224</v>
      </c>
      <c r="C572" s="434" t="s">
        <v>475</v>
      </c>
      <c r="D572" s="434" t="s">
        <v>476</v>
      </c>
      <c r="E572" s="435">
        <v>1.3275000000000001</v>
      </c>
      <c r="F572" s="434">
        <v>1</v>
      </c>
      <c r="G572" s="435">
        <v>0.21537000000000001</v>
      </c>
      <c r="H572" s="435">
        <v>0.15115000000000001</v>
      </c>
      <c r="I572" s="435">
        <v>0.23549999999999999</v>
      </c>
      <c r="J572" s="435">
        <v>2.1610000000000001E-2</v>
      </c>
      <c r="K572" s="435">
        <v>4.8840000000000001E-2</v>
      </c>
      <c r="L572" s="434">
        <v>322.83</v>
      </c>
      <c r="M572" s="434">
        <v>0</v>
      </c>
      <c r="N572" s="434">
        <v>0</v>
      </c>
      <c r="O572" s="434">
        <v>12976</v>
      </c>
      <c r="P572" s="435">
        <v>1.2141</v>
      </c>
      <c r="Q572" s="434">
        <v>1</v>
      </c>
      <c r="R572" s="434"/>
      <c r="S572" s="434" t="s">
        <v>361</v>
      </c>
      <c r="T572" s="434" t="s">
        <v>361</v>
      </c>
      <c r="U572" s="434">
        <v>2.1373000000000002</v>
      </c>
      <c r="V572" s="435">
        <v>0.99270000000000003</v>
      </c>
      <c r="W572" s="441">
        <v>1</v>
      </c>
    </row>
    <row r="573" spans="2:23" x14ac:dyDescent="0.35">
      <c r="B573" s="446" t="s">
        <v>224</v>
      </c>
      <c r="C573" s="434" t="s">
        <v>477</v>
      </c>
      <c r="D573" s="434" t="s">
        <v>478</v>
      </c>
      <c r="E573" s="435">
        <v>1.3099000000000001</v>
      </c>
      <c r="F573" s="434">
        <v>1</v>
      </c>
      <c r="G573" s="435">
        <v>0.13422000000000001</v>
      </c>
      <c r="H573" s="435">
        <v>9.844E-2</v>
      </c>
      <c r="I573" s="435">
        <v>0.17699999999999999</v>
      </c>
      <c r="J573" s="435">
        <v>1.064E-2</v>
      </c>
      <c r="K573" s="435">
        <v>3.6490000000000002E-2</v>
      </c>
      <c r="L573" s="434">
        <v>197.32</v>
      </c>
      <c r="M573" s="434">
        <v>0</v>
      </c>
      <c r="N573" s="434">
        <v>0</v>
      </c>
      <c r="O573" s="434">
        <v>4276</v>
      </c>
      <c r="P573" s="435">
        <v>1.2031000000000001</v>
      </c>
      <c r="Q573" s="434">
        <v>1</v>
      </c>
      <c r="R573" s="434"/>
      <c r="S573" s="434" t="s">
        <v>361</v>
      </c>
      <c r="T573" s="434" t="s">
        <v>361</v>
      </c>
      <c r="U573" s="434">
        <v>1.5549999999999999</v>
      </c>
      <c r="V573" s="435">
        <v>0.99629999999999996</v>
      </c>
      <c r="W573" s="441">
        <v>1</v>
      </c>
    </row>
    <row r="574" spans="2:23" x14ac:dyDescent="0.35">
      <c r="B574" s="446" t="s">
        <v>224</v>
      </c>
      <c r="C574" s="434" t="s">
        <v>479</v>
      </c>
      <c r="D574" s="434" t="s">
        <v>480</v>
      </c>
      <c r="E574" s="435">
        <v>1.0258</v>
      </c>
      <c r="F574" s="434">
        <v>1</v>
      </c>
      <c r="G574" s="435">
        <v>0</v>
      </c>
      <c r="H574" s="435">
        <v>0</v>
      </c>
      <c r="I574" s="435">
        <v>0.1956</v>
      </c>
      <c r="J574" s="435">
        <v>1.366E-2</v>
      </c>
      <c r="K574" s="435">
        <v>0</v>
      </c>
      <c r="L574" s="434">
        <v>139.66999999999999</v>
      </c>
      <c r="M574" s="434">
        <v>0</v>
      </c>
      <c r="N574" s="434">
        <v>0</v>
      </c>
      <c r="O574" s="434">
        <v>234</v>
      </c>
      <c r="P574" s="435">
        <v>1.0176000000000001</v>
      </c>
      <c r="Q574" s="434">
        <v>1</v>
      </c>
      <c r="R574" s="434"/>
      <c r="S574" s="434" t="s">
        <v>361</v>
      </c>
      <c r="T574" s="434" t="s">
        <v>361</v>
      </c>
      <c r="U574" s="434">
        <v>1.0368999999999999</v>
      </c>
      <c r="V574" s="435">
        <v>0.99629999999999996</v>
      </c>
      <c r="W574" s="441">
        <v>1</v>
      </c>
    </row>
    <row r="575" spans="2:23" x14ac:dyDescent="0.35">
      <c r="B575" s="446" t="s">
        <v>224</v>
      </c>
      <c r="C575" s="434" t="s">
        <v>481</v>
      </c>
      <c r="D575" s="434" t="s">
        <v>482</v>
      </c>
      <c r="E575" s="435">
        <v>0.97709999999999997</v>
      </c>
      <c r="F575" s="434">
        <v>1</v>
      </c>
      <c r="G575" s="435">
        <v>0</v>
      </c>
      <c r="H575" s="435">
        <v>0</v>
      </c>
      <c r="I575" s="435">
        <v>0.27600000000000002</v>
      </c>
      <c r="J575" s="435">
        <v>2.9960000000000001E-2</v>
      </c>
      <c r="K575" s="435">
        <v>5.7480000000000003E-2</v>
      </c>
      <c r="L575" s="434">
        <v>443.17</v>
      </c>
      <c r="M575" s="434">
        <v>0</v>
      </c>
      <c r="N575" s="434">
        <v>0</v>
      </c>
      <c r="O575" s="434">
        <v>650</v>
      </c>
      <c r="P575" s="435">
        <v>0.98429999999999995</v>
      </c>
      <c r="Q575" s="434">
        <v>1</v>
      </c>
      <c r="R575" s="434"/>
      <c r="S575" s="434" t="s">
        <v>361</v>
      </c>
      <c r="T575" s="434" t="s">
        <v>361</v>
      </c>
      <c r="U575" s="434">
        <v>1.5145</v>
      </c>
      <c r="V575" s="435">
        <v>0.99650000000000005</v>
      </c>
      <c r="W575" s="441">
        <v>1</v>
      </c>
    </row>
    <row r="576" spans="2:23" x14ac:dyDescent="0.35">
      <c r="B576" s="446" t="s">
        <v>224</v>
      </c>
      <c r="C576" s="434" t="s">
        <v>483</v>
      </c>
      <c r="D576" s="434" t="s">
        <v>484</v>
      </c>
      <c r="E576" s="435">
        <v>1.3751</v>
      </c>
      <c r="F576" s="434">
        <v>1</v>
      </c>
      <c r="G576" s="435">
        <v>0.26341999999999999</v>
      </c>
      <c r="H576" s="435">
        <v>0.25905</v>
      </c>
      <c r="I576" s="435">
        <v>0.29449999999999998</v>
      </c>
      <c r="J576" s="435">
        <v>3.3779999999999998E-2</v>
      </c>
      <c r="K576" s="435">
        <v>0</v>
      </c>
      <c r="L576" s="434">
        <v>793.8</v>
      </c>
      <c r="M576" s="434">
        <v>7</v>
      </c>
      <c r="N576" s="434">
        <v>0</v>
      </c>
      <c r="O576" s="434">
        <v>5456</v>
      </c>
      <c r="P576" s="435">
        <v>1.2437</v>
      </c>
      <c r="Q576" s="434">
        <v>1</v>
      </c>
      <c r="R576" s="434"/>
      <c r="S576" s="434" t="s">
        <v>361</v>
      </c>
      <c r="T576" s="434" t="s">
        <v>361</v>
      </c>
      <c r="U576" s="434">
        <v>2.4009</v>
      </c>
      <c r="V576" s="435">
        <v>0.99850000000000005</v>
      </c>
      <c r="W576" s="441">
        <v>1</v>
      </c>
    </row>
    <row r="577" spans="2:23" x14ac:dyDescent="0.35">
      <c r="B577" s="446" t="s">
        <v>224</v>
      </c>
      <c r="C577" s="434" t="s">
        <v>485</v>
      </c>
      <c r="D577" s="434" t="s">
        <v>486</v>
      </c>
      <c r="E577" s="435">
        <v>0.97960000000000003</v>
      </c>
      <c r="F577" s="434">
        <v>1</v>
      </c>
      <c r="G577" s="435">
        <v>0.14421</v>
      </c>
      <c r="H577" s="435">
        <v>9.9959999999999993E-2</v>
      </c>
      <c r="I577" s="435">
        <v>0.3075</v>
      </c>
      <c r="J577" s="435">
        <v>3.6459999999999999E-2</v>
      </c>
      <c r="K577" s="435">
        <v>0</v>
      </c>
      <c r="L577" s="434">
        <v>640.54999999999995</v>
      </c>
      <c r="M577" s="434">
        <v>7</v>
      </c>
      <c r="N577" s="434">
        <v>0</v>
      </c>
      <c r="O577" s="434">
        <v>4569</v>
      </c>
      <c r="P577" s="435">
        <v>0.98599999999999999</v>
      </c>
      <c r="Q577" s="434">
        <v>1</v>
      </c>
      <c r="R577" s="434"/>
      <c r="S577" s="434" t="s">
        <v>361</v>
      </c>
      <c r="T577" s="434" t="s">
        <v>361</v>
      </c>
      <c r="U577" s="434">
        <v>2.1949000000000001</v>
      </c>
      <c r="V577" s="435">
        <v>0.98740000000000006</v>
      </c>
      <c r="W577" s="441">
        <v>1</v>
      </c>
    </row>
    <row r="578" spans="2:23" x14ac:dyDescent="0.35">
      <c r="B578" s="446" t="s">
        <v>224</v>
      </c>
      <c r="C578" s="434" t="s">
        <v>487</v>
      </c>
      <c r="D578" s="434" t="s">
        <v>488</v>
      </c>
      <c r="E578" s="435">
        <v>1.2984</v>
      </c>
      <c r="F578" s="434">
        <v>1</v>
      </c>
      <c r="G578" s="435">
        <v>0.14318</v>
      </c>
      <c r="H578" s="435">
        <v>0.10434</v>
      </c>
      <c r="I578" s="435">
        <v>0.26540000000000002</v>
      </c>
      <c r="J578" s="435">
        <v>2.7779999999999999E-2</v>
      </c>
      <c r="K578" s="435">
        <v>0</v>
      </c>
      <c r="L578" s="434">
        <v>325.87</v>
      </c>
      <c r="M578" s="434">
        <v>7</v>
      </c>
      <c r="N578" s="434">
        <v>0</v>
      </c>
      <c r="O578" s="434">
        <v>6514</v>
      </c>
      <c r="P578" s="435">
        <v>1.1958</v>
      </c>
      <c r="Q578" s="434">
        <v>1</v>
      </c>
      <c r="R578" s="434"/>
      <c r="S578" s="434" t="s">
        <v>361</v>
      </c>
      <c r="T578" s="434" t="s">
        <v>361</v>
      </c>
      <c r="U578" s="434">
        <v>1.6691</v>
      </c>
      <c r="V578" s="435">
        <v>0.99850000000000005</v>
      </c>
      <c r="W578" s="441">
        <v>1</v>
      </c>
    </row>
    <row r="579" spans="2:23" x14ac:dyDescent="0.35">
      <c r="B579" s="446" t="s">
        <v>224</v>
      </c>
      <c r="C579" s="434" t="s">
        <v>489</v>
      </c>
      <c r="D579" s="434" t="s">
        <v>490</v>
      </c>
      <c r="E579" s="435">
        <v>1.3329</v>
      </c>
      <c r="F579" s="434">
        <v>1</v>
      </c>
      <c r="G579" s="435">
        <v>0.34588000000000002</v>
      </c>
      <c r="H579" s="435">
        <v>0.42651</v>
      </c>
      <c r="I579" s="435">
        <v>0.75849999999999995</v>
      </c>
      <c r="J579" s="435">
        <v>0.12948000000000001</v>
      </c>
      <c r="K579" s="435">
        <v>0.16602</v>
      </c>
      <c r="L579" s="434">
        <v>7871.88</v>
      </c>
      <c r="M579" s="434">
        <v>0</v>
      </c>
      <c r="N579" s="434">
        <v>0</v>
      </c>
      <c r="O579" s="434">
        <v>2204</v>
      </c>
      <c r="P579" s="435">
        <v>1.2175</v>
      </c>
      <c r="Q579" s="434">
        <v>1</v>
      </c>
      <c r="R579" s="434"/>
      <c r="S579" s="434" t="s">
        <v>361</v>
      </c>
      <c r="T579" s="434" t="s">
        <v>361</v>
      </c>
      <c r="U579" s="434">
        <v>1.8267</v>
      </c>
      <c r="V579" s="435">
        <v>0.99980000000000002</v>
      </c>
      <c r="W579" s="441">
        <v>1</v>
      </c>
    </row>
    <row r="580" spans="2:23" x14ac:dyDescent="0.35">
      <c r="B580" s="446" t="s">
        <v>224</v>
      </c>
      <c r="C580" s="434" t="s">
        <v>491</v>
      </c>
      <c r="D580" s="434" t="s">
        <v>492</v>
      </c>
      <c r="E580" s="435">
        <v>1.3329</v>
      </c>
      <c r="F580" s="434">
        <v>1</v>
      </c>
      <c r="G580" s="435">
        <v>0.31629000000000002</v>
      </c>
      <c r="H580" s="435">
        <v>0.30760999999999999</v>
      </c>
      <c r="I580" s="435">
        <v>0.72570000000000001</v>
      </c>
      <c r="J580" s="435">
        <v>0.12271</v>
      </c>
      <c r="K580" s="435">
        <v>0.1583</v>
      </c>
      <c r="L580" s="434">
        <v>17664.080000000002</v>
      </c>
      <c r="M580" s="434">
        <v>0</v>
      </c>
      <c r="N580" s="434">
        <v>0</v>
      </c>
      <c r="O580" s="434">
        <v>1419</v>
      </c>
      <c r="P580" s="435">
        <v>1.2175</v>
      </c>
      <c r="Q580" s="434">
        <v>1</v>
      </c>
      <c r="R580" s="434"/>
      <c r="S580" s="434" t="s">
        <v>361</v>
      </c>
      <c r="T580" s="434" t="s">
        <v>361</v>
      </c>
      <c r="U580" s="434">
        <v>1.7070000000000001</v>
      </c>
      <c r="V580" s="435">
        <v>0.99890000000000001</v>
      </c>
      <c r="W580" s="441">
        <v>1</v>
      </c>
    </row>
    <row r="581" spans="2:23" x14ac:dyDescent="0.35">
      <c r="B581" s="446" t="s">
        <v>224</v>
      </c>
      <c r="C581" s="434" t="s">
        <v>493</v>
      </c>
      <c r="D581" s="434" t="s">
        <v>494</v>
      </c>
      <c r="E581" s="435">
        <v>1.2984</v>
      </c>
      <c r="F581" s="434">
        <v>1</v>
      </c>
      <c r="G581" s="435">
        <v>0</v>
      </c>
      <c r="H581" s="435">
        <v>0</v>
      </c>
      <c r="I581" s="435">
        <v>0.56399999999999995</v>
      </c>
      <c r="J581" s="435">
        <v>0.03</v>
      </c>
      <c r="K581" s="435">
        <v>0</v>
      </c>
      <c r="L581" s="434">
        <v>698.77</v>
      </c>
      <c r="M581" s="434">
        <v>0</v>
      </c>
      <c r="N581" s="434">
        <v>0</v>
      </c>
      <c r="O581" s="434">
        <v>759</v>
      </c>
      <c r="P581" s="435">
        <v>1.1958</v>
      </c>
      <c r="Q581" s="434">
        <v>1</v>
      </c>
      <c r="R581" s="434"/>
      <c r="S581" s="434" t="s">
        <v>361</v>
      </c>
      <c r="T581" s="434" t="s">
        <v>361</v>
      </c>
      <c r="U581" s="434">
        <v>1.4501999999999999</v>
      </c>
      <c r="V581" s="435">
        <v>0.99839999999999995</v>
      </c>
      <c r="W581" s="441">
        <v>1</v>
      </c>
    </row>
    <row r="582" spans="2:23" x14ac:dyDescent="0.35">
      <c r="B582" s="446" t="s">
        <v>224</v>
      </c>
      <c r="C582" s="434" t="s">
        <v>495</v>
      </c>
      <c r="D582" s="434" t="s">
        <v>496</v>
      </c>
      <c r="E582" s="435">
        <v>0.97709999999999997</v>
      </c>
      <c r="F582" s="434">
        <v>1</v>
      </c>
      <c r="G582" s="435">
        <v>6.6210000000000005E-2</v>
      </c>
      <c r="H582" s="435">
        <v>5.6030000000000003E-2</v>
      </c>
      <c r="I582" s="435">
        <v>0.2576</v>
      </c>
      <c r="J582" s="435">
        <v>2.6169999999999999E-2</v>
      </c>
      <c r="K582" s="435">
        <v>0</v>
      </c>
      <c r="L582" s="434">
        <v>256.52</v>
      </c>
      <c r="M582" s="434">
        <v>7</v>
      </c>
      <c r="N582" s="434">
        <v>0</v>
      </c>
      <c r="O582" s="434">
        <v>5895</v>
      </c>
      <c r="P582" s="435">
        <v>0.98429999999999995</v>
      </c>
      <c r="Q582" s="434">
        <v>1</v>
      </c>
      <c r="R582" s="434"/>
      <c r="S582" s="434" t="s">
        <v>361</v>
      </c>
      <c r="T582" s="434" t="s">
        <v>361</v>
      </c>
      <c r="U582" s="434">
        <v>2.1863999999999999</v>
      </c>
      <c r="V582" s="435">
        <v>0.97719999999999996</v>
      </c>
      <c r="W582" s="441">
        <v>1</v>
      </c>
    </row>
    <row r="583" spans="2:23" x14ac:dyDescent="0.35">
      <c r="B583" s="446" t="s">
        <v>224</v>
      </c>
      <c r="C583" s="434" t="s">
        <v>497</v>
      </c>
      <c r="D583" s="434" t="s">
        <v>498</v>
      </c>
      <c r="E583" s="435">
        <v>1.3099000000000001</v>
      </c>
      <c r="F583" s="434">
        <v>1</v>
      </c>
      <c r="G583" s="435">
        <v>5.6120000000000003E-2</v>
      </c>
      <c r="H583" s="435">
        <v>4.0969999999999999E-2</v>
      </c>
      <c r="I583" s="435">
        <v>0.25719999999999998</v>
      </c>
      <c r="J583" s="435">
        <v>2.6089999999999999E-2</v>
      </c>
      <c r="K583" s="435">
        <v>5.3460000000000001E-2</v>
      </c>
      <c r="L583" s="434">
        <v>328.83</v>
      </c>
      <c r="M583" s="434">
        <v>0</v>
      </c>
      <c r="N583" s="434">
        <v>0</v>
      </c>
      <c r="O583" s="434">
        <v>3461</v>
      </c>
      <c r="P583" s="435">
        <v>1.2031000000000001</v>
      </c>
      <c r="Q583" s="434">
        <v>1</v>
      </c>
      <c r="R583" s="434"/>
      <c r="S583" s="434" t="s">
        <v>361</v>
      </c>
      <c r="T583" s="434" t="s">
        <v>361</v>
      </c>
      <c r="U583" s="434">
        <v>1.8461000000000001</v>
      </c>
      <c r="V583" s="435">
        <v>0.99729999999999996</v>
      </c>
      <c r="W583" s="441">
        <v>1</v>
      </c>
    </row>
    <row r="584" spans="2:23" x14ac:dyDescent="0.35">
      <c r="B584" s="446" t="s">
        <v>224</v>
      </c>
      <c r="C584" s="434" t="s">
        <v>713</v>
      </c>
      <c r="D584" s="434" t="s">
        <v>714</v>
      </c>
      <c r="E584" s="435">
        <v>0.85150000000000003</v>
      </c>
      <c r="F584" s="434">
        <v>1</v>
      </c>
      <c r="G584" s="435">
        <v>0</v>
      </c>
      <c r="H584" s="435">
        <v>0</v>
      </c>
      <c r="I584" s="435">
        <v>0.19800000000000001</v>
      </c>
      <c r="J584" s="435">
        <v>1.405E-2</v>
      </c>
      <c r="K584" s="435">
        <v>0</v>
      </c>
      <c r="L584" s="434">
        <v>1545</v>
      </c>
      <c r="M584" s="434">
        <v>0</v>
      </c>
      <c r="N584" s="434">
        <v>0</v>
      </c>
      <c r="O584" s="434">
        <v>44</v>
      </c>
      <c r="P584" s="435">
        <v>0.89580000000000004</v>
      </c>
      <c r="Q584" s="434">
        <v>1</v>
      </c>
      <c r="R584" s="434"/>
      <c r="S584" s="434" t="s">
        <v>361</v>
      </c>
      <c r="T584" s="434" t="s">
        <v>361</v>
      </c>
      <c r="U584" s="434">
        <v>1.1469</v>
      </c>
      <c r="V584" s="435">
        <v>1</v>
      </c>
      <c r="W584" s="441">
        <v>1</v>
      </c>
    </row>
    <row r="585" spans="2:23" x14ac:dyDescent="0.35">
      <c r="B585" s="446" t="s">
        <v>224</v>
      </c>
      <c r="C585" s="434" t="s">
        <v>499</v>
      </c>
      <c r="D585" s="434" t="s">
        <v>500</v>
      </c>
      <c r="E585" s="435">
        <v>0.85150000000000003</v>
      </c>
      <c r="F585" s="434">
        <v>1</v>
      </c>
      <c r="G585" s="435">
        <v>5.638E-2</v>
      </c>
      <c r="H585" s="435">
        <v>4.7840000000000001E-2</v>
      </c>
      <c r="I585" s="435">
        <v>0.35249999999999998</v>
      </c>
      <c r="J585" s="435">
        <v>4.5740000000000003E-2</v>
      </c>
      <c r="K585" s="435">
        <v>7.399E-2</v>
      </c>
      <c r="L585" s="434">
        <v>358.2</v>
      </c>
      <c r="M585" s="434">
        <v>0</v>
      </c>
      <c r="N585" s="434">
        <v>0</v>
      </c>
      <c r="O585" s="434">
        <v>3076</v>
      </c>
      <c r="P585" s="435">
        <v>0.89580000000000004</v>
      </c>
      <c r="Q585" s="434">
        <v>1</v>
      </c>
      <c r="R585" s="434"/>
      <c r="S585" s="434" t="s">
        <v>361</v>
      </c>
      <c r="T585" s="434" t="s">
        <v>361</v>
      </c>
      <c r="U585" s="434">
        <v>1.9309000000000001</v>
      </c>
      <c r="V585" s="435">
        <v>0.99390000000000001</v>
      </c>
      <c r="W585" s="441">
        <v>1</v>
      </c>
    </row>
    <row r="586" spans="2:23" x14ac:dyDescent="0.35">
      <c r="B586" s="446" t="s">
        <v>224</v>
      </c>
      <c r="C586" s="434" t="s">
        <v>501</v>
      </c>
      <c r="D586" s="434" t="s">
        <v>502</v>
      </c>
      <c r="E586" s="435">
        <v>1.3329</v>
      </c>
      <c r="F586" s="434">
        <v>1</v>
      </c>
      <c r="G586" s="435">
        <v>0</v>
      </c>
      <c r="H586" s="435">
        <v>0</v>
      </c>
      <c r="I586" s="435">
        <v>0.4219</v>
      </c>
      <c r="J586" s="435">
        <v>6.0049999999999999E-2</v>
      </c>
      <c r="K586" s="435">
        <v>8.9190000000000005E-2</v>
      </c>
      <c r="L586" s="434">
        <v>284.97000000000003</v>
      </c>
      <c r="M586" s="434">
        <v>0</v>
      </c>
      <c r="N586" s="434">
        <v>0</v>
      </c>
      <c r="O586" s="434">
        <v>4028</v>
      </c>
      <c r="P586" s="435">
        <v>1.2175</v>
      </c>
      <c r="Q586" s="434">
        <v>1</v>
      </c>
      <c r="R586" s="434"/>
      <c r="S586" s="434" t="s">
        <v>361</v>
      </c>
      <c r="T586" s="434" t="s">
        <v>361</v>
      </c>
      <c r="U586" s="434">
        <v>1.8382000000000001</v>
      </c>
      <c r="V586" s="435">
        <v>0.99550000000000005</v>
      </c>
      <c r="W586" s="441">
        <v>1</v>
      </c>
    </row>
    <row r="587" spans="2:23" x14ac:dyDescent="0.35">
      <c r="B587" s="446" t="s">
        <v>224</v>
      </c>
      <c r="C587" s="434" t="s">
        <v>503</v>
      </c>
      <c r="D587" s="434" t="s">
        <v>504</v>
      </c>
      <c r="E587" s="435">
        <v>1.3329</v>
      </c>
      <c r="F587" s="434">
        <v>1</v>
      </c>
      <c r="G587" s="435">
        <v>0.21593999999999999</v>
      </c>
      <c r="H587" s="435">
        <v>0.1789</v>
      </c>
      <c r="I587" s="435">
        <v>0.35249999999999998</v>
      </c>
      <c r="J587" s="435">
        <v>4.5740000000000003E-2</v>
      </c>
      <c r="K587" s="435">
        <v>7.399E-2</v>
      </c>
      <c r="L587" s="434">
        <v>545.98</v>
      </c>
      <c r="M587" s="434">
        <v>0</v>
      </c>
      <c r="N587" s="434">
        <v>0</v>
      </c>
      <c r="O587" s="434">
        <v>7760</v>
      </c>
      <c r="P587" s="435">
        <v>1.2175</v>
      </c>
      <c r="Q587" s="434">
        <v>1</v>
      </c>
      <c r="R587" s="434"/>
      <c r="S587" s="434" t="s">
        <v>361</v>
      </c>
      <c r="T587" s="434" t="s">
        <v>361</v>
      </c>
      <c r="U587" s="434">
        <v>1.9081999999999999</v>
      </c>
      <c r="V587" s="435">
        <v>0.99929999999999997</v>
      </c>
      <c r="W587" s="441">
        <v>1</v>
      </c>
    </row>
    <row r="588" spans="2:23" x14ac:dyDescent="0.35">
      <c r="B588" s="446" t="s">
        <v>224</v>
      </c>
      <c r="C588" s="434" t="s">
        <v>505</v>
      </c>
      <c r="D588" s="434" t="s">
        <v>506</v>
      </c>
      <c r="E588" s="435">
        <v>1.3329</v>
      </c>
      <c r="F588" s="434">
        <v>1</v>
      </c>
      <c r="G588" s="435">
        <v>0</v>
      </c>
      <c r="H588" s="435">
        <v>0</v>
      </c>
      <c r="I588" s="435">
        <v>0.16800000000000001</v>
      </c>
      <c r="J588" s="435">
        <v>9.1800000000000007E-3</v>
      </c>
      <c r="K588" s="435">
        <v>3.4610000000000002E-2</v>
      </c>
      <c r="L588" s="434">
        <v>163.24</v>
      </c>
      <c r="M588" s="434">
        <v>0</v>
      </c>
      <c r="N588" s="434">
        <v>0</v>
      </c>
      <c r="O588" s="434">
        <v>2505</v>
      </c>
      <c r="P588" s="435">
        <v>1.2175</v>
      </c>
      <c r="Q588" s="434">
        <v>1</v>
      </c>
      <c r="R588" s="434"/>
      <c r="S588" s="434" t="s">
        <v>361</v>
      </c>
      <c r="T588" s="434" t="s">
        <v>361</v>
      </c>
      <c r="U588" s="434">
        <v>1.7667999999999999</v>
      </c>
      <c r="V588" s="435">
        <v>0.99480000000000002</v>
      </c>
      <c r="W588" s="441">
        <v>1</v>
      </c>
    </row>
    <row r="589" spans="2:23" x14ac:dyDescent="0.35">
      <c r="B589" s="446" t="s">
        <v>224</v>
      </c>
      <c r="C589" s="434" t="s">
        <v>507</v>
      </c>
      <c r="D589" s="434" t="s">
        <v>508</v>
      </c>
      <c r="E589" s="435">
        <v>1.0258</v>
      </c>
      <c r="F589" s="434">
        <v>1</v>
      </c>
      <c r="G589" s="435">
        <v>0</v>
      </c>
      <c r="H589" s="435">
        <v>0</v>
      </c>
      <c r="I589" s="435">
        <v>0.45700000000000002</v>
      </c>
      <c r="J589" s="435">
        <v>6.7290000000000003E-2</v>
      </c>
      <c r="K589" s="435">
        <v>9.6960000000000005E-2</v>
      </c>
      <c r="L589" s="434">
        <v>318.67</v>
      </c>
      <c r="M589" s="434">
        <v>0</v>
      </c>
      <c r="N589" s="434">
        <v>0</v>
      </c>
      <c r="O589" s="434">
        <v>205</v>
      </c>
      <c r="P589" s="435">
        <v>1.0176000000000001</v>
      </c>
      <c r="Q589" s="434">
        <v>1</v>
      </c>
      <c r="R589" s="434"/>
      <c r="S589" s="434" t="s">
        <v>361</v>
      </c>
      <c r="T589" s="434" t="s">
        <v>361</v>
      </c>
      <c r="U589" s="434">
        <v>1.2284999999999999</v>
      </c>
      <c r="V589" s="435">
        <v>0.99329999999999996</v>
      </c>
      <c r="W589" s="441">
        <v>1</v>
      </c>
    </row>
    <row r="590" spans="2:23" x14ac:dyDescent="0.35">
      <c r="B590" s="446" t="s">
        <v>224</v>
      </c>
      <c r="C590" s="434" t="s">
        <v>509</v>
      </c>
      <c r="D590" s="434" t="s">
        <v>510</v>
      </c>
      <c r="E590" s="435">
        <v>0.97960000000000003</v>
      </c>
      <c r="F590" s="434">
        <v>1</v>
      </c>
      <c r="G590" s="435">
        <v>0.15851999999999999</v>
      </c>
      <c r="H590" s="435">
        <v>9.5310000000000006E-2</v>
      </c>
      <c r="I590" s="435">
        <v>0.2457</v>
      </c>
      <c r="J590" s="435">
        <v>2.3709999999999998E-2</v>
      </c>
      <c r="K590" s="435">
        <v>0</v>
      </c>
      <c r="L590" s="434">
        <v>419.39</v>
      </c>
      <c r="M590" s="434">
        <v>7</v>
      </c>
      <c r="N590" s="434">
        <v>0</v>
      </c>
      <c r="O590" s="434">
        <v>2835</v>
      </c>
      <c r="P590" s="435">
        <v>0.98599999999999999</v>
      </c>
      <c r="Q590" s="434">
        <v>1</v>
      </c>
      <c r="R590" s="434"/>
      <c r="S590" s="434" t="s">
        <v>361</v>
      </c>
      <c r="T590" s="434" t="s">
        <v>361</v>
      </c>
      <c r="U590" s="434">
        <v>1.6222000000000001</v>
      </c>
      <c r="V590" s="435">
        <v>0.98980000000000001</v>
      </c>
      <c r="W590" s="441">
        <v>1</v>
      </c>
    </row>
    <row r="591" spans="2:23" x14ac:dyDescent="0.35">
      <c r="B591" s="446" t="s">
        <v>224</v>
      </c>
      <c r="C591" s="434" t="s">
        <v>511</v>
      </c>
      <c r="D591" s="434" t="s">
        <v>512</v>
      </c>
      <c r="E591" s="435">
        <v>0.85150000000000003</v>
      </c>
      <c r="F591" s="434">
        <v>1</v>
      </c>
      <c r="G591" s="435">
        <v>0</v>
      </c>
      <c r="H591" s="435">
        <v>0</v>
      </c>
      <c r="I591" s="435">
        <v>8.8660000000000003E-2</v>
      </c>
      <c r="J591" s="435">
        <v>0</v>
      </c>
      <c r="K591" s="435">
        <v>0</v>
      </c>
      <c r="L591" s="434">
        <v>0</v>
      </c>
      <c r="M591" s="434">
        <v>0</v>
      </c>
      <c r="N591" s="434">
        <v>0</v>
      </c>
      <c r="O591" s="434">
        <v>56</v>
      </c>
      <c r="P591" s="435">
        <v>0.89580000000000004</v>
      </c>
      <c r="Q591" s="434">
        <v>1</v>
      </c>
      <c r="R591" s="434"/>
      <c r="S591" s="434" t="s">
        <v>361</v>
      </c>
      <c r="T591" s="434" t="s">
        <v>361</v>
      </c>
      <c r="U591" s="434">
        <v>1.0624</v>
      </c>
      <c r="V591" s="435">
        <v>1</v>
      </c>
      <c r="W591" s="441">
        <v>1</v>
      </c>
    </row>
    <row r="592" spans="2:23" x14ac:dyDescent="0.35">
      <c r="B592" s="446" t="s">
        <v>224</v>
      </c>
      <c r="C592" s="434" t="s">
        <v>513</v>
      </c>
      <c r="D592" s="434" t="s">
        <v>514</v>
      </c>
      <c r="E592" s="435">
        <v>1.3751</v>
      </c>
      <c r="F592" s="434">
        <v>1</v>
      </c>
      <c r="G592" s="435">
        <v>0.27529999999999999</v>
      </c>
      <c r="H592" s="435">
        <v>0.27705000000000002</v>
      </c>
      <c r="I592" s="435">
        <v>0.50580000000000003</v>
      </c>
      <c r="J592" s="435">
        <v>7.7359999999999998E-2</v>
      </c>
      <c r="K592" s="435">
        <v>0</v>
      </c>
      <c r="L592" s="434">
        <v>504.9</v>
      </c>
      <c r="M592" s="434">
        <v>7</v>
      </c>
      <c r="N592" s="434">
        <v>0</v>
      </c>
      <c r="O592" s="434">
        <v>5017</v>
      </c>
      <c r="P592" s="435">
        <v>1.2437</v>
      </c>
      <c r="Q592" s="434">
        <v>1</v>
      </c>
      <c r="R592" s="434"/>
      <c r="S592" s="434" t="s">
        <v>361</v>
      </c>
      <c r="T592" s="434" t="s">
        <v>361</v>
      </c>
      <c r="U592" s="434">
        <v>1.8010999999999999</v>
      </c>
      <c r="V592" s="435">
        <v>0.99890000000000001</v>
      </c>
      <c r="W592" s="441">
        <v>1</v>
      </c>
    </row>
    <row r="593" spans="2:23" x14ac:dyDescent="0.35">
      <c r="B593" s="446" t="s">
        <v>224</v>
      </c>
      <c r="C593" s="434" t="s">
        <v>515</v>
      </c>
      <c r="D593" s="434" t="s">
        <v>516</v>
      </c>
      <c r="E593" s="435">
        <v>0.87709999999999999</v>
      </c>
      <c r="F593" s="434">
        <v>1</v>
      </c>
      <c r="G593" s="435">
        <v>0</v>
      </c>
      <c r="H593" s="435">
        <v>0</v>
      </c>
      <c r="I593" s="435">
        <v>0.42449999999999999</v>
      </c>
      <c r="J593" s="435">
        <v>6.0589999999999998E-2</v>
      </c>
      <c r="K593" s="435">
        <v>0</v>
      </c>
      <c r="L593" s="434">
        <v>608.91</v>
      </c>
      <c r="M593" s="434">
        <v>7</v>
      </c>
      <c r="N593" s="434">
        <v>0</v>
      </c>
      <c r="O593" s="434">
        <v>2229</v>
      </c>
      <c r="P593" s="435">
        <v>0.91410000000000002</v>
      </c>
      <c r="Q593" s="434">
        <v>1</v>
      </c>
      <c r="R593" s="434"/>
      <c r="S593" s="434" t="s">
        <v>361</v>
      </c>
      <c r="T593" s="434" t="s">
        <v>361</v>
      </c>
      <c r="U593" s="434">
        <v>1.6727000000000001</v>
      </c>
      <c r="V593" s="435">
        <v>0.99890000000000001</v>
      </c>
      <c r="W593" s="441">
        <v>1</v>
      </c>
    </row>
    <row r="594" spans="2:23" x14ac:dyDescent="0.35">
      <c r="B594" s="446" t="s">
        <v>224</v>
      </c>
      <c r="C594" s="434" t="s">
        <v>517</v>
      </c>
      <c r="D594" s="434" t="s">
        <v>518</v>
      </c>
      <c r="E594" s="435">
        <v>1.3275000000000001</v>
      </c>
      <c r="F594" s="434">
        <v>1</v>
      </c>
      <c r="G594" s="435">
        <v>0.14487</v>
      </c>
      <c r="H594" s="435">
        <v>0.10478</v>
      </c>
      <c r="I594" s="435">
        <v>0.17810000000000001</v>
      </c>
      <c r="J594" s="435">
        <v>1.082E-2</v>
      </c>
      <c r="K594" s="435">
        <v>0</v>
      </c>
      <c r="L594" s="434">
        <v>601.97</v>
      </c>
      <c r="M594" s="434">
        <v>0</v>
      </c>
      <c r="N594" s="434">
        <v>0</v>
      </c>
      <c r="O594" s="434">
        <v>1357</v>
      </c>
      <c r="P594" s="435">
        <v>1.2141</v>
      </c>
      <c r="Q594" s="434">
        <v>1</v>
      </c>
      <c r="R594" s="434"/>
      <c r="S594" s="434" t="s">
        <v>361</v>
      </c>
      <c r="T594" s="434" t="s">
        <v>361</v>
      </c>
      <c r="U594" s="434">
        <v>1.6591</v>
      </c>
      <c r="V594" s="435">
        <v>0.99850000000000005</v>
      </c>
      <c r="W594" s="441">
        <v>1</v>
      </c>
    </row>
    <row r="595" spans="2:23" x14ac:dyDescent="0.35">
      <c r="B595" s="446" t="s">
        <v>224</v>
      </c>
      <c r="C595" s="434" t="s">
        <v>519</v>
      </c>
      <c r="D595" s="434" t="s">
        <v>520</v>
      </c>
      <c r="E595" s="435">
        <v>1.3275000000000001</v>
      </c>
      <c r="F595" s="434">
        <v>1</v>
      </c>
      <c r="G595" s="435">
        <v>1.958E-2</v>
      </c>
      <c r="H595" s="435">
        <v>1.524E-2</v>
      </c>
      <c r="I595" s="435">
        <v>9.7199999999999995E-2</v>
      </c>
      <c r="J595" s="435">
        <v>0</v>
      </c>
      <c r="K595" s="435">
        <v>1.9879999999999998E-2</v>
      </c>
      <c r="L595" s="434">
        <v>0</v>
      </c>
      <c r="M595" s="434">
        <v>0</v>
      </c>
      <c r="N595" s="434">
        <v>0</v>
      </c>
      <c r="O595" s="434">
        <v>10095</v>
      </c>
      <c r="P595" s="435">
        <v>1.2141</v>
      </c>
      <c r="Q595" s="434">
        <v>1</v>
      </c>
      <c r="R595" s="434"/>
      <c r="S595" s="434" t="s">
        <v>361</v>
      </c>
      <c r="T595" s="434" t="s">
        <v>361</v>
      </c>
      <c r="U595" s="434">
        <v>2.2894999999999999</v>
      </c>
      <c r="V595" s="435">
        <v>0.98629999999999995</v>
      </c>
      <c r="W595" s="441">
        <v>1</v>
      </c>
    </row>
    <row r="596" spans="2:23" x14ac:dyDescent="0.35">
      <c r="B596" s="446" t="s">
        <v>224</v>
      </c>
      <c r="C596" s="434" t="s">
        <v>521</v>
      </c>
      <c r="D596" s="434" t="s">
        <v>522</v>
      </c>
      <c r="E596" s="435">
        <v>1.3751</v>
      </c>
      <c r="F596" s="434">
        <v>1</v>
      </c>
      <c r="G596" s="435">
        <v>0.16302</v>
      </c>
      <c r="H596" s="435">
        <v>0.21018000000000001</v>
      </c>
      <c r="I596" s="435">
        <v>0.29099999999999998</v>
      </c>
      <c r="J596" s="435">
        <v>3.3059999999999999E-2</v>
      </c>
      <c r="K596" s="435">
        <v>0</v>
      </c>
      <c r="L596" s="434">
        <v>475.93</v>
      </c>
      <c r="M596" s="434">
        <v>7</v>
      </c>
      <c r="N596" s="434">
        <v>0</v>
      </c>
      <c r="O596" s="434">
        <v>1831</v>
      </c>
      <c r="P596" s="435">
        <v>1.2437</v>
      </c>
      <c r="Q596" s="434">
        <v>1</v>
      </c>
      <c r="R596" s="434"/>
      <c r="S596" s="434" t="s">
        <v>361</v>
      </c>
      <c r="T596" s="434" t="s">
        <v>361</v>
      </c>
      <c r="U596" s="434">
        <v>1.6368</v>
      </c>
      <c r="V596" s="435">
        <v>0.99970000000000003</v>
      </c>
      <c r="W596" s="441">
        <v>1</v>
      </c>
    </row>
    <row r="597" spans="2:23" x14ac:dyDescent="0.35">
      <c r="B597" s="446" t="s">
        <v>224</v>
      </c>
      <c r="C597" s="434" t="s">
        <v>523</v>
      </c>
      <c r="D597" s="434" t="s">
        <v>524</v>
      </c>
      <c r="E597" s="435">
        <v>1.3099000000000001</v>
      </c>
      <c r="F597" s="434">
        <v>1</v>
      </c>
      <c r="G597" s="435">
        <v>0.24376</v>
      </c>
      <c r="H597" s="435">
        <v>0.26772000000000001</v>
      </c>
      <c r="I597" s="435">
        <v>0.1593</v>
      </c>
      <c r="J597" s="435">
        <v>7.7600000000000004E-3</v>
      </c>
      <c r="K597" s="435">
        <v>3.2779999999999997E-2</v>
      </c>
      <c r="L597" s="434">
        <v>107.91</v>
      </c>
      <c r="M597" s="434">
        <v>0</v>
      </c>
      <c r="N597" s="434">
        <v>0</v>
      </c>
      <c r="O597" s="434">
        <v>3736</v>
      </c>
      <c r="P597" s="435">
        <v>1.2031000000000001</v>
      </c>
      <c r="Q597" s="434">
        <v>1</v>
      </c>
      <c r="R597" s="434"/>
      <c r="S597" s="434" t="s">
        <v>361</v>
      </c>
      <c r="T597" s="434" t="s">
        <v>361</v>
      </c>
      <c r="U597" s="434">
        <v>1.8301000000000001</v>
      </c>
      <c r="V597" s="435">
        <v>0.99880000000000002</v>
      </c>
      <c r="W597" s="441">
        <v>1</v>
      </c>
    </row>
    <row r="598" spans="2:23" x14ac:dyDescent="0.35">
      <c r="B598" s="446" t="s">
        <v>224</v>
      </c>
      <c r="C598" s="434" t="s">
        <v>525</v>
      </c>
      <c r="D598" s="434" t="s">
        <v>691</v>
      </c>
      <c r="E598" s="435">
        <v>1.0258</v>
      </c>
      <c r="F598" s="434">
        <v>1</v>
      </c>
      <c r="G598" s="435">
        <v>0</v>
      </c>
      <c r="H598" s="435">
        <v>0</v>
      </c>
      <c r="I598" s="435">
        <v>0.61109999999999998</v>
      </c>
      <c r="J598" s="435">
        <v>9.9080000000000001E-2</v>
      </c>
      <c r="K598" s="435">
        <v>0.13173000000000001</v>
      </c>
      <c r="L598" s="434">
        <v>461.03</v>
      </c>
      <c r="M598" s="434">
        <v>0</v>
      </c>
      <c r="N598" s="434">
        <v>0</v>
      </c>
      <c r="O598" s="434">
        <v>702</v>
      </c>
      <c r="P598" s="435">
        <v>1.0176000000000001</v>
      </c>
      <c r="Q598" s="434">
        <v>1</v>
      </c>
      <c r="R598" s="434"/>
      <c r="S598" s="434" t="s">
        <v>361</v>
      </c>
      <c r="T598" s="434" t="s">
        <v>361</v>
      </c>
      <c r="U598" s="434">
        <v>1.5033000000000001</v>
      </c>
      <c r="V598" s="435">
        <v>0.99519999999999997</v>
      </c>
      <c r="W598" s="441">
        <v>1</v>
      </c>
    </row>
    <row r="599" spans="2:23" x14ac:dyDescent="0.35">
      <c r="B599" s="446" t="s">
        <v>224</v>
      </c>
      <c r="C599" s="434" t="s">
        <v>527</v>
      </c>
      <c r="D599" s="434" t="s">
        <v>528</v>
      </c>
      <c r="E599" s="435">
        <v>0.87709999999999999</v>
      </c>
      <c r="F599" s="434">
        <v>1</v>
      </c>
      <c r="G599" s="435">
        <v>0</v>
      </c>
      <c r="H599" s="435">
        <v>0</v>
      </c>
      <c r="I599" s="435">
        <v>0.2414</v>
      </c>
      <c r="J599" s="435">
        <v>2.283E-2</v>
      </c>
      <c r="K599" s="435">
        <v>0</v>
      </c>
      <c r="L599" s="434">
        <v>452.23</v>
      </c>
      <c r="M599" s="434">
        <v>7</v>
      </c>
      <c r="N599" s="434">
        <v>0</v>
      </c>
      <c r="O599" s="434">
        <v>2891</v>
      </c>
      <c r="P599" s="435">
        <v>0.91410000000000002</v>
      </c>
      <c r="Q599" s="434">
        <v>1</v>
      </c>
      <c r="R599" s="434"/>
      <c r="S599" s="434" t="s">
        <v>361</v>
      </c>
      <c r="T599" s="434" t="s">
        <v>361</v>
      </c>
      <c r="U599" s="434">
        <v>1.5706</v>
      </c>
      <c r="V599" s="435">
        <v>0.99709999999999999</v>
      </c>
      <c r="W599" s="441">
        <v>1</v>
      </c>
    </row>
    <row r="600" spans="2:23" x14ac:dyDescent="0.35">
      <c r="B600" s="446" t="s">
        <v>224</v>
      </c>
      <c r="C600" s="434" t="s">
        <v>529</v>
      </c>
      <c r="D600" s="434" t="s">
        <v>530</v>
      </c>
      <c r="E600" s="435">
        <v>1.3329</v>
      </c>
      <c r="F600" s="434">
        <v>1</v>
      </c>
      <c r="G600" s="435">
        <v>0.22470000000000001</v>
      </c>
      <c r="H600" s="435">
        <v>0.23980000000000001</v>
      </c>
      <c r="I600" s="435">
        <v>0.7056</v>
      </c>
      <c r="J600" s="435">
        <v>0.11856999999999999</v>
      </c>
      <c r="K600" s="435">
        <v>0</v>
      </c>
      <c r="L600" s="434">
        <v>1066.56</v>
      </c>
      <c r="M600" s="434">
        <v>7</v>
      </c>
      <c r="N600" s="434">
        <v>0</v>
      </c>
      <c r="O600" s="434">
        <v>1575</v>
      </c>
      <c r="P600" s="435">
        <v>1.2175</v>
      </c>
      <c r="Q600" s="434">
        <v>1</v>
      </c>
      <c r="R600" s="434"/>
      <c r="S600" s="434" t="s">
        <v>361</v>
      </c>
      <c r="T600" s="434" t="s">
        <v>361</v>
      </c>
      <c r="U600" s="434">
        <v>1.9802999999999999</v>
      </c>
      <c r="V600" s="435">
        <v>1</v>
      </c>
      <c r="W600" s="441">
        <v>1</v>
      </c>
    </row>
    <row r="601" spans="2:23" x14ac:dyDescent="0.35">
      <c r="B601" s="446" t="s">
        <v>224</v>
      </c>
      <c r="C601" s="434" t="s">
        <v>531</v>
      </c>
      <c r="D601" s="434" t="s">
        <v>532</v>
      </c>
      <c r="E601" s="435">
        <v>1.3329</v>
      </c>
      <c r="F601" s="434">
        <v>1</v>
      </c>
      <c r="G601" s="435">
        <v>0.32695999999999997</v>
      </c>
      <c r="H601" s="435">
        <v>0.30330000000000001</v>
      </c>
      <c r="I601" s="435">
        <v>0.71750000000000003</v>
      </c>
      <c r="J601" s="435">
        <v>0.12102</v>
      </c>
      <c r="K601" s="435">
        <v>0</v>
      </c>
      <c r="L601" s="434">
        <v>510.65</v>
      </c>
      <c r="M601" s="434">
        <v>7</v>
      </c>
      <c r="N601" s="434">
        <v>0</v>
      </c>
      <c r="O601" s="434">
        <v>7536</v>
      </c>
      <c r="P601" s="435">
        <v>1.2175</v>
      </c>
      <c r="Q601" s="434">
        <v>1</v>
      </c>
      <c r="R601" s="434"/>
      <c r="S601" s="434" t="s">
        <v>361</v>
      </c>
      <c r="T601" s="434" t="s">
        <v>361</v>
      </c>
      <c r="U601" s="434">
        <v>2.2273999999999998</v>
      </c>
      <c r="V601" s="435">
        <v>0.99860000000000004</v>
      </c>
      <c r="W601" s="441">
        <v>1</v>
      </c>
    </row>
    <row r="602" spans="2:23" x14ac:dyDescent="0.35">
      <c r="B602" s="446" t="s">
        <v>224</v>
      </c>
      <c r="C602" s="434" t="s">
        <v>533</v>
      </c>
      <c r="D602" s="434" t="s">
        <v>534</v>
      </c>
      <c r="E602" s="435">
        <v>1.3751</v>
      </c>
      <c r="F602" s="434">
        <v>1</v>
      </c>
      <c r="G602" s="435">
        <v>0.23683999999999999</v>
      </c>
      <c r="H602" s="435">
        <v>0.20247999999999999</v>
      </c>
      <c r="I602" s="435">
        <v>0.48980000000000001</v>
      </c>
      <c r="J602" s="435">
        <v>7.4060000000000001E-2</v>
      </c>
      <c r="K602" s="435">
        <v>0</v>
      </c>
      <c r="L602" s="434">
        <v>585.11</v>
      </c>
      <c r="M602" s="434">
        <v>7</v>
      </c>
      <c r="N602" s="434">
        <v>0</v>
      </c>
      <c r="O602" s="434">
        <v>11615</v>
      </c>
      <c r="P602" s="435">
        <v>1.2437</v>
      </c>
      <c r="Q602" s="434">
        <v>1</v>
      </c>
      <c r="R602" s="434"/>
      <c r="S602" s="434" t="s">
        <v>361</v>
      </c>
      <c r="T602" s="434" t="s">
        <v>361</v>
      </c>
      <c r="U602" s="434">
        <v>1.7851999999999999</v>
      </c>
      <c r="V602" s="435">
        <v>0.99929999999999997</v>
      </c>
      <c r="W602" s="441">
        <v>1</v>
      </c>
    </row>
    <row r="603" spans="2:23" x14ac:dyDescent="0.35">
      <c r="B603" s="446" t="s">
        <v>224</v>
      </c>
      <c r="C603" s="434" t="s">
        <v>535</v>
      </c>
      <c r="D603" s="434" t="s">
        <v>692</v>
      </c>
      <c r="E603" s="435">
        <v>1.3329</v>
      </c>
      <c r="F603" s="434">
        <v>1</v>
      </c>
      <c r="G603" s="435">
        <v>0.23079</v>
      </c>
      <c r="H603" s="435">
        <v>0.22359999999999999</v>
      </c>
      <c r="I603" s="435">
        <v>0.83299999999999996</v>
      </c>
      <c r="J603" s="435">
        <v>0.14484</v>
      </c>
      <c r="K603" s="435">
        <v>0.18373999999999999</v>
      </c>
      <c r="L603" s="434">
        <v>4773.34</v>
      </c>
      <c r="M603" s="434">
        <v>0</v>
      </c>
      <c r="N603" s="434">
        <v>0</v>
      </c>
      <c r="O603" s="434">
        <v>2955</v>
      </c>
      <c r="P603" s="435">
        <v>1.2175</v>
      </c>
      <c r="Q603" s="434">
        <v>1</v>
      </c>
      <c r="R603" s="434"/>
      <c r="S603" s="434" t="s">
        <v>361</v>
      </c>
      <c r="T603" s="434" t="s">
        <v>361</v>
      </c>
      <c r="U603" s="434">
        <v>1.8925000000000001</v>
      </c>
      <c r="V603" s="435">
        <v>0.99990000000000001</v>
      </c>
      <c r="W603" s="441">
        <v>1</v>
      </c>
    </row>
    <row r="604" spans="2:23" x14ac:dyDescent="0.35">
      <c r="B604" s="446" t="s">
        <v>224</v>
      </c>
      <c r="C604" s="434" t="s">
        <v>537</v>
      </c>
      <c r="D604" s="434" t="s">
        <v>538</v>
      </c>
      <c r="E604" s="435">
        <v>1.3275000000000001</v>
      </c>
      <c r="F604" s="434">
        <v>1</v>
      </c>
      <c r="G604" s="435">
        <v>9.9570000000000006E-2</v>
      </c>
      <c r="H604" s="435">
        <v>6.9290000000000004E-2</v>
      </c>
      <c r="I604" s="435">
        <v>0.25879999999999997</v>
      </c>
      <c r="J604" s="435">
        <v>2.6419999999999999E-2</v>
      </c>
      <c r="K604" s="435">
        <v>5.3800000000000001E-2</v>
      </c>
      <c r="L604" s="434">
        <v>181.87</v>
      </c>
      <c r="M604" s="434">
        <v>0</v>
      </c>
      <c r="N604" s="434">
        <v>0</v>
      </c>
      <c r="O604" s="434">
        <v>5961</v>
      </c>
      <c r="P604" s="435">
        <v>1.2141</v>
      </c>
      <c r="Q604" s="434">
        <v>1</v>
      </c>
      <c r="R604" s="434"/>
      <c r="S604" s="434" t="s">
        <v>361</v>
      </c>
      <c r="T604" s="434" t="s">
        <v>361</v>
      </c>
      <c r="U604" s="434">
        <v>1.9320999999999999</v>
      </c>
      <c r="V604" s="435">
        <v>0.99990000000000001</v>
      </c>
      <c r="W604" s="441">
        <v>1</v>
      </c>
    </row>
    <row r="605" spans="2:23" x14ac:dyDescent="0.35">
      <c r="B605" s="446" t="s">
        <v>224</v>
      </c>
      <c r="C605" s="434" t="s">
        <v>539</v>
      </c>
      <c r="D605" s="434" t="s">
        <v>540</v>
      </c>
      <c r="E605" s="435">
        <v>1.3329</v>
      </c>
      <c r="F605" s="434">
        <v>1</v>
      </c>
      <c r="G605" s="435">
        <v>0.41489999999999999</v>
      </c>
      <c r="H605" s="435">
        <v>0.52698999999999996</v>
      </c>
      <c r="I605" s="435">
        <v>0.87770000000000004</v>
      </c>
      <c r="J605" s="435">
        <v>0.15406</v>
      </c>
      <c r="K605" s="435">
        <v>0.19450999999999999</v>
      </c>
      <c r="L605" s="434">
        <v>31646.18</v>
      </c>
      <c r="M605" s="434">
        <v>0</v>
      </c>
      <c r="N605" s="434">
        <v>0</v>
      </c>
      <c r="O605" s="434">
        <v>388</v>
      </c>
      <c r="P605" s="435">
        <v>1.2175</v>
      </c>
      <c r="Q605" s="434">
        <v>1</v>
      </c>
      <c r="R605" s="434"/>
      <c r="S605" s="434" t="s">
        <v>361</v>
      </c>
      <c r="T605" s="434" t="s">
        <v>361</v>
      </c>
      <c r="U605" s="434">
        <v>1.7456</v>
      </c>
      <c r="V605" s="435">
        <v>1</v>
      </c>
      <c r="W605" s="441">
        <v>1</v>
      </c>
    </row>
    <row r="606" spans="2:23" x14ac:dyDescent="0.35">
      <c r="B606" s="446" t="s">
        <v>224</v>
      </c>
      <c r="C606" s="434" t="s">
        <v>693</v>
      </c>
      <c r="D606" s="434" t="s">
        <v>694</v>
      </c>
      <c r="E606" s="435">
        <v>1.3329</v>
      </c>
      <c r="F606" s="434">
        <v>1</v>
      </c>
      <c r="G606" s="435">
        <v>0.24076</v>
      </c>
      <c r="H606" s="435">
        <v>0.21237</v>
      </c>
      <c r="I606" s="435">
        <v>0.45119999999999999</v>
      </c>
      <c r="J606" s="435">
        <v>6.6100000000000006E-2</v>
      </c>
      <c r="K606" s="435">
        <v>9.5670000000000005E-2</v>
      </c>
      <c r="L606" s="434">
        <v>0</v>
      </c>
      <c r="M606" s="434">
        <v>0</v>
      </c>
      <c r="N606" s="434">
        <v>0</v>
      </c>
      <c r="O606" s="434">
        <v>252</v>
      </c>
      <c r="P606" s="435">
        <v>1.2175</v>
      </c>
      <c r="Q606" s="434">
        <v>1</v>
      </c>
      <c r="R606" s="434"/>
      <c r="S606" s="434" t="s">
        <v>361</v>
      </c>
      <c r="T606" s="434" t="s">
        <v>361</v>
      </c>
      <c r="U606" s="434">
        <v>1.6254999999999999</v>
      </c>
      <c r="V606" s="435"/>
      <c r="W606" s="441">
        <v>1</v>
      </c>
    </row>
    <row r="607" spans="2:23" x14ac:dyDescent="0.35">
      <c r="B607" s="446" t="s">
        <v>224</v>
      </c>
      <c r="C607" s="434" t="s">
        <v>541</v>
      </c>
      <c r="D607" s="434" t="s">
        <v>542</v>
      </c>
      <c r="E607" s="435">
        <v>1.3751</v>
      </c>
      <c r="F607" s="434">
        <v>1</v>
      </c>
      <c r="G607" s="435">
        <v>0.43021999999999999</v>
      </c>
      <c r="H607" s="435">
        <v>0.52698999999999996</v>
      </c>
      <c r="I607" s="435">
        <v>0.74760000000000004</v>
      </c>
      <c r="J607" s="435">
        <v>0.12723000000000001</v>
      </c>
      <c r="K607" s="435">
        <v>0</v>
      </c>
      <c r="L607" s="434">
        <v>18528.02</v>
      </c>
      <c r="M607" s="434">
        <v>7</v>
      </c>
      <c r="N607" s="434">
        <v>0</v>
      </c>
      <c r="O607" s="434">
        <v>1451</v>
      </c>
      <c r="P607" s="435">
        <v>1.2437</v>
      </c>
      <c r="Q607" s="434">
        <v>1</v>
      </c>
      <c r="R607" s="434"/>
      <c r="S607" s="434" t="s">
        <v>361</v>
      </c>
      <c r="T607" s="434" t="s">
        <v>361</v>
      </c>
      <c r="U607" s="434">
        <v>1.7061999999999999</v>
      </c>
      <c r="V607" s="435">
        <v>0.998</v>
      </c>
      <c r="W607" s="441">
        <v>1</v>
      </c>
    </row>
    <row r="608" spans="2:23" x14ac:dyDescent="0.35">
      <c r="B608" s="446" t="s">
        <v>224</v>
      </c>
      <c r="C608" s="434" t="s">
        <v>543</v>
      </c>
      <c r="D608" s="434" t="s">
        <v>544</v>
      </c>
      <c r="E608" s="435">
        <v>0.97709999999999997</v>
      </c>
      <c r="F608" s="434">
        <v>1</v>
      </c>
      <c r="G608" s="435">
        <v>5.2510000000000001E-2</v>
      </c>
      <c r="H608" s="435">
        <v>4.9739999999999999E-2</v>
      </c>
      <c r="I608" s="435">
        <v>0.42159999999999997</v>
      </c>
      <c r="J608" s="435">
        <v>5.9990000000000002E-2</v>
      </c>
      <c r="K608" s="435">
        <v>8.9120000000000005E-2</v>
      </c>
      <c r="L608" s="434">
        <v>251.12</v>
      </c>
      <c r="M608" s="434">
        <v>0</v>
      </c>
      <c r="N608" s="434">
        <v>0</v>
      </c>
      <c r="O608" s="434">
        <v>4061</v>
      </c>
      <c r="P608" s="435">
        <v>0.98429999999999995</v>
      </c>
      <c r="Q608" s="434">
        <v>1</v>
      </c>
      <c r="R608" s="434"/>
      <c r="S608" s="434" t="s">
        <v>361</v>
      </c>
      <c r="T608" s="434" t="s">
        <v>361</v>
      </c>
      <c r="U608" s="434">
        <v>1.7495000000000001</v>
      </c>
      <c r="V608" s="435">
        <v>0.99439999999999995</v>
      </c>
      <c r="W608" s="441">
        <v>1</v>
      </c>
    </row>
    <row r="609" spans="2:23" x14ac:dyDescent="0.35">
      <c r="B609" s="446" t="s">
        <v>224</v>
      </c>
      <c r="C609" s="434" t="s">
        <v>545</v>
      </c>
      <c r="D609" s="434" t="s">
        <v>546</v>
      </c>
      <c r="E609" s="435">
        <v>1.3329</v>
      </c>
      <c r="F609" s="434">
        <v>1</v>
      </c>
      <c r="G609" s="435">
        <v>0.39283000000000001</v>
      </c>
      <c r="H609" s="435">
        <v>0.40625</v>
      </c>
      <c r="I609" s="435">
        <v>0.86050000000000004</v>
      </c>
      <c r="J609" s="435">
        <v>0.15051999999999999</v>
      </c>
      <c r="K609" s="435">
        <v>0.19034999999999999</v>
      </c>
      <c r="L609" s="434">
        <v>20616.97</v>
      </c>
      <c r="M609" s="434">
        <v>0</v>
      </c>
      <c r="N609" s="434">
        <v>0</v>
      </c>
      <c r="O609" s="434">
        <v>1638</v>
      </c>
      <c r="P609" s="435">
        <v>1.2175</v>
      </c>
      <c r="Q609" s="434">
        <v>1</v>
      </c>
      <c r="R609" s="434"/>
      <c r="S609" s="434" t="s">
        <v>361</v>
      </c>
      <c r="T609" s="434" t="s">
        <v>361</v>
      </c>
      <c r="U609" s="434">
        <v>2.0348999999999999</v>
      </c>
      <c r="V609" s="435">
        <v>0.99870000000000003</v>
      </c>
      <c r="W609" s="441">
        <v>1</v>
      </c>
    </row>
    <row r="610" spans="2:23" x14ac:dyDescent="0.35">
      <c r="B610" s="446" t="s">
        <v>224</v>
      </c>
      <c r="C610" s="434" t="s">
        <v>547</v>
      </c>
      <c r="D610" s="434" t="s">
        <v>548</v>
      </c>
      <c r="E610" s="435">
        <v>1.2984</v>
      </c>
      <c r="F610" s="434">
        <v>1</v>
      </c>
      <c r="G610" s="435">
        <v>0</v>
      </c>
      <c r="H610" s="435">
        <v>0</v>
      </c>
      <c r="I610" s="435">
        <v>0.14387</v>
      </c>
      <c r="J610" s="435">
        <v>0</v>
      </c>
      <c r="K610" s="435">
        <v>0</v>
      </c>
      <c r="L610" s="434">
        <v>0</v>
      </c>
      <c r="M610" s="434">
        <v>0</v>
      </c>
      <c r="N610" s="434">
        <v>0</v>
      </c>
      <c r="O610" s="434">
        <v>591</v>
      </c>
      <c r="P610" s="435">
        <v>1.1958</v>
      </c>
      <c r="Q610" s="434">
        <v>1</v>
      </c>
      <c r="R610" s="434"/>
      <c r="S610" s="434" t="s">
        <v>361</v>
      </c>
      <c r="T610" s="434" t="s">
        <v>361</v>
      </c>
      <c r="U610" s="434">
        <v>1.6071</v>
      </c>
      <c r="V610" s="435">
        <v>1</v>
      </c>
      <c r="W610" s="441">
        <v>1</v>
      </c>
    </row>
    <row r="611" spans="2:23" x14ac:dyDescent="0.35">
      <c r="B611" s="446" t="s">
        <v>224</v>
      </c>
      <c r="C611" s="434" t="s">
        <v>549</v>
      </c>
      <c r="D611" s="434" t="s">
        <v>550</v>
      </c>
      <c r="E611" s="435">
        <v>1.3329</v>
      </c>
      <c r="F611" s="434">
        <v>1</v>
      </c>
      <c r="G611" s="435">
        <v>8.5940000000000003E-2</v>
      </c>
      <c r="H611" s="435">
        <v>7.3950000000000002E-2</v>
      </c>
      <c r="I611" s="435">
        <v>0.64980000000000004</v>
      </c>
      <c r="J611" s="435">
        <v>0.10706</v>
      </c>
      <c r="K611" s="435">
        <v>0</v>
      </c>
      <c r="L611" s="434">
        <v>344.53</v>
      </c>
      <c r="M611" s="434">
        <v>7</v>
      </c>
      <c r="N611" s="434">
        <v>0</v>
      </c>
      <c r="O611" s="434">
        <v>2725</v>
      </c>
      <c r="P611" s="435">
        <v>1.2175</v>
      </c>
      <c r="Q611" s="434">
        <v>1</v>
      </c>
      <c r="R611" s="434"/>
      <c r="S611" s="434" t="s">
        <v>361</v>
      </c>
      <c r="T611" s="434" t="s">
        <v>361</v>
      </c>
      <c r="U611" s="434">
        <v>1.5753999999999999</v>
      </c>
      <c r="V611" s="435">
        <v>0.99199999999999999</v>
      </c>
      <c r="W611" s="441">
        <v>1</v>
      </c>
    </row>
    <row r="612" spans="2:23" x14ac:dyDescent="0.35">
      <c r="B612" s="446" t="s">
        <v>224</v>
      </c>
      <c r="C612" s="434" t="s">
        <v>551</v>
      </c>
      <c r="D612" s="434" t="s">
        <v>552</v>
      </c>
      <c r="E612" s="435">
        <v>1.3751</v>
      </c>
      <c r="F612" s="434">
        <v>1</v>
      </c>
      <c r="G612" s="435">
        <v>0.38131999999999999</v>
      </c>
      <c r="H612" s="435">
        <v>0.34333000000000002</v>
      </c>
      <c r="I612" s="435">
        <v>0.3629</v>
      </c>
      <c r="J612" s="435">
        <v>4.7890000000000002E-2</v>
      </c>
      <c r="K612" s="435">
        <v>0</v>
      </c>
      <c r="L612" s="434">
        <v>683.78</v>
      </c>
      <c r="M612" s="434">
        <v>7</v>
      </c>
      <c r="N612" s="434">
        <v>0</v>
      </c>
      <c r="O612" s="434">
        <v>23940</v>
      </c>
      <c r="P612" s="435">
        <v>1.2437</v>
      </c>
      <c r="Q612" s="434">
        <v>1</v>
      </c>
      <c r="R612" s="434"/>
      <c r="S612" s="434" t="s">
        <v>361</v>
      </c>
      <c r="T612" s="434" t="s">
        <v>361</v>
      </c>
      <c r="U612" s="434">
        <v>2.1924999999999999</v>
      </c>
      <c r="V612" s="435">
        <v>0.99770000000000003</v>
      </c>
      <c r="W612" s="441">
        <v>1</v>
      </c>
    </row>
    <row r="613" spans="2:23" x14ac:dyDescent="0.35">
      <c r="B613" s="446" t="s">
        <v>224</v>
      </c>
      <c r="C613" s="434" t="s">
        <v>553</v>
      </c>
      <c r="D613" s="434" t="s">
        <v>554</v>
      </c>
      <c r="E613" s="435">
        <v>0.91830000000000001</v>
      </c>
      <c r="F613" s="434">
        <v>1</v>
      </c>
      <c r="G613" s="435">
        <v>0</v>
      </c>
      <c r="H613" s="435">
        <v>0</v>
      </c>
      <c r="I613" s="435">
        <v>0.61199999999999999</v>
      </c>
      <c r="J613" s="435">
        <v>0.03</v>
      </c>
      <c r="K613" s="435">
        <v>0</v>
      </c>
      <c r="L613" s="434">
        <v>344.68</v>
      </c>
      <c r="M613" s="434">
        <v>0</v>
      </c>
      <c r="N613" s="434">
        <v>0</v>
      </c>
      <c r="O613" s="434">
        <v>742</v>
      </c>
      <c r="P613" s="435">
        <v>0.94330000000000003</v>
      </c>
      <c r="Q613" s="434">
        <v>1</v>
      </c>
      <c r="R613" s="434"/>
      <c r="S613" s="434" t="s">
        <v>361</v>
      </c>
      <c r="T613" s="434" t="s">
        <v>408</v>
      </c>
      <c r="U613" s="434">
        <v>1.6657</v>
      </c>
      <c r="V613" s="435">
        <v>0.99739999999999995</v>
      </c>
      <c r="W613" s="441">
        <v>1</v>
      </c>
    </row>
    <row r="614" spans="2:23" x14ac:dyDescent="0.35">
      <c r="B614" s="446" t="s">
        <v>224</v>
      </c>
      <c r="C614" s="434" t="s">
        <v>555</v>
      </c>
      <c r="D614" s="434" t="s">
        <v>556</v>
      </c>
      <c r="E614" s="435">
        <v>1.0258</v>
      </c>
      <c r="F614" s="434">
        <v>1</v>
      </c>
      <c r="G614" s="435">
        <v>0.20355999999999999</v>
      </c>
      <c r="H614" s="435">
        <v>0.1678</v>
      </c>
      <c r="I614" s="435">
        <v>0.52729999999999999</v>
      </c>
      <c r="J614" s="435">
        <v>8.1790000000000002E-2</v>
      </c>
      <c r="K614" s="435">
        <v>0.11269</v>
      </c>
      <c r="L614" s="434">
        <v>852.68</v>
      </c>
      <c r="M614" s="434">
        <v>0</v>
      </c>
      <c r="N614" s="434">
        <v>0</v>
      </c>
      <c r="O614" s="434">
        <v>2582</v>
      </c>
      <c r="P614" s="435">
        <v>1.0176000000000001</v>
      </c>
      <c r="Q614" s="434">
        <v>1</v>
      </c>
      <c r="R614" s="434"/>
      <c r="S614" s="434" t="s">
        <v>361</v>
      </c>
      <c r="T614" s="434" t="s">
        <v>361</v>
      </c>
      <c r="U614" s="434">
        <v>1.9772000000000001</v>
      </c>
      <c r="V614" s="435">
        <v>1</v>
      </c>
      <c r="W614" s="441">
        <v>1</v>
      </c>
    </row>
    <row r="615" spans="2:23" x14ac:dyDescent="0.35">
      <c r="B615" s="446" t="s">
        <v>224</v>
      </c>
      <c r="C615" s="434" t="s">
        <v>557</v>
      </c>
      <c r="D615" s="434" t="s">
        <v>558</v>
      </c>
      <c r="E615" s="435">
        <v>1.3329</v>
      </c>
      <c r="F615" s="434">
        <v>1</v>
      </c>
      <c r="G615" s="435">
        <v>0.26202999999999999</v>
      </c>
      <c r="H615" s="435">
        <v>0.33429999999999999</v>
      </c>
      <c r="I615" s="435">
        <v>0.74629999999999996</v>
      </c>
      <c r="J615" s="435">
        <v>0.12695999999999999</v>
      </c>
      <c r="K615" s="435">
        <v>0.16314000000000001</v>
      </c>
      <c r="L615" s="434">
        <v>917.66</v>
      </c>
      <c r="M615" s="434">
        <v>0</v>
      </c>
      <c r="N615" s="434">
        <v>0</v>
      </c>
      <c r="O615" s="434">
        <v>1293</v>
      </c>
      <c r="P615" s="435">
        <v>1.2175</v>
      </c>
      <c r="Q615" s="434">
        <v>1</v>
      </c>
      <c r="R615" s="434"/>
      <c r="S615" s="434" t="s">
        <v>361</v>
      </c>
      <c r="T615" s="434" t="s">
        <v>361</v>
      </c>
      <c r="U615" s="434">
        <v>1.6709000000000001</v>
      </c>
      <c r="V615" s="435">
        <v>0.999</v>
      </c>
      <c r="W615" s="441">
        <v>1</v>
      </c>
    </row>
    <row r="616" spans="2:23" x14ac:dyDescent="0.35">
      <c r="B616" s="446" t="s">
        <v>224</v>
      </c>
      <c r="C616" s="434" t="s">
        <v>559</v>
      </c>
      <c r="D616" s="434" t="s">
        <v>560</v>
      </c>
      <c r="E616" s="435">
        <v>0.87709999999999999</v>
      </c>
      <c r="F616" s="434">
        <v>1</v>
      </c>
      <c r="G616" s="435">
        <v>0</v>
      </c>
      <c r="H616" s="435">
        <v>0</v>
      </c>
      <c r="I616" s="435">
        <v>0.1895</v>
      </c>
      <c r="J616" s="435">
        <v>1.2670000000000001E-2</v>
      </c>
      <c r="K616" s="435">
        <v>0</v>
      </c>
      <c r="L616" s="434">
        <v>409.83</v>
      </c>
      <c r="M616" s="434">
        <v>7</v>
      </c>
      <c r="N616" s="434">
        <v>0</v>
      </c>
      <c r="O616" s="434">
        <v>2710</v>
      </c>
      <c r="P616" s="435">
        <v>0.91410000000000002</v>
      </c>
      <c r="Q616" s="434">
        <v>1</v>
      </c>
      <c r="R616" s="434"/>
      <c r="S616" s="434" t="s">
        <v>361</v>
      </c>
      <c r="T616" s="434" t="s">
        <v>361</v>
      </c>
      <c r="U616" s="434">
        <v>1.5741000000000001</v>
      </c>
      <c r="V616" s="435">
        <v>0.99690000000000001</v>
      </c>
      <c r="W616" s="441">
        <v>1</v>
      </c>
    </row>
    <row r="617" spans="2:23" x14ac:dyDescent="0.35">
      <c r="B617" s="446" t="s">
        <v>224</v>
      </c>
      <c r="C617" s="434" t="s">
        <v>561</v>
      </c>
      <c r="D617" s="434" t="s">
        <v>562</v>
      </c>
      <c r="E617" s="435">
        <v>1.2090000000000001</v>
      </c>
      <c r="F617" s="434">
        <v>1</v>
      </c>
      <c r="G617" s="435">
        <v>6.1969999999999997E-2</v>
      </c>
      <c r="H617" s="435">
        <v>8.6840000000000001E-2</v>
      </c>
      <c r="I617" s="435">
        <v>0.25600000000000001</v>
      </c>
      <c r="J617" s="435">
        <v>2.5839999999999998E-2</v>
      </c>
      <c r="K617" s="435">
        <v>0</v>
      </c>
      <c r="L617" s="434">
        <v>291.56</v>
      </c>
      <c r="M617" s="434">
        <v>7</v>
      </c>
      <c r="N617" s="434">
        <v>0</v>
      </c>
      <c r="O617" s="434">
        <v>2227</v>
      </c>
      <c r="P617" s="435">
        <v>1.1388</v>
      </c>
      <c r="Q617" s="434">
        <v>1</v>
      </c>
      <c r="R617" s="434"/>
      <c r="S617" s="434" t="s">
        <v>361</v>
      </c>
      <c r="T617" s="434" t="s">
        <v>361</v>
      </c>
      <c r="U617" s="434">
        <v>1.4236</v>
      </c>
      <c r="V617" s="435">
        <v>0.99770000000000003</v>
      </c>
      <c r="W617" s="441">
        <v>1</v>
      </c>
    </row>
    <row r="618" spans="2:23" x14ac:dyDescent="0.35">
      <c r="B618" s="446" t="s">
        <v>224</v>
      </c>
      <c r="C618" s="434" t="s">
        <v>563</v>
      </c>
      <c r="D618" s="434" t="s">
        <v>564</v>
      </c>
      <c r="E618" s="435">
        <v>0.91390000000000005</v>
      </c>
      <c r="F618" s="434">
        <v>1</v>
      </c>
      <c r="G618" s="435">
        <v>8.813E-2</v>
      </c>
      <c r="H618" s="435">
        <v>5.3920000000000003E-2</v>
      </c>
      <c r="I618" s="435">
        <v>0.2586</v>
      </c>
      <c r="J618" s="435">
        <v>2.6370000000000001E-2</v>
      </c>
      <c r="K618" s="435">
        <v>0</v>
      </c>
      <c r="L618" s="434">
        <v>693.59</v>
      </c>
      <c r="M618" s="434">
        <v>7</v>
      </c>
      <c r="N618" s="434">
        <v>0</v>
      </c>
      <c r="O618" s="434">
        <v>2781</v>
      </c>
      <c r="P618" s="435">
        <v>0.94020000000000004</v>
      </c>
      <c r="Q618" s="434">
        <v>1</v>
      </c>
      <c r="R618" s="434"/>
      <c r="S618" s="434" t="s">
        <v>361</v>
      </c>
      <c r="T618" s="434" t="s">
        <v>361</v>
      </c>
      <c r="U618" s="434">
        <v>1.7395</v>
      </c>
      <c r="V618" s="435">
        <v>0.99380000000000002</v>
      </c>
      <c r="W618" s="441">
        <v>1</v>
      </c>
    </row>
    <row r="619" spans="2:23" x14ac:dyDescent="0.35">
      <c r="B619" s="446" t="s">
        <v>224</v>
      </c>
      <c r="C619" s="434" t="s">
        <v>565</v>
      </c>
      <c r="D619" s="434" t="s">
        <v>566</v>
      </c>
      <c r="E619" s="435">
        <v>1.3329</v>
      </c>
      <c r="F619" s="434">
        <v>1</v>
      </c>
      <c r="G619" s="435">
        <v>0.24187</v>
      </c>
      <c r="H619" s="435">
        <v>0.24510000000000001</v>
      </c>
      <c r="I619" s="435">
        <v>0.73680000000000001</v>
      </c>
      <c r="J619" s="435">
        <v>0.125</v>
      </c>
      <c r="K619" s="435">
        <v>0.16091</v>
      </c>
      <c r="L619" s="434">
        <v>20605.419999999998</v>
      </c>
      <c r="M619" s="434">
        <v>0</v>
      </c>
      <c r="N619" s="434">
        <v>0</v>
      </c>
      <c r="O619" s="434">
        <v>958</v>
      </c>
      <c r="P619" s="435">
        <v>1.2175</v>
      </c>
      <c r="Q619" s="434">
        <v>1</v>
      </c>
      <c r="R619" s="434"/>
      <c r="S619" s="434" t="s">
        <v>361</v>
      </c>
      <c r="T619" s="434" t="s">
        <v>361</v>
      </c>
      <c r="U619" s="434">
        <v>1.6071</v>
      </c>
      <c r="V619" s="435">
        <v>0.99990000000000001</v>
      </c>
      <c r="W619" s="441">
        <v>1</v>
      </c>
    </row>
    <row r="620" spans="2:23" x14ac:dyDescent="0.35">
      <c r="B620" s="446" t="s">
        <v>224</v>
      </c>
      <c r="C620" s="434" t="s">
        <v>567</v>
      </c>
      <c r="D620" s="434" t="s">
        <v>568</v>
      </c>
      <c r="E620" s="435">
        <v>1.3329</v>
      </c>
      <c r="F620" s="434">
        <v>1</v>
      </c>
      <c r="G620" s="435">
        <v>0.33204</v>
      </c>
      <c r="H620" s="435">
        <v>0.36183999999999999</v>
      </c>
      <c r="I620" s="435">
        <v>0.63800000000000001</v>
      </c>
      <c r="J620" s="435">
        <v>0.10463</v>
      </c>
      <c r="K620" s="435">
        <v>0.13791</v>
      </c>
      <c r="L620" s="434">
        <v>1455.91</v>
      </c>
      <c r="M620" s="434">
        <v>0</v>
      </c>
      <c r="N620" s="434">
        <v>0</v>
      </c>
      <c r="O620" s="434">
        <v>2649</v>
      </c>
      <c r="P620" s="435">
        <v>1.2175</v>
      </c>
      <c r="Q620" s="434">
        <v>1</v>
      </c>
      <c r="R620" s="434"/>
      <c r="S620" s="434" t="s">
        <v>361</v>
      </c>
      <c r="T620" s="434" t="s">
        <v>361</v>
      </c>
      <c r="U620" s="434">
        <v>1.8787</v>
      </c>
      <c r="V620" s="435">
        <v>0.99939999999999996</v>
      </c>
      <c r="W620" s="441">
        <v>1</v>
      </c>
    </row>
    <row r="621" spans="2:23" x14ac:dyDescent="0.35">
      <c r="B621" s="446" t="s">
        <v>224</v>
      </c>
      <c r="C621" s="434" t="s">
        <v>569</v>
      </c>
      <c r="D621" s="434" t="s">
        <v>570</v>
      </c>
      <c r="E621" s="435">
        <v>1.3329</v>
      </c>
      <c r="F621" s="434">
        <v>1</v>
      </c>
      <c r="G621" s="435">
        <v>0.20196</v>
      </c>
      <c r="H621" s="435">
        <v>0.20568</v>
      </c>
      <c r="I621" s="435">
        <v>0.44740000000000002</v>
      </c>
      <c r="J621" s="435">
        <v>6.5310000000000007E-2</v>
      </c>
      <c r="K621" s="435">
        <v>0</v>
      </c>
      <c r="L621" s="434">
        <v>812.4</v>
      </c>
      <c r="M621" s="434">
        <v>7</v>
      </c>
      <c r="N621" s="434">
        <v>0</v>
      </c>
      <c r="O621" s="434">
        <v>5503</v>
      </c>
      <c r="P621" s="435">
        <v>1.2175</v>
      </c>
      <c r="Q621" s="434">
        <v>1</v>
      </c>
      <c r="R621" s="434"/>
      <c r="S621" s="434" t="s">
        <v>361</v>
      </c>
      <c r="T621" s="434" t="s">
        <v>361</v>
      </c>
      <c r="U621" s="434">
        <v>2.3252999999999999</v>
      </c>
      <c r="V621" s="435">
        <v>0.99670000000000003</v>
      </c>
      <c r="W621" s="441">
        <v>1</v>
      </c>
    </row>
    <row r="622" spans="2:23" x14ac:dyDescent="0.35">
      <c r="B622" s="446" t="s">
        <v>224</v>
      </c>
      <c r="C622" s="434" t="s">
        <v>571</v>
      </c>
      <c r="D622" s="434" t="s">
        <v>572</v>
      </c>
      <c r="E622" s="435">
        <v>1.3329</v>
      </c>
      <c r="F622" s="434">
        <v>1</v>
      </c>
      <c r="G622" s="435">
        <v>0.25662000000000001</v>
      </c>
      <c r="H622" s="435">
        <v>0.22409000000000001</v>
      </c>
      <c r="I622" s="435">
        <v>0.46089999999999998</v>
      </c>
      <c r="J622" s="435">
        <v>6.8099999999999994E-2</v>
      </c>
      <c r="K622" s="435">
        <v>0</v>
      </c>
      <c r="L622" s="434">
        <v>386.02</v>
      </c>
      <c r="M622" s="434">
        <v>7</v>
      </c>
      <c r="N622" s="434">
        <v>0</v>
      </c>
      <c r="O622" s="434">
        <v>5603</v>
      </c>
      <c r="P622" s="435">
        <v>1.2175</v>
      </c>
      <c r="Q622" s="434">
        <v>1</v>
      </c>
      <c r="R622" s="434"/>
      <c r="S622" s="434" t="s">
        <v>361</v>
      </c>
      <c r="T622" s="434" t="s">
        <v>361</v>
      </c>
      <c r="U622" s="434">
        <v>1.9584999999999999</v>
      </c>
      <c r="V622" s="435">
        <v>0.99480000000000002</v>
      </c>
      <c r="W622" s="441">
        <v>1</v>
      </c>
    </row>
    <row r="623" spans="2:23" x14ac:dyDescent="0.35">
      <c r="B623" s="446" t="s">
        <v>224</v>
      </c>
      <c r="C623" s="434" t="s">
        <v>573</v>
      </c>
      <c r="D623" s="434" t="s">
        <v>574</v>
      </c>
      <c r="E623" s="435">
        <v>0.91390000000000005</v>
      </c>
      <c r="F623" s="434">
        <v>1</v>
      </c>
      <c r="G623" s="435">
        <v>0</v>
      </c>
      <c r="H623" s="435">
        <v>0</v>
      </c>
      <c r="I623" s="435">
        <v>0.2681</v>
      </c>
      <c r="J623" s="435">
        <v>2.8330000000000001E-2</v>
      </c>
      <c r="K623" s="435">
        <v>0</v>
      </c>
      <c r="L623" s="434">
        <v>473.73</v>
      </c>
      <c r="M623" s="434">
        <v>0</v>
      </c>
      <c r="N623" s="434">
        <v>0</v>
      </c>
      <c r="O623" s="434">
        <v>557</v>
      </c>
      <c r="P623" s="435">
        <v>0.94020000000000004</v>
      </c>
      <c r="Q623" s="434">
        <v>1</v>
      </c>
      <c r="R623" s="434"/>
      <c r="S623" s="434" t="s">
        <v>361</v>
      </c>
      <c r="T623" s="434" t="s">
        <v>361</v>
      </c>
      <c r="U623" s="434">
        <v>1.3640000000000001</v>
      </c>
      <c r="V623" s="435">
        <v>0.99970000000000003</v>
      </c>
      <c r="W623" s="441">
        <v>1</v>
      </c>
    </row>
    <row r="624" spans="2:23" x14ac:dyDescent="0.35">
      <c r="B624" s="446" t="s">
        <v>224</v>
      </c>
      <c r="C624" s="434" t="s">
        <v>575</v>
      </c>
      <c r="D624" s="434" t="s">
        <v>576</v>
      </c>
      <c r="E624" s="435">
        <v>0.85150000000000003</v>
      </c>
      <c r="F624" s="434">
        <v>1</v>
      </c>
      <c r="G624" s="435">
        <v>0</v>
      </c>
      <c r="H624" s="435">
        <v>0</v>
      </c>
      <c r="I624" s="435">
        <v>0.50060000000000004</v>
      </c>
      <c r="J624" s="435">
        <v>0.03</v>
      </c>
      <c r="K624" s="435">
        <v>0</v>
      </c>
      <c r="L624" s="434">
        <v>253.16</v>
      </c>
      <c r="M624" s="434">
        <v>0</v>
      </c>
      <c r="N624" s="434">
        <v>0</v>
      </c>
      <c r="O624" s="434">
        <v>1242</v>
      </c>
      <c r="P624" s="435">
        <v>0.89580000000000004</v>
      </c>
      <c r="Q624" s="434">
        <v>1</v>
      </c>
      <c r="R624" s="434"/>
      <c r="S624" s="434" t="s">
        <v>361</v>
      </c>
      <c r="T624" s="434" t="s">
        <v>361</v>
      </c>
      <c r="U624" s="434">
        <v>1.5088999999999999</v>
      </c>
      <c r="V624" s="435">
        <v>0.99970000000000003</v>
      </c>
      <c r="W624" s="441">
        <v>1</v>
      </c>
    </row>
    <row r="625" spans="2:23" x14ac:dyDescent="0.35">
      <c r="B625" s="446" t="s">
        <v>224</v>
      </c>
      <c r="C625" s="434" t="s">
        <v>577</v>
      </c>
      <c r="D625" s="434" t="s">
        <v>578</v>
      </c>
      <c r="E625" s="435">
        <v>1.3329</v>
      </c>
      <c r="F625" s="434">
        <v>1</v>
      </c>
      <c r="G625" s="435">
        <v>0.37706000000000001</v>
      </c>
      <c r="H625" s="435">
        <v>0.50661999999999996</v>
      </c>
      <c r="I625" s="435">
        <v>0.77259999999999995</v>
      </c>
      <c r="J625" s="435">
        <v>0.13239000000000001</v>
      </c>
      <c r="K625" s="435">
        <v>0.16935</v>
      </c>
      <c r="L625" s="434">
        <v>9953.51</v>
      </c>
      <c r="M625" s="434">
        <v>0</v>
      </c>
      <c r="N625" s="434">
        <v>0</v>
      </c>
      <c r="O625" s="434">
        <v>929</v>
      </c>
      <c r="P625" s="435">
        <v>1.2175</v>
      </c>
      <c r="Q625" s="434">
        <v>1</v>
      </c>
      <c r="R625" s="434"/>
      <c r="S625" s="434" t="s">
        <v>408</v>
      </c>
      <c r="T625" s="434" t="s">
        <v>361</v>
      </c>
      <c r="U625" s="434">
        <v>1.7873000000000001</v>
      </c>
      <c r="V625" s="435">
        <v>0.99850000000000005</v>
      </c>
      <c r="W625" s="441">
        <v>1</v>
      </c>
    </row>
    <row r="626" spans="2:23" x14ac:dyDescent="0.35">
      <c r="B626" s="446" t="s">
        <v>224</v>
      </c>
      <c r="C626" s="434" t="s">
        <v>579</v>
      </c>
      <c r="D626" s="434" t="s">
        <v>580</v>
      </c>
      <c r="E626" s="435">
        <v>0.97709999999999997</v>
      </c>
      <c r="F626" s="434">
        <v>1</v>
      </c>
      <c r="G626" s="435">
        <v>0.23291000000000001</v>
      </c>
      <c r="H626" s="435">
        <v>0.20885000000000001</v>
      </c>
      <c r="I626" s="435">
        <v>0.38019999999999998</v>
      </c>
      <c r="J626" s="435">
        <v>5.1450000000000003E-2</v>
      </c>
      <c r="K626" s="435">
        <v>8.0030000000000004E-2</v>
      </c>
      <c r="L626" s="434">
        <v>317.77</v>
      </c>
      <c r="M626" s="434">
        <v>0</v>
      </c>
      <c r="N626" s="434">
        <v>0</v>
      </c>
      <c r="O626" s="434">
        <v>6423</v>
      </c>
      <c r="P626" s="435">
        <v>0.98429999999999995</v>
      </c>
      <c r="Q626" s="434">
        <v>1</v>
      </c>
      <c r="R626" s="434"/>
      <c r="S626" s="434" t="s">
        <v>361</v>
      </c>
      <c r="T626" s="434" t="s">
        <v>361</v>
      </c>
      <c r="U626" s="434">
        <v>1.9430000000000001</v>
      </c>
      <c r="V626" s="435">
        <v>0.99890000000000001</v>
      </c>
      <c r="W626" s="441">
        <v>1</v>
      </c>
    </row>
    <row r="627" spans="2:23" x14ac:dyDescent="0.35">
      <c r="B627" s="446" t="s">
        <v>224</v>
      </c>
      <c r="C627" s="434" t="s">
        <v>581</v>
      </c>
      <c r="D627" s="434" t="s">
        <v>582</v>
      </c>
      <c r="E627" s="435">
        <v>0.94640000000000002</v>
      </c>
      <c r="F627" s="434">
        <v>1</v>
      </c>
      <c r="G627" s="435">
        <v>7.0080000000000003E-2</v>
      </c>
      <c r="H627" s="435">
        <v>5.5259999999999997E-2</v>
      </c>
      <c r="I627" s="435">
        <v>0.2319</v>
      </c>
      <c r="J627" s="435">
        <v>2.087E-2</v>
      </c>
      <c r="K627" s="435">
        <v>0</v>
      </c>
      <c r="L627" s="434">
        <v>224.35</v>
      </c>
      <c r="M627" s="434">
        <v>7</v>
      </c>
      <c r="N627" s="434">
        <v>0</v>
      </c>
      <c r="O627" s="434">
        <v>2461</v>
      </c>
      <c r="P627" s="435">
        <v>0.96299999999999997</v>
      </c>
      <c r="Q627" s="434">
        <v>1</v>
      </c>
      <c r="R627" s="434"/>
      <c r="S627" s="434" t="s">
        <v>361</v>
      </c>
      <c r="T627" s="434" t="s">
        <v>361</v>
      </c>
      <c r="U627" s="434">
        <v>1.9541999999999999</v>
      </c>
      <c r="V627" s="435">
        <v>0.99219999999999997</v>
      </c>
      <c r="W627" s="441">
        <v>1</v>
      </c>
    </row>
    <row r="628" spans="2:23" x14ac:dyDescent="0.35">
      <c r="B628" s="446" t="s">
        <v>224</v>
      </c>
      <c r="C628" s="434" t="s">
        <v>583</v>
      </c>
      <c r="D628" s="434" t="s">
        <v>584</v>
      </c>
      <c r="E628" s="435">
        <v>1.3099000000000001</v>
      </c>
      <c r="F628" s="434">
        <v>1</v>
      </c>
      <c r="G628" s="435">
        <v>9.7900000000000001E-3</v>
      </c>
      <c r="H628" s="435">
        <v>6.1999999999999998E-3</v>
      </c>
      <c r="I628" s="435">
        <v>0.42159999999999997</v>
      </c>
      <c r="J628" s="435">
        <v>5.9990000000000002E-2</v>
      </c>
      <c r="K628" s="435">
        <v>8.9120000000000005E-2</v>
      </c>
      <c r="L628" s="434">
        <v>314.16000000000003</v>
      </c>
      <c r="M628" s="434">
        <v>0</v>
      </c>
      <c r="N628" s="434">
        <v>0</v>
      </c>
      <c r="O628" s="434">
        <v>1867</v>
      </c>
      <c r="P628" s="435">
        <v>1.2031000000000001</v>
      </c>
      <c r="Q628" s="434">
        <v>1</v>
      </c>
      <c r="R628" s="434"/>
      <c r="S628" s="434" t="s">
        <v>361</v>
      </c>
      <c r="T628" s="434" t="s">
        <v>361</v>
      </c>
      <c r="U628" s="434">
        <v>1.5688</v>
      </c>
      <c r="V628" s="435">
        <v>0.99270000000000003</v>
      </c>
      <c r="W628" s="441">
        <v>1</v>
      </c>
    </row>
    <row r="629" spans="2:23" x14ac:dyDescent="0.35">
      <c r="B629" s="446" t="s">
        <v>224</v>
      </c>
      <c r="C629" s="434" t="s">
        <v>585</v>
      </c>
      <c r="D629" s="434" t="s">
        <v>586</v>
      </c>
      <c r="E629" s="435">
        <v>1.3275000000000001</v>
      </c>
      <c r="F629" s="434">
        <v>1</v>
      </c>
      <c r="G629" s="435">
        <v>3.0000000000000001E-3</v>
      </c>
      <c r="H629" s="435">
        <v>3.7599999999999999E-3</v>
      </c>
      <c r="I629" s="435">
        <v>0.36880000000000002</v>
      </c>
      <c r="J629" s="435">
        <v>4.9099999999999998E-2</v>
      </c>
      <c r="K629" s="435">
        <v>7.7539999999999998E-2</v>
      </c>
      <c r="L629" s="434">
        <v>495.51</v>
      </c>
      <c r="M629" s="434">
        <v>0</v>
      </c>
      <c r="N629" s="434">
        <v>0</v>
      </c>
      <c r="O629" s="434">
        <v>2126</v>
      </c>
      <c r="P629" s="435">
        <v>1.2141</v>
      </c>
      <c r="Q629" s="434">
        <v>1</v>
      </c>
      <c r="R629" s="434"/>
      <c r="S629" s="434" t="s">
        <v>361</v>
      </c>
      <c r="T629" s="434" t="s">
        <v>361</v>
      </c>
      <c r="U629" s="434">
        <v>1.6276999999999999</v>
      </c>
      <c r="V629" s="435">
        <v>1</v>
      </c>
      <c r="W629" s="441">
        <v>1</v>
      </c>
    </row>
    <row r="630" spans="2:23" x14ac:dyDescent="0.35">
      <c r="B630" s="446" t="s">
        <v>224</v>
      </c>
      <c r="C630" s="434" t="s">
        <v>587</v>
      </c>
      <c r="D630" s="434" t="s">
        <v>588</v>
      </c>
      <c r="E630" s="435">
        <v>1.3329</v>
      </c>
      <c r="F630" s="434">
        <v>1</v>
      </c>
      <c r="G630" s="435">
        <v>8.3690000000000001E-2</v>
      </c>
      <c r="H630" s="435">
        <v>9.5219999999999999E-2</v>
      </c>
      <c r="I630" s="435">
        <v>0.37040000000000001</v>
      </c>
      <c r="J630" s="435">
        <v>4.9430000000000002E-2</v>
      </c>
      <c r="K630" s="435">
        <v>7.7890000000000001E-2</v>
      </c>
      <c r="L630" s="434">
        <v>219.53</v>
      </c>
      <c r="M630" s="434">
        <v>0</v>
      </c>
      <c r="N630" s="434">
        <v>0</v>
      </c>
      <c r="O630" s="434">
        <v>2420</v>
      </c>
      <c r="P630" s="435">
        <v>1.2175</v>
      </c>
      <c r="Q630" s="434">
        <v>1</v>
      </c>
      <c r="R630" s="434"/>
      <c r="S630" s="434" t="s">
        <v>361</v>
      </c>
      <c r="T630" s="434" t="s">
        <v>361</v>
      </c>
      <c r="U630" s="434">
        <v>1.7257</v>
      </c>
      <c r="V630" s="435">
        <v>0.99960000000000004</v>
      </c>
      <c r="W630" s="441">
        <v>1</v>
      </c>
    </row>
    <row r="631" spans="2:23" x14ac:dyDescent="0.35">
      <c r="B631" s="446" t="s">
        <v>224</v>
      </c>
      <c r="C631" s="434" t="s">
        <v>589</v>
      </c>
      <c r="D631" s="434" t="s">
        <v>590</v>
      </c>
      <c r="E631" s="435">
        <v>1.2984</v>
      </c>
      <c r="F631" s="434">
        <v>1</v>
      </c>
      <c r="G631" s="435">
        <v>0</v>
      </c>
      <c r="H631" s="435">
        <v>0</v>
      </c>
      <c r="I631" s="435">
        <v>0.31790000000000002</v>
      </c>
      <c r="J631" s="435">
        <v>3.8600000000000002E-2</v>
      </c>
      <c r="K631" s="435">
        <v>6.6489999999999994E-2</v>
      </c>
      <c r="L631" s="434">
        <v>284.99</v>
      </c>
      <c r="M631" s="434">
        <v>0</v>
      </c>
      <c r="N631" s="434">
        <v>0</v>
      </c>
      <c r="O631" s="434">
        <v>2796</v>
      </c>
      <c r="P631" s="435">
        <v>1.1958</v>
      </c>
      <c r="Q631" s="434">
        <v>1</v>
      </c>
      <c r="R631" s="434"/>
      <c r="S631" s="434" t="s">
        <v>361</v>
      </c>
      <c r="T631" s="434" t="s">
        <v>361</v>
      </c>
      <c r="U631" s="434">
        <v>1.5928</v>
      </c>
      <c r="V631" s="435">
        <v>0.99750000000000005</v>
      </c>
      <c r="W631" s="441">
        <v>1</v>
      </c>
    </row>
    <row r="632" spans="2:23" x14ac:dyDescent="0.35">
      <c r="B632" s="446" t="s">
        <v>224</v>
      </c>
      <c r="C632" s="434" t="s">
        <v>591</v>
      </c>
      <c r="D632" s="434" t="s">
        <v>592</v>
      </c>
      <c r="E632" s="435">
        <v>0.91390000000000005</v>
      </c>
      <c r="F632" s="434">
        <v>1</v>
      </c>
      <c r="G632" s="435">
        <v>0</v>
      </c>
      <c r="H632" s="435">
        <v>0</v>
      </c>
      <c r="I632" s="435">
        <v>0.5595</v>
      </c>
      <c r="J632" s="435">
        <v>0.03</v>
      </c>
      <c r="K632" s="435">
        <v>0</v>
      </c>
      <c r="L632" s="434">
        <v>510.43</v>
      </c>
      <c r="M632" s="434">
        <v>0</v>
      </c>
      <c r="N632" s="434">
        <v>0</v>
      </c>
      <c r="O632" s="434">
        <v>446</v>
      </c>
      <c r="P632" s="435">
        <v>0.94020000000000004</v>
      </c>
      <c r="Q632" s="434">
        <v>1</v>
      </c>
      <c r="R632" s="434"/>
      <c r="S632" s="434" t="s">
        <v>361</v>
      </c>
      <c r="T632" s="434" t="s">
        <v>361</v>
      </c>
      <c r="U632" s="434">
        <v>1.3732</v>
      </c>
      <c r="V632" s="435">
        <v>0.99939999999999996</v>
      </c>
      <c r="W632" s="441">
        <v>1</v>
      </c>
    </row>
    <row r="633" spans="2:23" x14ac:dyDescent="0.35">
      <c r="B633" s="446" t="s">
        <v>224</v>
      </c>
      <c r="C633" s="434" t="s">
        <v>593</v>
      </c>
      <c r="D633" s="434" t="s">
        <v>594</v>
      </c>
      <c r="E633" s="435">
        <v>1.3329</v>
      </c>
      <c r="F633" s="434">
        <v>1</v>
      </c>
      <c r="G633" s="435">
        <v>0</v>
      </c>
      <c r="H633" s="435">
        <v>0</v>
      </c>
      <c r="I633" s="435">
        <v>0.1867</v>
      </c>
      <c r="J633" s="435">
        <v>1.221E-2</v>
      </c>
      <c r="K633" s="435">
        <v>3.8530000000000002E-2</v>
      </c>
      <c r="L633" s="434">
        <v>222.89</v>
      </c>
      <c r="M633" s="434">
        <v>0</v>
      </c>
      <c r="N633" s="434">
        <v>0</v>
      </c>
      <c r="O633" s="434">
        <v>2608</v>
      </c>
      <c r="P633" s="435">
        <v>1.2175</v>
      </c>
      <c r="Q633" s="434">
        <v>1</v>
      </c>
      <c r="R633" s="434"/>
      <c r="S633" s="434" t="s">
        <v>361</v>
      </c>
      <c r="T633" s="434" t="s">
        <v>361</v>
      </c>
      <c r="U633" s="434">
        <v>1.5293000000000001</v>
      </c>
      <c r="V633" s="435">
        <v>0.99619999999999997</v>
      </c>
      <c r="W633" s="441">
        <v>1</v>
      </c>
    </row>
    <row r="634" spans="2:23" x14ac:dyDescent="0.35">
      <c r="B634" s="446" t="s">
        <v>224</v>
      </c>
      <c r="C634" s="434" t="s">
        <v>595</v>
      </c>
      <c r="D634" s="434" t="s">
        <v>596</v>
      </c>
      <c r="E634" s="435">
        <v>1.3751</v>
      </c>
      <c r="F634" s="434">
        <v>1</v>
      </c>
      <c r="G634" s="435">
        <v>0.19794</v>
      </c>
      <c r="H634" s="435">
        <v>0.26282</v>
      </c>
      <c r="I634" s="435">
        <v>6.7199999999999996E-2</v>
      </c>
      <c r="J634" s="435">
        <v>0</v>
      </c>
      <c r="K634" s="435">
        <v>0</v>
      </c>
      <c r="L634" s="434">
        <v>0</v>
      </c>
      <c r="M634" s="434">
        <v>7</v>
      </c>
      <c r="N634" s="434">
        <v>0</v>
      </c>
      <c r="O634" s="434">
        <v>4290</v>
      </c>
      <c r="P634" s="435">
        <v>1.2437</v>
      </c>
      <c r="Q634" s="434">
        <v>1</v>
      </c>
      <c r="R634" s="434"/>
      <c r="S634" s="434" t="s">
        <v>361</v>
      </c>
      <c r="T634" s="434" t="s">
        <v>361</v>
      </c>
      <c r="U634" s="434">
        <v>2.5066000000000002</v>
      </c>
      <c r="V634" s="435">
        <v>1</v>
      </c>
      <c r="W634" s="441">
        <v>1</v>
      </c>
    </row>
    <row r="635" spans="2:23" x14ac:dyDescent="0.35">
      <c r="B635" s="446" t="s">
        <v>224</v>
      </c>
      <c r="C635" s="434" t="s">
        <v>597</v>
      </c>
      <c r="D635" s="434" t="s">
        <v>598</v>
      </c>
      <c r="E635" s="435">
        <v>1.3329</v>
      </c>
      <c r="F635" s="434">
        <v>1</v>
      </c>
      <c r="G635" s="435">
        <v>1.915E-2</v>
      </c>
      <c r="H635" s="435">
        <v>2.1129999999999999E-2</v>
      </c>
      <c r="I635" s="435">
        <v>0.13980000000000001</v>
      </c>
      <c r="J635" s="435">
        <v>0</v>
      </c>
      <c r="K635" s="435">
        <v>0</v>
      </c>
      <c r="L635" s="434">
        <v>0</v>
      </c>
      <c r="M635" s="434">
        <v>0</v>
      </c>
      <c r="N635" s="434">
        <v>0</v>
      </c>
      <c r="O635" s="434">
        <v>1481</v>
      </c>
      <c r="P635" s="435">
        <v>1.2175</v>
      </c>
      <c r="Q635" s="434">
        <v>1</v>
      </c>
      <c r="R635" s="434"/>
      <c r="S635" s="434" t="s">
        <v>361</v>
      </c>
      <c r="T635" s="434" t="s">
        <v>361</v>
      </c>
      <c r="U635" s="434">
        <v>1.6695</v>
      </c>
      <c r="V635" s="435">
        <v>0.99760000000000004</v>
      </c>
      <c r="W635" s="441">
        <v>1</v>
      </c>
    </row>
    <row r="636" spans="2:23" x14ac:dyDescent="0.35">
      <c r="B636" s="446" t="s">
        <v>224</v>
      </c>
      <c r="C636" s="434" t="s">
        <v>715</v>
      </c>
      <c r="D636" s="434" t="s">
        <v>716</v>
      </c>
      <c r="E636" s="435">
        <v>0.85150000000000003</v>
      </c>
      <c r="F636" s="434">
        <v>1</v>
      </c>
      <c r="G636" s="435">
        <v>0</v>
      </c>
      <c r="H636" s="435">
        <v>0</v>
      </c>
      <c r="I636" s="435">
        <v>0.30370000000000003</v>
      </c>
      <c r="J636" s="435">
        <v>0.03</v>
      </c>
      <c r="K636" s="435">
        <v>0</v>
      </c>
      <c r="L636" s="434">
        <v>650.73</v>
      </c>
      <c r="M636" s="434">
        <v>0</v>
      </c>
      <c r="N636" s="434">
        <v>0</v>
      </c>
      <c r="O636" s="434">
        <v>471</v>
      </c>
      <c r="P636" s="435">
        <v>0.89580000000000004</v>
      </c>
      <c r="Q636" s="434">
        <v>1</v>
      </c>
      <c r="R636" s="434"/>
      <c r="S636" s="434" t="s">
        <v>361</v>
      </c>
      <c r="T636" s="434" t="s">
        <v>361</v>
      </c>
      <c r="U636" s="434">
        <v>1.5381</v>
      </c>
      <c r="V636" s="435">
        <v>0.99780000000000002</v>
      </c>
      <c r="W636" s="441">
        <v>1</v>
      </c>
    </row>
    <row r="637" spans="2:23" x14ac:dyDescent="0.35">
      <c r="B637" s="446" t="s">
        <v>224</v>
      </c>
      <c r="C637" s="434" t="s">
        <v>599</v>
      </c>
      <c r="D637" s="434" t="s">
        <v>600</v>
      </c>
      <c r="E637" s="435">
        <v>0.85150000000000003</v>
      </c>
      <c r="F637" s="434">
        <v>1</v>
      </c>
      <c r="G637" s="435">
        <v>0</v>
      </c>
      <c r="H637" s="435">
        <v>0</v>
      </c>
      <c r="I637" s="435">
        <v>0.19420000000000001</v>
      </c>
      <c r="J637" s="435">
        <v>1.3429999999999999E-2</v>
      </c>
      <c r="K637" s="435">
        <v>0</v>
      </c>
      <c r="L637" s="434">
        <v>260.77999999999997</v>
      </c>
      <c r="M637" s="434">
        <v>0</v>
      </c>
      <c r="N637" s="434">
        <v>0</v>
      </c>
      <c r="O637" s="434">
        <v>1072</v>
      </c>
      <c r="P637" s="435">
        <v>0.89580000000000004</v>
      </c>
      <c r="Q637" s="434">
        <v>1</v>
      </c>
      <c r="R637" s="434"/>
      <c r="S637" s="434" t="s">
        <v>361</v>
      </c>
      <c r="T637" s="434" t="s">
        <v>361</v>
      </c>
      <c r="U637" s="434">
        <v>1.4809000000000001</v>
      </c>
      <c r="V637" s="435">
        <v>0.999</v>
      </c>
      <c r="W637" s="441">
        <v>1</v>
      </c>
    </row>
    <row r="638" spans="2:23" x14ac:dyDescent="0.35">
      <c r="B638" s="446" t="s">
        <v>224</v>
      </c>
      <c r="C638" s="434" t="s">
        <v>601</v>
      </c>
      <c r="D638" s="434" t="s">
        <v>602</v>
      </c>
      <c r="E638" s="435">
        <v>1.0258</v>
      </c>
      <c r="F638" s="434">
        <v>1</v>
      </c>
      <c r="G638" s="435">
        <v>2.938E-2</v>
      </c>
      <c r="H638" s="435">
        <v>2.656E-2</v>
      </c>
      <c r="I638" s="435">
        <v>0.23769999999999999</v>
      </c>
      <c r="J638" s="435">
        <v>2.206E-2</v>
      </c>
      <c r="K638" s="435">
        <v>4.931E-2</v>
      </c>
      <c r="L638" s="434">
        <v>357.35</v>
      </c>
      <c r="M638" s="434">
        <v>0</v>
      </c>
      <c r="N638" s="434">
        <v>0</v>
      </c>
      <c r="O638" s="434">
        <v>3241</v>
      </c>
      <c r="P638" s="435">
        <v>1.0176000000000001</v>
      </c>
      <c r="Q638" s="434">
        <v>1</v>
      </c>
      <c r="R638" s="434"/>
      <c r="S638" s="434" t="s">
        <v>361</v>
      </c>
      <c r="T638" s="434" t="s">
        <v>361</v>
      </c>
      <c r="U638" s="434">
        <v>1.9696</v>
      </c>
      <c r="V638" s="435">
        <v>0.99929999999999997</v>
      </c>
      <c r="W638" s="441">
        <v>1</v>
      </c>
    </row>
    <row r="639" spans="2:23" x14ac:dyDescent="0.35">
      <c r="B639" s="446" t="s">
        <v>224</v>
      </c>
      <c r="C639" s="434" t="s">
        <v>603</v>
      </c>
      <c r="D639" s="434" t="s">
        <v>604</v>
      </c>
      <c r="E639" s="435">
        <v>0.97960000000000003</v>
      </c>
      <c r="F639" s="434">
        <v>1</v>
      </c>
      <c r="G639" s="435">
        <v>0.40017000000000003</v>
      </c>
      <c r="H639" s="435">
        <v>0.29493999999999998</v>
      </c>
      <c r="I639" s="435">
        <v>0.36330000000000001</v>
      </c>
      <c r="J639" s="435">
        <v>4.7969999999999999E-2</v>
      </c>
      <c r="K639" s="435">
        <v>0</v>
      </c>
      <c r="L639" s="434">
        <v>971.72</v>
      </c>
      <c r="M639" s="434">
        <v>7</v>
      </c>
      <c r="N639" s="434">
        <v>0</v>
      </c>
      <c r="O639" s="434">
        <v>6314</v>
      </c>
      <c r="P639" s="435">
        <v>0.98599999999999999</v>
      </c>
      <c r="Q639" s="434">
        <v>1</v>
      </c>
      <c r="R639" s="434"/>
      <c r="S639" s="434" t="s">
        <v>361</v>
      </c>
      <c r="T639" s="434" t="s">
        <v>361</v>
      </c>
      <c r="U639" s="434">
        <v>2.4278</v>
      </c>
      <c r="V639" s="435">
        <v>0.99850000000000005</v>
      </c>
      <c r="W639" s="441">
        <v>1</v>
      </c>
    </row>
    <row r="640" spans="2:23" x14ac:dyDescent="0.35">
      <c r="B640" s="446" t="s">
        <v>224</v>
      </c>
      <c r="C640" s="434" t="s">
        <v>605</v>
      </c>
      <c r="D640" s="434" t="s">
        <v>606</v>
      </c>
      <c r="E640" s="435">
        <v>1.3099000000000001</v>
      </c>
      <c r="F640" s="434">
        <v>1</v>
      </c>
      <c r="G640" s="435">
        <v>4.1119999999999997E-2</v>
      </c>
      <c r="H640" s="435">
        <v>3.1559999999999998E-2</v>
      </c>
      <c r="I640" s="435">
        <v>0.28439999999999999</v>
      </c>
      <c r="J640" s="435">
        <v>3.1699999999999999E-2</v>
      </c>
      <c r="K640" s="435">
        <v>5.9279999999999999E-2</v>
      </c>
      <c r="L640" s="434">
        <v>425.84</v>
      </c>
      <c r="M640" s="434">
        <v>0</v>
      </c>
      <c r="N640" s="434">
        <v>0</v>
      </c>
      <c r="O640" s="434">
        <v>6306</v>
      </c>
      <c r="P640" s="435">
        <v>1.2031000000000001</v>
      </c>
      <c r="Q640" s="434">
        <v>1</v>
      </c>
      <c r="R640" s="434"/>
      <c r="S640" s="434" t="s">
        <v>361</v>
      </c>
      <c r="T640" s="434" t="s">
        <v>361</v>
      </c>
      <c r="U640" s="434">
        <v>2.0312000000000001</v>
      </c>
      <c r="V640" s="435">
        <v>0.98829999999999996</v>
      </c>
      <c r="W640" s="441">
        <v>1</v>
      </c>
    </row>
    <row r="641" spans="2:23" x14ac:dyDescent="0.35">
      <c r="B641" s="446" t="s">
        <v>224</v>
      </c>
      <c r="C641" s="434" t="s">
        <v>607</v>
      </c>
      <c r="D641" s="434" t="s">
        <v>608</v>
      </c>
      <c r="E641" s="435">
        <v>1.3751</v>
      </c>
      <c r="F641" s="434">
        <v>1</v>
      </c>
      <c r="G641" s="435">
        <v>0</v>
      </c>
      <c r="H641" s="435">
        <v>0</v>
      </c>
      <c r="I641" s="435">
        <v>0.1852</v>
      </c>
      <c r="J641" s="435">
        <v>1.197E-2</v>
      </c>
      <c r="K641" s="435">
        <v>0</v>
      </c>
      <c r="L641" s="434">
        <v>261.54000000000002</v>
      </c>
      <c r="M641" s="434">
        <v>7</v>
      </c>
      <c r="N641" s="434">
        <v>0</v>
      </c>
      <c r="O641" s="434">
        <v>6380</v>
      </c>
      <c r="P641" s="435">
        <v>1.2437</v>
      </c>
      <c r="Q641" s="434">
        <v>1</v>
      </c>
      <c r="R641" s="434"/>
      <c r="S641" s="434" t="s">
        <v>361</v>
      </c>
      <c r="T641" s="434" t="s">
        <v>361</v>
      </c>
      <c r="U641" s="434">
        <v>1.7602</v>
      </c>
      <c r="V641" s="435">
        <v>0.99560000000000004</v>
      </c>
      <c r="W641" s="441">
        <v>1</v>
      </c>
    </row>
    <row r="642" spans="2:23" x14ac:dyDescent="0.35">
      <c r="B642" s="446" t="s">
        <v>224</v>
      </c>
      <c r="C642" s="434" t="s">
        <v>609</v>
      </c>
      <c r="D642" s="434" t="s">
        <v>610</v>
      </c>
      <c r="E642" s="435">
        <v>1.3275000000000001</v>
      </c>
      <c r="F642" s="434">
        <v>1</v>
      </c>
      <c r="G642" s="435">
        <v>0.15801000000000001</v>
      </c>
      <c r="H642" s="435">
        <v>0.13083</v>
      </c>
      <c r="I642" s="435">
        <v>0.10150000000000001</v>
      </c>
      <c r="J642" s="435">
        <v>0</v>
      </c>
      <c r="K642" s="435">
        <v>2.077E-2</v>
      </c>
      <c r="L642" s="434">
        <v>0</v>
      </c>
      <c r="M642" s="434">
        <v>0</v>
      </c>
      <c r="N642" s="434">
        <v>0</v>
      </c>
      <c r="O642" s="434">
        <v>3351</v>
      </c>
      <c r="P642" s="435">
        <v>1.2141</v>
      </c>
      <c r="Q642" s="434">
        <v>1</v>
      </c>
      <c r="R642" s="434"/>
      <c r="S642" s="434" t="s">
        <v>361</v>
      </c>
      <c r="T642" s="434" t="s">
        <v>361</v>
      </c>
      <c r="U642" s="434">
        <v>1.5854999999999999</v>
      </c>
      <c r="V642" s="435">
        <v>0.99070000000000003</v>
      </c>
      <c r="W642" s="441">
        <v>1</v>
      </c>
    </row>
    <row r="643" spans="2:23" x14ac:dyDescent="0.35">
      <c r="B643" s="446" t="s">
        <v>224</v>
      </c>
      <c r="C643" s="434" t="s">
        <v>611</v>
      </c>
      <c r="D643" s="434" t="s">
        <v>612</v>
      </c>
      <c r="E643" s="435">
        <v>1.3275000000000001</v>
      </c>
      <c r="F643" s="434">
        <v>1</v>
      </c>
      <c r="G643" s="435">
        <v>2.5100000000000001E-3</v>
      </c>
      <c r="H643" s="435">
        <v>3.48E-3</v>
      </c>
      <c r="I643" s="435">
        <v>0.14580000000000001</v>
      </c>
      <c r="J643" s="435">
        <v>0</v>
      </c>
      <c r="K643" s="435">
        <v>2.9960000000000001E-2</v>
      </c>
      <c r="L643" s="434">
        <v>0</v>
      </c>
      <c r="M643" s="434">
        <v>0</v>
      </c>
      <c r="N643" s="434">
        <v>0</v>
      </c>
      <c r="O643" s="434">
        <v>2477</v>
      </c>
      <c r="P643" s="435">
        <v>1.2141</v>
      </c>
      <c r="Q643" s="434">
        <v>1</v>
      </c>
      <c r="R643" s="434"/>
      <c r="S643" s="434" t="s">
        <v>361</v>
      </c>
      <c r="T643" s="434" t="s">
        <v>361</v>
      </c>
      <c r="U643" s="434">
        <v>1.5044999999999999</v>
      </c>
      <c r="V643" s="435">
        <v>0.99109999999999998</v>
      </c>
      <c r="W643" s="441">
        <v>1</v>
      </c>
    </row>
    <row r="644" spans="2:23" x14ac:dyDescent="0.35">
      <c r="B644" s="446" t="s">
        <v>224</v>
      </c>
      <c r="C644" s="434" t="s">
        <v>613</v>
      </c>
      <c r="D644" s="434" t="s">
        <v>614</v>
      </c>
      <c r="E644" s="435">
        <v>1.3329</v>
      </c>
      <c r="F644" s="434">
        <v>1</v>
      </c>
      <c r="G644" s="435">
        <v>0.42701</v>
      </c>
      <c r="H644" s="435">
        <v>0.52698999999999996</v>
      </c>
      <c r="I644" s="435">
        <v>0.63200000000000001</v>
      </c>
      <c r="J644" s="435">
        <v>0.10339</v>
      </c>
      <c r="K644" s="435">
        <v>0.13653000000000001</v>
      </c>
      <c r="L644" s="434">
        <v>1113.97</v>
      </c>
      <c r="M644" s="434">
        <v>0</v>
      </c>
      <c r="N644" s="434">
        <v>0</v>
      </c>
      <c r="O644" s="434">
        <v>1150</v>
      </c>
      <c r="P644" s="435">
        <v>1.2175</v>
      </c>
      <c r="Q644" s="434">
        <v>1</v>
      </c>
      <c r="R644" s="434"/>
      <c r="S644" s="434" t="s">
        <v>361</v>
      </c>
      <c r="T644" s="434" t="s">
        <v>361</v>
      </c>
      <c r="U644" s="434">
        <v>1.8834</v>
      </c>
      <c r="V644" s="435">
        <v>0.99729999999999996</v>
      </c>
      <c r="W644" s="441">
        <v>1</v>
      </c>
    </row>
    <row r="645" spans="2:23" x14ac:dyDescent="0.35">
      <c r="B645" s="446" t="s">
        <v>224</v>
      </c>
      <c r="C645" s="434" t="s">
        <v>700</v>
      </c>
      <c r="D645" s="434" t="s">
        <v>701</v>
      </c>
      <c r="E645" s="435">
        <v>1.3329</v>
      </c>
      <c r="F645" s="434">
        <v>1</v>
      </c>
      <c r="G645" s="435">
        <v>0.15322</v>
      </c>
      <c r="H645" s="435">
        <v>0.18410000000000001</v>
      </c>
      <c r="I645" s="435">
        <v>0.81200000000000006</v>
      </c>
      <c r="J645" s="435">
        <v>0.14051</v>
      </c>
      <c r="K645" s="435">
        <v>0.17871999999999999</v>
      </c>
      <c r="L645" s="434">
        <v>0</v>
      </c>
      <c r="M645" s="434">
        <v>0</v>
      </c>
      <c r="N645" s="434">
        <v>0</v>
      </c>
      <c r="O645" s="434">
        <v>162</v>
      </c>
      <c r="P645" s="435">
        <v>1.2175</v>
      </c>
      <c r="Q645" s="434">
        <v>1</v>
      </c>
      <c r="R645" s="434"/>
      <c r="S645" s="434" t="s">
        <v>361</v>
      </c>
      <c r="T645" s="434" t="s">
        <v>361</v>
      </c>
      <c r="U645" s="434">
        <v>1.4918</v>
      </c>
      <c r="V645" s="435"/>
      <c r="W645" s="441">
        <v>1</v>
      </c>
    </row>
    <row r="646" spans="2:23" x14ac:dyDescent="0.35">
      <c r="B646" s="446" t="s">
        <v>224</v>
      </c>
      <c r="C646" s="434" t="s">
        <v>615</v>
      </c>
      <c r="D646" s="434" t="s">
        <v>616</v>
      </c>
      <c r="E646" s="435">
        <v>1.3099000000000001</v>
      </c>
      <c r="F646" s="434">
        <v>1</v>
      </c>
      <c r="G646" s="435">
        <v>0.30492000000000002</v>
      </c>
      <c r="H646" s="435">
        <v>0.25927</v>
      </c>
      <c r="I646" s="435">
        <v>0.31340000000000001</v>
      </c>
      <c r="J646" s="435">
        <v>3.7679999999999998E-2</v>
      </c>
      <c r="K646" s="435">
        <v>0</v>
      </c>
      <c r="L646" s="434">
        <v>599.36</v>
      </c>
      <c r="M646" s="434">
        <v>7</v>
      </c>
      <c r="N646" s="434">
        <v>0</v>
      </c>
      <c r="O646" s="434">
        <v>13197</v>
      </c>
      <c r="P646" s="435">
        <v>1.2031000000000001</v>
      </c>
      <c r="Q646" s="434">
        <v>1</v>
      </c>
      <c r="R646" s="434"/>
      <c r="S646" s="434" t="s">
        <v>361</v>
      </c>
      <c r="T646" s="434" t="s">
        <v>361</v>
      </c>
      <c r="U646" s="434">
        <v>1.9197</v>
      </c>
      <c r="V646" s="435">
        <v>0.99680000000000002</v>
      </c>
      <c r="W646" s="441">
        <v>1</v>
      </c>
    </row>
    <row r="647" spans="2:23" x14ac:dyDescent="0.35">
      <c r="B647" s="446" t="s">
        <v>224</v>
      </c>
      <c r="C647" s="434" t="s">
        <v>617</v>
      </c>
      <c r="D647" s="434" t="s">
        <v>618</v>
      </c>
      <c r="E647" s="435">
        <v>0.88300000000000001</v>
      </c>
      <c r="F647" s="434">
        <v>1</v>
      </c>
      <c r="G647" s="435">
        <v>0.1062</v>
      </c>
      <c r="H647" s="435">
        <v>0.10204000000000001</v>
      </c>
      <c r="I647" s="435">
        <v>0.3367</v>
      </c>
      <c r="J647" s="435">
        <v>4.2479999999999997E-2</v>
      </c>
      <c r="K647" s="435">
        <v>0</v>
      </c>
      <c r="L647" s="434">
        <v>398.22</v>
      </c>
      <c r="M647" s="434">
        <v>7</v>
      </c>
      <c r="N647" s="434">
        <v>0</v>
      </c>
      <c r="O647" s="434">
        <v>3758</v>
      </c>
      <c r="P647" s="435">
        <v>0.91830000000000001</v>
      </c>
      <c r="Q647" s="434">
        <v>1</v>
      </c>
      <c r="R647" s="434"/>
      <c r="S647" s="434" t="s">
        <v>361</v>
      </c>
      <c r="T647" s="434" t="s">
        <v>361</v>
      </c>
      <c r="U647" s="434">
        <v>2.0741999999999998</v>
      </c>
      <c r="V647" s="435">
        <v>0.99539999999999995</v>
      </c>
      <c r="W647" s="441">
        <v>1</v>
      </c>
    </row>
    <row r="648" spans="2:23" x14ac:dyDescent="0.35">
      <c r="B648" s="446" t="s">
        <v>224</v>
      </c>
      <c r="C648" s="434" t="s">
        <v>619</v>
      </c>
      <c r="D648" s="434" t="s">
        <v>620</v>
      </c>
      <c r="E648" s="435">
        <v>1.3329</v>
      </c>
      <c r="F648" s="434">
        <v>1</v>
      </c>
      <c r="G648" s="435">
        <v>0.40378999999999998</v>
      </c>
      <c r="H648" s="435">
        <v>0.52698999999999996</v>
      </c>
      <c r="I648" s="435">
        <v>0.61460000000000004</v>
      </c>
      <c r="J648" s="435">
        <v>9.98E-2</v>
      </c>
      <c r="K648" s="435">
        <v>0</v>
      </c>
      <c r="L648" s="434">
        <v>496.96</v>
      </c>
      <c r="M648" s="434">
        <v>7</v>
      </c>
      <c r="N648" s="434">
        <v>0</v>
      </c>
      <c r="O648" s="434">
        <v>1493</v>
      </c>
      <c r="P648" s="435">
        <v>1.2175</v>
      </c>
      <c r="Q648" s="434">
        <v>1</v>
      </c>
      <c r="R648" s="434"/>
      <c r="S648" s="434" t="s">
        <v>361</v>
      </c>
      <c r="T648" s="434" t="s">
        <v>361</v>
      </c>
      <c r="U648" s="434">
        <v>1.8647</v>
      </c>
      <c r="V648" s="435">
        <v>0.99960000000000004</v>
      </c>
      <c r="W648" s="441">
        <v>1</v>
      </c>
    </row>
    <row r="649" spans="2:23" x14ac:dyDescent="0.35">
      <c r="B649" s="446" t="s">
        <v>224</v>
      </c>
      <c r="C649" s="434" t="s">
        <v>621</v>
      </c>
      <c r="D649" s="434" t="s">
        <v>622</v>
      </c>
      <c r="E649" s="435">
        <v>1.3329</v>
      </c>
      <c r="F649" s="434">
        <v>1</v>
      </c>
      <c r="G649" s="435">
        <v>0.25881999999999999</v>
      </c>
      <c r="H649" s="435">
        <v>0.41344999999999998</v>
      </c>
      <c r="I649" s="435">
        <v>0.94799999999999995</v>
      </c>
      <c r="J649" s="435">
        <v>0.16855999999999999</v>
      </c>
      <c r="K649" s="435">
        <v>0.21163000000000001</v>
      </c>
      <c r="L649" s="434">
        <v>22282.52</v>
      </c>
      <c r="M649" s="434">
        <v>0</v>
      </c>
      <c r="N649" s="434">
        <v>0</v>
      </c>
      <c r="O649" s="434">
        <v>551</v>
      </c>
      <c r="P649" s="435">
        <v>1.2175</v>
      </c>
      <c r="Q649" s="434">
        <v>1</v>
      </c>
      <c r="R649" s="434"/>
      <c r="S649" s="434" t="s">
        <v>361</v>
      </c>
      <c r="T649" s="434" t="s">
        <v>361</v>
      </c>
      <c r="U649" s="434">
        <v>1.9799</v>
      </c>
      <c r="V649" s="435">
        <v>1</v>
      </c>
      <c r="W649" s="441">
        <v>1</v>
      </c>
    </row>
    <row r="650" spans="2:23" x14ac:dyDescent="0.35">
      <c r="B650" s="446" t="s">
        <v>224</v>
      </c>
      <c r="C650" s="434" t="s">
        <v>702</v>
      </c>
      <c r="D650" s="434" t="s">
        <v>703</v>
      </c>
      <c r="E650" s="435">
        <v>1.3329</v>
      </c>
      <c r="F650" s="434">
        <v>1</v>
      </c>
      <c r="G650" s="435">
        <v>0.34322000000000003</v>
      </c>
      <c r="H650" s="435">
        <v>0.34689999999999999</v>
      </c>
      <c r="I650" s="435">
        <v>0.8014</v>
      </c>
      <c r="J650" s="435">
        <v>0.13833000000000001</v>
      </c>
      <c r="K650" s="435">
        <v>0.17619000000000001</v>
      </c>
      <c r="L650" s="434">
        <v>0</v>
      </c>
      <c r="M650" s="434">
        <v>0</v>
      </c>
      <c r="N650" s="434">
        <v>0</v>
      </c>
      <c r="O650" s="434">
        <v>164</v>
      </c>
      <c r="P650" s="435">
        <v>1.2175</v>
      </c>
      <c r="Q650" s="434">
        <v>1</v>
      </c>
      <c r="R650" s="434"/>
      <c r="S650" s="434" t="s">
        <v>361</v>
      </c>
      <c r="T650" s="434" t="s">
        <v>361</v>
      </c>
      <c r="U650" s="434">
        <v>1.7283999999999999</v>
      </c>
      <c r="V650" s="435"/>
      <c r="W650" s="441">
        <v>1</v>
      </c>
    </row>
    <row r="651" spans="2:23" x14ac:dyDescent="0.35">
      <c r="B651" s="446" t="s">
        <v>224</v>
      </c>
      <c r="C651" s="434" t="s">
        <v>623</v>
      </c>
      <c r="D651" s="434" t="s">
        <v>624</v>
      </c>
      <c r="E651" s="435">
        <v>1.3329</v>
      </c>
      <c r="F651" s="434">
        <v>1</v>
      </c>
      <c r="G651" s="435">
        <v>0.42953000000000002</v>
      </c>
      <c r="H651" s="435">
        <v>0.52698999999999996</v>
      </c>
      <c r="I651" s="435">
        <v>0.90249999999999997</v>
      </c>
      <c r="J651" s="435">
        <v>0.15917999999999999</v>
      </c>
      <c r="K651" s="435">
        <v>0</v>
      </c>
      <c r="L651" s="434">
        <v>7327.84</v>
      </c>
      <c r="M651" s="434">
        <v>7</v>
      </c>
      <c r="N651" s="434">
        <v>0</v>
      </c>
      <c r="O651" s="434">
        <v>945</v>
      </c>
      <c r="P651" s="435">
        <v>1.2175</v>
      </c>
      <c r="Q651" s="434">
        <v>1</v>
      </c>
      <c r="R651" s="434"/>
      <c r="S651" s="434" t="s">
        <v>361</v>
      </c>
      <c r="T651" s="434" t="s">
        <v>361</v>
      </c>
      <c r="U651" s="434">
        <v>2.0424000000000002</v>
      </c>
      <c r="V651" s="435">
        <v>0.999</v>
      </c>
      <c r="W651" s="441">
        <v>1</v>
      </c>
    </row>
    <row r="652" spans="2:23" x14ac:dyDescent="0.35">
      <c r="B652" s="446" t="s">
        <v>224</v>
      </c>
      <c r="C652" s="434" t="s">
        <v>625</v>
      </c>
      <c r="D652" s="434" t="s">
        <v>704</v>
      </c>
      <c r="E652" s="435">
        <v>1.3099000000000001</v>
      </c>
      <c r="F652" s="434">
        <v>1</v>
      </c>
      <c r="G652" s="435">
        <v>0</v>
      </c>
      <c r="H652" s="435">
        <v>0</v>
      </c>
      <c r="I652" s="435">
        <v>6.0600000000000001E-2</v>
      </c>
      <c r="J652" s="435">
        <v>0</v>
      </c>
      <c r="K652" s="435">
        <v>1.235E-2</v>
      </c>
      <c r="L652" s="434">
        <v>0</v>
      </c>
      <c r="M652" s="434">
        <v>0</v>
      </c>
      <c r="N652" s="434">
        <v>0</v>
      </c>
      <c r="O652" s="434">
        <v>4246</v>
      </c>
      <c r="P652" s="435">
        <v>1.2031000000000001</v>
      </c>
      <c r="Q652" s="434">
        <v>1</v>
      </c>
      <c r="R652" s="434"/>
      <c r="S652" s="434" t="s">
        <v>361</v>
      </c>
      <c r="T652" s="434" t="s">
        <v>361</v>
      </c>
      <c r="U652" s="434">
        <v>1.5057</v>
      </c>
      <c r="V652" s="435">
        <v>0.99929999999999997</v>
      </c>
      <c r="W652" s="441">
        <v>1</v>
      </c>
    </row>
    <row r="653" spans="2:23" x14ac:dyDescent="0.35">
      <c r="B653" s="446" t="s">
        <v>224</v>
      </c>
      <c r="C653" s="434" t="s">
        <v>627</v>
      </c>
      <c r="D653" s="434" t="s">
        <v>628</v>
      </c>
      <c r="E653" s="435">
        <v>0.85150000000000003</v>
      </c>
      <c r="F653" s="434">
        <v>1</v>
      </c>
      <c r="G653" s="435">
        <v>0</v>
      </c>
      <c r="H653" s="435">
        <v>0</v>
      </c>
      <c r="I653" s="435">
        <v>0.1308</v>
      </c>
      <c r="J653" s="435">
        <v>0</v>
      </c>
      <c r="K653" s="435">
        <v>0</v>
      </c>
      <c r="L653" s="434">
        <v>0</v>
      </c>
      <c r="M653" s="434">
        <v>0</v>
      </c>
      <c r="N653" s="434">
        <v>0</v>
      </c>
      <c r="O653" s="434">
        <v>113</v>
      </c>
      <c r="P653" s="435">
        <v>0.89580000000000004</v>
      </c>
      <c r="Q653" s="434">
        <v>1</v>
      </c>
      <c r="R653" s="434"/>
      <c r="S653" s="434" t="s">
        <v>361</v>
      </c>
      <c r="T653" s="434" t="s">
        <v>361</v>
      </c>
      <c r="U653" s="434">
        <v>1.4232</v>
      </c>
      <c r="V653" s="435"/>
      <c r="W653" s="441">
        <v>1</v>
      </c>
    </row>
    <row r="654" spans="2:23" x14ac:dyDescent="0.35">
      <c r="B654" s="446" t="s">
        <v>224</v>
      </c>
      <c r="C654" s="434" t="s">
        <v>629</v>
      </c>
      <c r="D654" s="434" t="s">
        <v>630</v>
      </c>
      <c r="E654" s="435">
        <v>0.91390000000000005</v>
      </c>
      <c r="F654" s="434">
        <v>1</v>
      </c>
      <c r="G654" s="435">
        <v>0</v>
      </c>
      <c r="H654" s="435">
        <v>0</v>
      </c>
      <c r="I654" s="435">
        <v>0</v>
      </c>
      <c r="J654" s="435">
        <v>0</v>
      </c>
      <c r="K654" s="435">
        <v>0</v>
      </c>
      <c r="L654" s="434">
        <v>0</v>
      </c>
      <c r="M654" s="434">
        <v>0</v>
      </c>
      <c r="N654" s="434">
        <v>0</v>
      </c>
      <c r="O654" s="434">
        <v>24</v>
      </c>
      <c r="P654" s="435">
        <v>0.94020000000000004</v>
      </c>
      <c r="Q654" s="434">
        <v>1</v>
      </c>
      <c r="R654" s="434"/>
      <c r="S654" s="434" t="s">
        <v>361</v>
      </c>
      <c r="T654" s="434" t="s">
        <v>361</v>
      </c>
      <c r="U654" s="434">
        <v>2.3292999999999999</v>
      </c>
      <c r="V654" s="435"/>
      <c r="W654" s="441">
        <v>1</v>
      </c>
    </row>
    <row r="655" spans="2:23" x14ac:dyDescent="0.35">
      <c r="B655" s="446" t="s">
        <v>224</v>
      </c>
      <c r="C655" s="434" t="s">
        <v>631</v>
      </c>
      <c r="D655" s="434" t="s">
        <v>632</v>
      </c>
      <c r="E655" s="435">
        <v>1.1359999999999999</v>
      </c>
      <c r="F655" s="434">
        <v>1</v>
      </c>
      <c r="G655" s="435">
        <v>0.20169000000000001</v>
      </c>
      <c r="H655" s="435">
        <v>0.22903999999999999</v>
      </c>
      <c r="I655" s="435">
        <v>0.48480000000000001</v>
      </c>
      <c r="J655" s="435">
        <v>7.3029999999999998E-2</v>
      </c>
      <c r="K655" s="435">
        <v>0.10315000000000001</v>
      </c>
      <c r="L655" s="434">
        <v>293.36</v>
      </c>
      <c r="M655" s="434">
        <v>0</v>
      </c>
      <c r="N655" s="434">
        <v>0</v>
      </c>
      <c r="O655" s="434">
        <v>1102</v>
      </c>
      <c r="P655" s="435">
        <v>1.0911999999999999</v>
      </c>
      <c r="Q655" s="434">
        <v>1</v>
      </c>
      <c r="R655" s="434"/>
      <c r="S655" s="434" t="s">
        <v>361</v>
      </c>
      <c r="T655" s="434" t="s">
        <v>361</v>
      </c>
      <c r="U655" s="434">
        <v>1.5965</v>
      </c>
      <c r="V655" s="435">
        <v>1</v>
      </c>
      <c r="W655" s="441">
        <v>1</v>
      </c>
    </row>
    <row r="656" spans="2:23" x14ac:dyDescent="0.35">
      <c r="B656" s="446" t="s">
        <v>224</v>
      </c>
      <c r="C656" s="434" t="s">
        <v>633</v>
      </c>
      <c r="D656" s="434" t="s">
        <v>634</v>
      </c>
      <c r="E656" s="435">
        <v>1.1359999999999999</v>
      </c>
      <c r="F656" s="434">
        <v>1</v>
      </c>
      <c r="G656" s="435">
        <v>0</v>
      </c>
      <c r="H656" s="435">
        <v>0</v>
      </c>
      <c r="I656" s="435">
        <v>0.20269999999999999</v>
      </c>
      <c r="J656" s="435">
        <v>1.4840000000000001E-2</v>
      </c>
      <c r="K656" s="435">
        <v>4.19E-2</v>
      </c>
      <c r="L656" s="434">
        <v>395.5</v>
      </c>
      <c r="M656" s="434">
        <v>0</v>
      </c>
      <c r="N656" s="434">
        <v>0</v>
      </c>
      <c r="O656" s="434">
        <v>820</v>
      </c>
      <c r="P656" s="435">
        <v>1.0911999999999999</v>
      </c>
      <c r="Q656" s="434">
        <v>1</v>
      </c>
      <c r="R656" s="434"/>
      <c r="S656" s="434" t="s">
        <v>361</v>
      </c>
      <c r="T656" s="434" t="s">
        <v>361</v>
      </c>
      <c r="U656" s="434">
        <v>1.7602</v>
      </c>
      <c r="V656" s="435">
        <v>0.99909999999999999</v>
      </c>
      <c r="W656" s="441">
        <v>1</v>
      </c>
    </row>
    <row r="657" spans="2:23" x14ac:dyDescent="0.35">
      <c r="B657" s="446" t="s">
        <v>224</v>
      </c>
      <c r="C657" s="434" t="s">
        <v>635</v>
      </c>
      <c r="D657" s="434" t="s">
        <v>636</v>
      </c>
      <c r="E657" s="435">
        <v>1.1359999999999999</v>
      </c>
      <c r="F657" s="434">
        <v>1</v>
      </c>
      <c r="G657" s="435">
        <v>0</v>
      </c>
      <c r="H657" s="435">
        <v>0</v>
      </c>
      <c r="I657" s="435">
        <v>0.2334</v>
      </c>
      <c r="J657" s="435">
        <v>2.1180000000000001E-2</v>
      </c>
      <c r="K657" s="435">
        <v>0</v>
      </c>
      <c r="L657" s="434">
        <v>456.6</v>
      </c>
      <c r="M657" s="434">
        <v>0</v>
      </c>
      <c r="N657" s="434">
        <v>0</v>
      </c>
      <c r="O657" s="434">
        <v>1173</v>
      </c>
      <c r="P657" s="435">
        <v>1.0911999999999999</v>
      </c>
      <c r="Q657" s="434">
        <v>1</v>
      </c>
      <c r="R657" s="434"/>
      <c r="S657" s="434" t="s">
        <v>361</v>
      </c>
      <c r="T657" s="434" t="s">
        <v>361</v>
      </c>
      <c r="U657" s="434">
        <v>1.4474</v>
      </c>
      <c r="V657" s="435">
        <v>0.99639999999999995</v>
      </c>
      <c r="W657" s="441">
        <v>1</v>
      </c>
    </row>
    <row r="658" spans="2:23" x14ac:dyDescent="0.35">
      <c r="B658" s="446" t="s">
        <v>224</v>
      </c>
      <c r="C658" s="434" t="s">
        <v>637</v>
      </c>
      <c r="D658" s="434" t="s">
        <v>638</v>
      </c>
      <c r="E658" s="435">
        <v>1.1359999999999999</v>
      </c>
      <c r="F658" s="434">
        <v>1</v>
      </c>
      <c r="G658" s="435">
        <v>0.27209</v>
      </c>
      <c r="H658" s="435">
        <v>0.21806</v>
      </c>
      <c r="I658" s="435">
        <v>0.38030000000000003</v>
      </c>
      <c r="J658" s="435">
        <v>5.1470000000000002E-2</v>
      </c>
      <c r="K658" s="435">
        <v>8.0049999999999996E-2</v>
      </c>
      <c r="L658" s="434">
        <v>669.27</v>
      </c>
      <c r="M658" s="434">
        <v>0</v>
      </c>
      <c r="N658" s="434">
        <v>0</v>
      </c>
      <c r="O658" s="434">
        <v>6968</v>
      </c>
      <c r="P658" s="435">
        <v>1.0911999999999999</v>
      </c>
      <c r="Q658" s="434">
        <v>1</v>
      </c>
      <c r="R658" s="434"/>
      <c r="S658" s="434" t="s">
        <v>361</v>
      </c>
      <c r="T658" s="434" t="s">
        <v>361</v>
      </c>
      <c r="U658" s="434">
        <v>2.1276000000000002</v>
      </c>
      <c r="V658" s="435">
        <v>0.999</v>
      </c>
      <c r="W658" s="441">
        <v>1</v>
      </c>
    </row>
    <row r="659" spans="2:23" x14ac:dyDescent="0.35">
      <c r="B659" s="446" t="s">
        <v>224</v>
      </c>
      <c r="C659" s="434" t="s">
        <v>639</v>
      </c>
      <c r="D659" s="434" t="s">
        <v>640</v>
      </c>
      <c r="E659" s="435">
        <v>1.1359999999999999</v>
      </c>
      <c r="F659" s="434">
        <v>1</v>
      </c>
      <c r="G659" s="435">
        <v>0</v>
      </c>
      <c r="H659" s="435">
        <v>0</v>
      </c>
      <c r="I659" s="435">
        <v>0.12690000000000001</v>
      </c>
      <c r="J659" s="435">
        <v>0</v>
      </c>
      <c r="K659" s="435">
        <v>0</v>
      </c>
      <c r="L659" s="434">
        <v>0</v>
      </c>
      <c r="M659" s="434">
        <v>0</v>
      </c>
      <c r="N659" s="434">
        <v>0</v>
      </c>
      <c r="O659" s="434">
        <v>2265</v>
      </c>
      <c r="P659" s="435">
        <v>1.0911999999999999</v>
      </c>
      <c r="Q659" s="434">
        <v>1</v>
      </c>
      <c r="R659" s="434"/>
      <c r="S659" s="434" t="s">
        <v>361</v>
      </c>
      <c r="T659" s="434" t="s">
        <v>361</v>
      </c>
      <c r="U659" s="434">
        <v>1.5559000000000001</v>
      </c>
      <c r="V659" s="435">
        <v>0.99339999999999995</v>
      </c>
      <c r="W659" s="441">
        <v>1</v>
      </c>
    </row>
    <row r="660" spans="2:23" x14ac:dyDescent="0.35">
      <c r="B660" s="446" t="s">
        <v>224</v>
      </c>
      <c r="C660" s="434" t="s">
        <v>641</v>
      </c>
      <c r="D660" s="434" t="s">
        <v>642</v>
      </c>
      <c r="E660" s="435">
        <v>1.1359999999999999</v>
      </c>
      <c r="F660" s="434">
        <v>1</v>
      </c>
      <c r="G660" s="435">
        <v>0.14501</v>
      </c>
      <c r="H660" s="435">
        <v>0.17956</v>
      </c>
      <c r="I660" s="435">
        <v>0.30690000000000001</v>
      </c>
      <c r="J660" s="435">
        <v>3.6339999999999997E-2</v>
      </c>
      <c r="K660" s="435">
        <v>6.4119999999999996E-2</v>
      </c>
      <c r="L660" s="434">
        <v>353.51</v>
      </c>
      <c r="M660" s="434">
        <v>0</v>
      </c>
      <c r="N660" s="434">
        <v>0</v>
      </c>
      <c r="O660" s="434">
        <v>3059</v>
      </c>
      <c r="P660" s="435">
        <v>1.0911999999999999</v>
      </c>
      <c r="Q660" s="434">
        <v>1</v>
      </c>
      <c r="R660" s="434"/>
      <c r="S660" s="434" t="s">
        <v>361</v>
      </c>
      <c r="T660" s="434" t="s">
        <v>361</v>
      </c>
      <c r="U660" s="434">
        <v>1.5077</v>
      </c>
      <c r="V660" s="435">
        <v>0.99619999999999997</v>
      </c>
      <c r="W660" s="441">
        <v>1</v>
      </c>
    </row>
    <row r="661" spans="2:23" x14ac:dyDescent="0.35">
      <c r="B661" s="446" t="s">
        <v>224</v>
      </c>
      <c r="C661" s="434" t="s">
        <v>643</v>
      </c>
      <c r="D661" s="434" t="s">
        <v>644</v>
      </c>
      <c r="E661" s="435">
        <v>1.1359999999999999</v>
      </c>
      <c r="F661" s="434">
        <v>1</v>
      </c>
      <c r="G661" s="435">
        <v>3.218E-2</v>
      </c>
      <c r="H661" s="435">
        <v>3.2579999999999998E-2</v>
      </c>
      <c r="I661" s="435">
        <v>0.76119999999999999</v>
      </c>
      <c r="J661" s="435">
        <v>0.13003999999999999</v>
      </c>
      <c r="K661" s="435">
        <v>0.16666</v>
      </c>
      <c r="L661" s="434">
        <v>7289.46</v>
      </c>
      <c r="M661" s="434">
        <v>0</v>
      </c>
      <c r="N661" s="434">
        <v>0</v>
      </c>
      <c r="O661" s="434">
        <v>118</v>
      </c>
      <c r="P661" s="435">
        <v>1.0911999999999999</v>
      </c>
      <c r="Q661" s="434">
        <v>1</v>
      </c>
      <c r="R661" s="434"/>
      <c r="S661" s="434" t="s">
        <v>361</v>
      </c>
      <c r="T661" s="434" t="s">
        <v>361</v>
      </c>
      <c r="U661" s="434">
        <v>1.4065000000000001</v>
      </c>
      <c r="V661" s="435"/>
      <c r="W661" s="441">
        <v>1</v>
      </c>
    </row>
    <row r="662" spans="2:23" x14ac:dyDescent="0.35">
      <c r="B662" s="446" t="s">
        <v>224</v>
      </c>
      <c r="C662" s="434" t="s">
        <v>645</v>
      </c>
      <c r="D662" s="434" t="s">
        <v>646</v>
      </c>
      <c r="E662" s="435">
        <v>1.1359999999999999</v>
      </c>
      <c r="F662" s="434">
        <v>1</v>
      </c>
      <c r="G662" s="435">
        <v>0</v>
      </c>
      <c r="H662" s="435">
        <v>0</v>
      </c>
      <c r="I662" s="435">
        <v>0.2712</v>
      </c>
      <c r="J662" s="435">
        <v>2.8969999999999999E-2</v>
      </c>
      <c r="K662" s="435">
        <v>5.645E-2</v>
      </c>
      <c r="L662" s="434">
        <v>448.75</v>
      </c>
      <c r="M662" s="434">
        <v>0</v>
      </c>
      <c r="N662" s="434">
        <v>0</v>
      </c>
      <c r="O662" s="434">
        <v>1247</v>
      </c>
      <c r="P662" s="435">
        <v>1.0911999999999999</v>
      </c>
      <c r="Q662" s="434">
        <v>1</v>
      </c>
      <c r="R662" s="434"/>
      <c r="S662" s="434" t="s">
        <v>361</v>
      </c>
      <c r="T662" s="434" t="s">
        <v>361</v>
      </c>
      <c r="U662" s="434">
        <v>1.6960999999999999</v>
      </c>
      <c r="V662" s="435">
        <v>0.99260000000000004</v>
      </c>
      <c r="W662" s="441">
        <v>1</v>
      </c>
    </row>
    <row r="663" spans="2:23" x14ac:dyDescent="0.35">
      <c r="B663" s="446" t="s">
        <v>224</v>
      </c>
      <c r="C663" s="434" t="s">
        <v>647</v>
      </c>
      <c r="D663" s="434" t="s">
        <v>648</v>
      </c>
      <c r="E663" s="435">
        <v>1.1359999999999999</v>
      </c>
      <c r="F663" s="434">
        <v>1</v>
      </c>
      <c r="G663" s="435">
        <v>0.15708</v>
      </c>
      <c r="H663" s="435">
        <v>0.11464000000000001</v>
      </c>
      <c r="I663" s="435">
        <v>0.23730000000000001</v>
      </c>
      <c r="J663" s="435">
        <v>2.198E-2</v>
      </c>
      <c r="K663" s="435">
        <v>4.9230000000000003E-2</v>
      </c>
      <c r="L663" s="434">
        <v>332.38</v>
      </c>
      <c r="M663" s="434">
        <v>0</v>
      </c>
      <c r="N663" s="434">
        <v>0</v>
      </c>
      <c r="O663" s="434">
        <v>4619</v>
      </c>
      <c r="P663" s="435">
        <v>1.0911999999999999</v>
      </c>
      <c r="Q663" s="434">
        <v>1</v>
      </c>
      <c r="R663" s="434"/>
      <c r="S663" s="434" t="s">
        <v>361</v>
      </c>
      <c r="T663" s="434" t="s">
        <v>361</v>
      </c>
      <c r="U663" s="434">
        <v>1.6356999999999999</v>
      </c>
      <c r="V663" s="435">
        <v>0.99629999999999996</v>
      </c>
      <c r="W663" s="441">
        <v>1</v>
      </c>
    </row>
    <row r="664" spans="2:23" x14ac:dyDescent="0.35">
      <c r="B664" s="446" t="s">
        <v>224</v>
      </c>
      <c r="C664" s="434" t="s">
        <v>649</v>
      </c>
      <c r="D664" s="434" t="s">
        <v>650</v>
      </c>
      <c r="E664" s="435">
        <v>1.1359999999999999</v>
      </c>
      <c r="F664" s="434">
        <v>1</v>
      </c>
      <c r="G664" s="435">
        <v>0</v>
      </c>
      <c r="H664" s="435">
        <v>0</v>
      </c>
      <c r="I664" s="435">
        <v>0.10768</v>
      </c>
      <c r="J664" s="435">
        <v>0</v>
      </c>
      <c r="K664" s="435">
        <v>0</v>
      </c>
      <c r="L664" s="434">
        <v>0</v>
      </c>
      <c r="M664" s="434">
        <v>0</v>
      </c>
      <c r="N664" s="434">
        <v>0</v>
      </c>
      <c r="O664" s="434">
        <v>1034</v>
      </c>
      <c r="P664" s="435">
        <v>1.0911999999999999</v>
      </c>
      <c r="Q664" s="434">
        <v>1</v>
      </c>
      <c r="R664" s="434"/>
      <c r="S664" s="434" t="s">
        <v>361</v>
      </c>
      <c r="T664" s="434" t="s">
        <v>361</v>
      </c>
      <c r="U664" s="434">
        <v>1.4961</v>
      </c>
      <c r="V664" s="435">
        <v>0.99990000000000001</v>
      </c>
      <c r="W664" s="441">
        <v>1</v>
      </c>
    </row>
    <row r="665" spans="2:23" x14ac:dyDescent="0.35">
      <c r="B665" s="446" t="s">
        <v>224</v>
      </c>
      <c r="C665" s="434" t="s">
        <v>667</v>
      </c>
      <c r="D665" s="434" t="s">
        <v>668</v>
      </c>
      <c r="E665" s="435">
        <v>0.95720000000000005</v>
      </c>
      <c r="F665" s="434">
        <v>1</v>
      </c>
      <c r="G665" s="435">
        <v>0.26140000000000002</v>
      </c>
      <c r="H665" s="435">
        <v>0.24110000000000001</v>
      </c>
      <c r="I665" s="435">
        <v>0.3276</v>
      </c>
      <c r="J665" s="435">
        <v>4.061E-2</v>
      </c>
      <c r="K665" s="435">
        <v>6.8589999999999998E-2</v>
      </c>
      <c r="L665" s="434">
        <v>397.6</v>
      </c>
      <c r="M665" s="434">
        <v>0</v>
      </c>
      <c r="N665" s="434">
        <v>0</v>
      </c>
      <c r="O665" s="434">
        <v>7023</v>
      </c>
      <c r="P665" s="435">
        <v>0.97050000000000003</v>
      </c>
      <c r="Q665" s="434">
        <v>1</v>
      </c>
      <c r="R665" s="434"/>
      <c r="S665" s="434" t="s">
        <v>361</v>
      </c>
      <c r="T665" s="434" t="s">
        <v>361</v>
      </c>
      <c r="U665" s="434">
        <v>2.0318000000000001</v>
      </c>
      <c r="V665" s="435">
        <v>1</v>
      </c>
      <c r="W665" s="441">
        <v>1</v>
      </c>
    </row>
    <row r="666" spans="2:23" x14ac:dyDescent="0.35">
      <c r="B666" s="446" t="s">
        <v>224</v>
      </c>
      <c r="C666" s="434" t="s">
        <v>717</v>
      </c>
      <c r="D666" s="434" t="s">
        <v>718</v>
      </c>
      <c r="E666" s="435">
        <v>0.94850000000000001</v>
      </c>
      <c r="F666" s="434">
        <v>1</v>
      </c>
      <c r="G666" s="435">
        <v>0</v>
      </c>
      <c r="H666" s="435">
        <v>0</v>
      </c>
      <c r="I666" s="435">
        <v>0.29260000000000003</v>
      </c>
      <c r="J666" s="435">
        <v>0.03</v>
      </c>
      <c r="K666" s="435">
        <v>0</v>
      </c>
      <c r="L666" s="434">
        <v>596.11</v>
      </c>
      <c r="M666" s="434">
        <v>0</v>
      </c>
      <c r="N666" s="434">
        <v>0</v>
      </c>
      <c r="O666" s="434">
        <v>649</v>
      </c>
      <c r="P666" s="435">
        <v>0.96440000000000003</v>
      </c>
      <c r="Q666" s="434">
        <v>1</v>
      </c>
      <c r="R666" s="434"/>
      <c r="S666" s="434" t="s">
        <v>361</v>
      </c>
      <c r="T666" s="434" t="s">
        <v>361</v>
      </c>
      <c r="U666" s="434">
        <v>1.3427</v>
      </c>
      <c r="V666" s="435">
        <v>0.9929</v>
      </c>
      <c r="W666" s="441">
        <v>1</v>
      </c>
    </row>
    <row r="667" spans="2:23" x14ac:dyDescent="0.35">
      <c r="B667" s="446" t="s">
        <v>221</v>
      </c>
      <c r="C667" s="434" t="s">
        <v>359</v>
      </c>
      <c r="D667" s="434" t="s">
        <v>669</v>
      </c>
      <c r="E667" s="435">
        <v>1.1946000000000001</v>
      </c>
      <c r="F667" s="434">
        <v>1</v>
      </c>
      <c r="G667" s="435">
        <v>0.13902</v>
      </c>
      <c r="H667" s="435">
        <v>0.12209</v>
      </c>
      <c r="I667" s="435">
        <v>0.28720000000000001</v>
      </c>
      <c r="J667" s="435">
        <v>3.227E-2</v>
      </c>
      <c r="K667" s="435">
        <v>0</v>
      </c>
      <c r="L667" s="434">
        <v>390.95</v>
      </c>
      <c r="M667" s="434">
        <v>7</v>
      </c>
      <c r="N667" s="434">
        <v>0</v>
      </c>
      <c r="O667" s="434">
        <v>8306</v>
      </c>
      <c r="P667" s="435">
        <v>1.1294999999999999</v>
      </c>
      <c r="Q667" s="434">
        <v>1</v>
      </c>
      <c r="R667" s="434">
        <v>1</v>
      </c>
      <c r="S667" s="434" t="s">
        <v>361</v>
      </c>
      <c r="T667" s="434" t="s">
        <v>361</v>
      </c>
      <c r="U667" s="434"/>
      <c r="V667" s="435"/>
      <c r="W667" s="441"/>
    </row>
    <row r="668" spans="2:23" x14ac:dyDescent="0.35">
      <c r="B668" s="446" t="s">
        <v>221</v>
      </c>
      <c r="C668" s="434" t="s">
        <v>362</v>
      </c>
      <c r="D668" s="434" t="s">
        <v>363</v>
      </c>
      <c r="E668" s="435">
        <v>1.1946000000000001</v>
      </c>
      <c r="F668" s="434">
        <v>1</v>
      </c>
      <c r="G668" s="435">
        <v>0</v>
      </c>
      <c r="H668" s="435">
        <v>0</v>
      </c>
      <c r="I668" s="435">
        <v>0.32789999999999997</v>
      </c>
      <c r="J668" s="435">
        <v>4.0669999999999998E-2</v>
      </c>
      <c r="K668" s="435">
        <v>6.8650000000000003E-2</v>
      </c>
      <c r="L668" s="434">
        <v>350.03</v>
      </c>
      <c r="M668" s="434">
        <v>0</v>
      </c>
      <c r="N668" s="434">
        <v>0</v>
      </c>
      <c r="O668" s="434">
        <v>1359</v>
      </c>
      <c r="P668" s="435">
        <v>1.1294999999999999</v>
      </c>
      <c r="Q668" s="434">
        <v>1</v>
      </c>
      <c r="R668" s="434">
        <v>1.02864</v>
      </c>
      <c r="S668" s="434" t="s">
        <v>361</v>
      </c>
      <c r="T668" s="434" t="s">
        <v>361</v>
      </c>
      <c r="U668" s="434"/>
      <c r="V668" s="435"/>
      <c r="W668" s="441"/>
    </row>
    <row r="669" spans="2:23" x14ac:dyDescent="0.35">
      <c r="B669" s="446" t="s">
        <v>221</v>
      </c>
      <c r="C669" s="434" t="s">
        <v>364</v>
      </c>
      <c r="D669" s="434" t="s">
        <v>365</v>
      </c>
      <c r="E669" s="435">
        <v>1.3525</v>
      </c>
      <c r="F669" s="434">
        <v>1</v>
      </c>
      <c r="G669" s="435">
        <v>0.11089</v>
      </c>
      <c r="H669" s="435">
        <v>0.10671</v>
      </c>
      <c r="I669" s="435">
        <v>0.31190000000000001</v>
      </c>
      <c r="J669" s="435">
        <v>3.737E-2</v>
      </c>
      <c r="K669" s="435">
        <v>6.5199999999999994E-2</v>
      </c>
      <c r="L669" s="434">
        <v>187.83</v>
      </c>
      <c r="M669" s="434">
        <v>0</v>
      </c>
      <c r="N669" s="434">
        <v>0</v>
      </c>
      <c r="O669" s="434">
        <v>3738</v>
      </c>
      <c r="P669" s="435">
        <v>1.2297</v>
      </c>
      <c r="Q669" s="434">
        <v>1</v>
      </c>
      <c r="R669" s="434">
        <v>1</v>
      </c>
      <c r="S669" s="434" t="s">
        <v>361</v>
      </c>
      <c r="T669" s="434" t="s">
        <v>361</v>
      </c>
      <c r="U669" s="434"/>
      <c r="V669" s="435"/>
      <c r="W669" s="441"/>
    </row>
    <row r="670" spans="2:23" x14ac:dyDescent="0.35">
      <c r="B670" s="446" t="s">
        <v>221</v>
      </c>
      <c r="C670" s="434" t="s">
        <v>366</v>
      </c>
      <c r="D670" s="434" t="s">
        <v>367</v>
      </c>
      <c r="E670" s="435">
        <v>1.2586999999999999</v>
      </c>
      <c r="F670" s="434">
        <v>1</v>
      </c>
      <c r="G670" s="435">
        <v>9.2850000000000002E-2</v>
      </c>
      <c r="H670" s="435">
        <v>0.11527</v>
      </c>
      <c r="I670" s="435">
        <v>0.29299999999999998</v>
      </c>
      <c r="J670" s="435">
        <v>3.347E-2</v>
      </c>
      <c r="K670" s="435">
        <v>6.1129999999999997E-2</v>
      </c>
      <c r="L670" s="434">
        <v>739.54</v>
      </c>
      <c r="M670" s="434">
        <v>0</v>
      </c>
      <c r="N670" s="434">
        <v>0</v>
      </c>
      <c r="O670" s="434">
        <v>4252</v>
      </c>
      <c r="P670" s="435">
        <v>1.1706000000000001</v>
      </c>
      <c r="Q670" s="434">
        <v>1</v>
      </c>
      <c r="R670" s="434">
        <v>1</v>
      </c>
      <c r="S670" s="434" t="s">
        <v>361</v>
      </c>
      <c r="T670" s="434" t="s">
        <v>361</v>
      </c>
      <c r="U670" s="434"/>
      <c r="V670" s="435"/>
      <c r="W670" s="441"/>
    </row>
    <row r="671" spans="2:23" x14ac:dyDescent="0.35">
      <c r="B671" s="446" t="s">
        <v>221</v>
      </c>
      <c r="C671" s="434" t="s">
        <v>368</v>
      </c>
      <c r="D671" s="434" t="s">
        <v>369</v>
      </c>
      <c r="E671" s="435">
        <v>1.3525</v>
      </c>
      <c r="F671" s="434">
        <v>1</v>
      </c>
      <c r="G671" s="435">
        <v>2.6199999999999999E-3</v>
      </c>
      <c r="H671" s="435">
        <v>1.6900000000000001E-3</v>
      </c>
      <c r="I671" s="435">
        <v>0.28839999999999999</v>
      </c>
      <c r="J671" s="435">
        <v>3.252E-2</v>
      </c>
      <c r="K671" s="435">
        <v>0</v>
      </c>
      <c r="L671" s="434">
        <v>363.65</v>
      </c>
      <c r="M671" s="434">
        <v>7</v>
      </c>
      <c r="N671" s="434">
        <v>0</v>
      </c>
      <c r="O671" s="434">
        <v>4492</v>
      </c>
      <c r="P671" s="435">
        <v>1.2297</v>
      </c>
      <c r="Q671" s="434">
        <v>1</v>
      </c>
      <c r="R671" s="434">
        <v>1</v>
      </c>
      <c r="S671" s="434" t="s">
        <v>361</v>
      </c>
      <c r="T671" s="434" t="s">
        <v>361</v>
      </c>
      <c r="U671" s="434"/>
      <c r="V671" s="435"/>
      <c r="W671" s="441"/>
    </row>
    <row r="672" spans="2:23" x14ac:dyDescent="0.35">
      <c r="B672" s="446" t="s">
        <v>221</v>
      </c>
      <c r="C672" s="434" t="s">
        <v>370</v>
      </c>
      <c r="D672" s="434" t="s">
        <v>371</v>
      </c>
      <c r="E672" s="435">
        <v>1.1946000000000001</v>
      </c>
      <c r="F672" s="434">
        <v>1</v>
      </c>
      <c r="G672" s="435">
        <v>0</v>
      </c>
      <c r="H672" s="435">
        <v>0</v>
      </c>
      <c r="I672" s="435">
        <v>0.1852</v>
      </c>
      <c r="J672" s="435">
        <v>1.197E-2</v>
      </c>
      <c r="K672" s="435">
        <v>0</v>
      </c>
      <c r="L672" s="434">
        <v>498.19</v>
      </c>
      <c r="M672" s="434">
        <v>0</v>
      </c>
      <c r="N672" s="434">
        <v>0</v>
      </c>
      <c r="O672" s="434">
        <v>666</v>
      </c>
      <c r="P672" s="435">
        <v>1.1294999999999999</v>
      </c>
      <c r="Q672" s="434">
        <v>1</v>
      </c>
      <c r="R672" s="434">
        <v>1</v>
      </c>
      <c r="S672" s="434" t="s">
        <v>361</v>
      </c>
      <c r="T672" s="434" t="s">
        <v>361</v>
      </c>
      <c r="U672" s="434"/>
      <c r="V672" s="435"/>
      <c r="W672" s="441"/>
    </row>
    <row r="673" spans="2:23" x14ac:dyDescent="0.35">
      <c r="B673" s="446" t="s">
        <v>221</v>
      </c>
      <c r="C673" s="434" t="s">
        <v>372</v>
      </c>
      <c r="D673" s="434" t="s">
        <v>373</v>
      </c>
      <c r="E673" s="435">
        <v>1.2586999999999999</v>
      </c>
      <c r="F673" s="434">
        <v>1</v>
      </c>
      <c r="G673" s="435">
        <v>0.15228</v>
      </c>
      <c r="H673" s="435">
        <v>0.12606000000000001</v>
      </c>
      <c r="I673" s="435">
        <v>0.36499999999999999</v>
      </c>
      <c r="J673" s="435">
        <v>4.8320000000000002E-2</v>
      </c>
      <c r="K673" s="435">
        <v>7.671E-2</v>
      </c>
      <c r="L673" s="434">
        <v>558.64</v>
      </c>
      <c r="M673" s="434">
        <v>0</v>
      </c>
      <c r="N673" s="434">
        <v>0</v>
      </c>
      <c r="O673" s="434">
        <v>5680</v>
      </c>
      <c r="P673" s="435">
        <v>1.1706000000000001</v>
      </c>
      <c r="Q673" s="434">
        <v>1</v>
      </c>
      <c r="R673" s="434">
        <v>1</v>
      </c>
      <c r="S673" s="434" t="s">
        <v>361</v>
      </c>
      <c r="T673" s="434" t="s">
        <v>361</v>
      </c>
      <c r="U673" s="434"/>
      <c r="V673" s="435"/>
      <c r="W673" s="441"/>
    </row>
    <row r="674" spans="2:23" x14ac:dyDescent="0.35">
      <c r="B674" s="446" t="s">
        <v>221</v>
      </c>
      <c r="C674" s="434" t="s">
        <v>374</v>
      </c>
      <c r="D674" s="434" t="s">
        <v>375</v>
      </c>
      <c r="E674" s="435">
        <v>1.2555000000000001</v>
      </c>
      <c r="F674" s="434">
        <v>1</v>
      </c>
      <c r="G674" s="435">
        <v>0</v>
      </c>
      <c r="H674" s="435">
        <v>0</v>
      </c>
      <c r="I674" s="435">
        <v>0.1956</v>
      </c>
      <c r="J674" s="435">
        <v>1.366E-2</v>
      </c>
      <c r="K674" s="435">
        <v>0</v>
      </c>
      <c r="L674" s="434">
        <v>273.04000000000002</v>
      </c>
      <c r="M674" s="434">
        <v>0</v>
      </c>
      <c r="N674" s="434">
        <v>0</v>
      </c>
      <c r="O674" s="434">
        <v>2086</v>
      </c>
      <c r="P674" s="435">
        <v>1.1686000000000001</v>
      </c>
      <c r="Q674" s="434">
        <v>1</v>
      </c>
      <c r="R674" s="434">
        <v>1</v>
      </c>
      <c r="S674" s="434" t="s">
        <v>361</v>
      </c>
      <c r="T674" s="434" t="s">
        <v>361</v>
      </c>
      <c r="U674" s="434"/>
      <c r="V674" s="435"/>
      <c r="W674" s="441"/>
    </row>
    <row r="675" spans="2:23" x14ac:dyDescent="0.35">
      <c r="B675" s="446" t="s">
        <v>221</v>
      </c>
      <c r="C675" s="434" t="s">
        <v>376</v>
      </c>
      <c r="D675" s="434" t="s">
        <v>377</v>
      </c>
      <c r="E675" s="435">
        <v>1.1946000000000001</v>
      </c>
      <c r="F675" s="434">
        <v>1</v>
      </c>
      <c r="G675" s="435">
        <v>6.3200000000000001E-3</v>
      </c>
      <c r="H675" s="435">
        <v>0</v>
      </c>
      <c r="I675" s="435">
        <v>0.22570000000000001</v>
      </c>
      <c r="J675" s="435">
        <v>1.959E-2</v>
      </c>
      <c r="K675" s="435">
        <v>4.6760000000000003E-2</v>
      </c>
      <c r="L675" s="434">
        <v>1042.97</v>
      </c>
      <c r="M675" s="434">
        <v>0</v>
      </c>
      <c r="N675" s="434">
        <v>0</v>
      </c>
      <c r="O675" s="434">
        <v>874</v>
      </c>
      <c r="P675" s="435">
        <v>1.1294999999999999</v>
      </c>
      <c r="Q675" s="434">
        <v>1</v>
      </c>
      <c r="R675" s="434">
        <v>1</v>
      </c>
      <c r="S675" s="434" t="s">
        <v>361</v>
      </c>
      <c r="T675" s="434" t="s">
        <v>361</v>
      </c>
      <c r="U675" s="434"/>
      <c r="V675" s="435"/>
      <c r="W675" s="441"/>
    </row>
    <row r="676" spans="2:23" x14ac:dyDescent="0.35">
      <c r="B676" s="446" t="s">
        <v>221</v>
      </c>
      <c r="C676" s="434" t="s">
        <v>378</v>
      </c>
      <c r="D676" s="434" t="s">
        <v>379</v>
      </c>
      <c r="E676" s="435">
        <v>1.3525</v>
      </c>
      <c r="F676" s="434">
        <v>1</v>
      </c>
      <c r="G676" s="435">
        <v>0.14335999999999999</v>
      </c>
      <c r="H676" s="435">
        <v>0.12514</v>
      </c>
      <c r="I676" s="435">
        <v>0.3155</v>
      </c>
      <c r="J676" s="435">
        <v>3.8109999999999998E-2</v>
      </c>
      <c r="K676" s="435">
        <v>6.5970000000000001E-2</v>
      </c>
      <c r="L676" s="434">
        <v>254.38</v>
      </c>
      <c r="M676" s="434">
        <v>0</v>
      </c>
      <c r="N676" s="434">
        <v>0</v>
      </c>
      <c r="O676" s="434">
        <v>3306</v>
      </c>
      <c r="P676" s="435">
        <v>1.2297</v>
      </c>
      <c r="Q676" s="434">
        <v>1</v>
      </c>
      <c r="R676" s="434">
        <v>1</v>
      </c>
      <c r="S676" s="434" t="s">
        <v>361</v>
      </c>
      <c r="T676" s="434" t="s">
        <v>361</v>
      </c>
      <c r="U676" s="434"/>
      <c r="V676" s="435"/>
      <c r="W676" s="441"/>
    </row>
    <row r="677" spans="2:23" x14ac:dyDescent="0.35">
      <c r="B677" s="446" t="s">
        <v>221</v>
      </c>
      <c r="C677" s="434" t="s">
        <v>380</v>
      </c>
      <c r="D677" s="434" t="s">
        <v>381</v>
      </c>
      <c r="E677" s="435">
        <v>1.3525</v>
      </c>
      <c r="F677" s="434">
        <v>1</v>
      </c>
      <c r="G677" s="435">
        <v>0</v>
      </c>
      <c r="H677" s="435">
        <v>0</v>
      </c>
      <c r="I677" s="435">
        <v>0.25409999999999999</v>
      </c>
      <c r="J677" s="435">
        <v>2.545E-2</v>
      </c>
      <c r="K677" s="435">
        <v>5.28E-2</v>
      </c>
      <c r="L677" s="434">
        <v>516.83000000000004</v>
      </c>
      <c r="M677" s="434">
        <v>0</v>
      </c>
      <c r="N677" s="434">
        <v>0</v>
      </c>
      <c r="O677" s="434">
        <v>3012</v>
      </c>
      <c r="P677" s="435">
        <v>1.2297</v>
      </c>
      <c r="Q677" s="434">
        <v>1</v>
      </c>
      <c r="R677" s="434">
        <v>1</v>
      </c>
      <c r="S677" s="434" t="s">
        <v>361</v>
      </c>
      <c r="T677" s="434" t="s">
        <v>361</v>
      </c>
      <c r="U677" s="434"/>
      <c r="V677" s="435"/>
      <c r="W677" s="441"/>
    </row>
    <row r="678" spans="2:23" x14ac:dyDescent="0.35">
      <c r="B678" s="446" t="s">
        <v>221</v>
      </c>
      <c r="C678" s="434" t="s">
        <v>382</v>
      </c>
      <c r="D678" s="434" t="s">
        <v>383</v>
      </c>
      <c r="E678" s="435">
        <v>1.2586999999999999</v>
      </c>
      <c r="F678" s="434">
        <v>1</v>
      </c>
      <c r="G678" s="435">
        <v>7.2660000000000002E-2</v>
      </c>
      <c r="H678" s="435">
        <v>5.0950000000000002E-2</v>
      </c>
      <c r="I678" s="435">
        <v>9.4600000000000004E-2</v>
      </c>
      <c r="J678" s="435">
        <v>0</v>
      </c>
      <c r="K678" s="435">
        <v>1.934E-2</v>
      </c>
      <c r="L678" s="434">
        <v>0</v>
      </c>
      <c r="M678" s="434">
        <v>0</v>
      </c>
      <c r="N678" s="434">
        <v>0</v>
      </c>
      <c r="O678" s="434">
        <v>3553</v>
      </c>
      <c r="P678" s="435">
        <v>1.1706000000000001</v>
      </c>
      <c r="Q678" s="434">
        <v>1</v>
      </c>
      <c r="R678" s="434">
        <v>1</v>
      </c>
      <c r="S678" s="434" t="s">
        <v>361</v>
      </c>
      <c r="T678" s="434" t="s">
        <v>361</v>
      </c>
      <c r="U678" s="434"/>
      <c r="V678" s="435"/>
      <c r="W678" s="441"/>
    </row>
    <row r="679" spans="2:23" x14ac:dyDescent="0.35">
      <c r="B679" s="446" t="s">
        <v>221</v>
      </c>
      <c r="C679" s="434" t="s">
        <v>670</v>
      </c>
      <c r="D679" s="434" t="s">
        <v>671</v>
      </c>
      <c r="E679" s="435">
        <v>1.3525</v>
      </c>
      <c r="F679" s="434">
        <v>1</v>
      </c>
      <c r="G679" s="435">
        <v>0</v>
      </c>
      <c r="H679" s="435">
        <v>0</v>
      </c>
      <c r="I679" s="435">
        <v>8.3100000000000007E-2</v>
      </c>
      <c r="J679" s="435">
        <v>0</v>
      </c>
      <c r="K679" s="435">
        <v>1.6969999999999999E-2</v>
      </c>
      <c r="L679" s="434">
        <v>0</v>
      </c>
      <c r="M679" s="434">
        <v>0</v>
      </c>
      <c r="N679" s="434">
        <v>0</v>
      </c>
      <c r="O679" s="434">
        <v>956</v>
      </c>
      <c r="P679" s="435">
        <v>1.2297</v>
      </c>
      <c r="Q679" s="434">
        <v>1</v>
      </c>
      <c r="R679" s="434">
        <v>1</v>
      </c>
      <c r="S679" s="434" t="s">
        <v>361</v>
      </c>
      <c r="T679" s="434" t="s">
        <v>361</v>
      </c>
      <c r="U679" s="434"/>
      <c r="V679" s="435"/>
      <c r="W679" s="441"/>
    </row>
    <row r="680" spans="2:23" x14ac:dyDescent="0.35">
      <c r="B680" s="446" t="s">
        <v>221</v>
      </c>
      <c r="C680" s="434" t="s">
        <v>384</v>
      </c>
      <c r="D680" s="434" t="s">
        <v>385</v>
      </c>
      <c r="E680" s="435">
        <v>1.1946000000000001</v>
      </c>
      <c r="F680" s="434">
        <v>1</v>
      </c>
      <c r="G680" s="435">
        <v>4.4049999999999999E-2</v>
      </c>
      <c r="H680" s="435">
        <v>3.6720000000000003E-2</v>
      </c>
      <c r="I680" s="435">
        <v>0.19840000000000002</v>
      </c>
      <c r="J680" s="435">
        <v>1.4120000000000001E-2</v>
      </c>
      <c r="K680" s="435">
        <v>0</v>
      </c>
      <c r="L680" s="434">
        <v>462.74</v>
      </c>
      <c r="M680" s="434">
        <v>7</v>
      </c>
      <c r="N680" s="434">
        <v>0</v>
      </c>
      <c r="O680" s="434">
        <v>4434</v>
      </c>
      <c r="P680" s="435">
        <v>1.1294999999999999</v>
      </c>
      <c r="Q680" s="434">
        <v>1</v>
      </c>
      <c r="R680" s="434">
        <v>1</v>
      </c>
      <c r="S680" s="434" t="s">
        <v>361</v>
      </c>
      <c r="T680" s="434" t="s">
        <v>361</v>
      </c>
      <c r="U680" s="434"/>
      <c r="V680" s="435"/>
      <c r="W680" s="441"/>
    </row>
    <row r="681" spans="2:23" x14ac:dyDescent="0.35">
      <c r="B681" s="446" t="s">
        <v>221</v>
      </c>
      <c r="C681" s="434" t="s">
        <v>386</v>
      </c>
      <c r="D681" s="434" t="s">
        <v>387</v>
      </c>
      <c r="E681" s="435">
        <v>1.3525</v>
      </c>
      <c r="F681" s="434">
        <v>1</v>
      </c>
      <c r="G681" s="435">
        <v>0</v>
      </c>
      <c r="H681" s="435">
        <v>0</v>
      </c>
      <c r="I681" s="435">
        <v>0.23300000000000001</v>
      </c>
      <c r="J681" s="435">
        <v>2.1090000000000001E-2</v>
      </c>
      <c r="K681" s="435">
        <v>0</v>
      </c>
      <c r="L681" s="434">
        <v>416.92</v>
      </c>
      <c r="M681" s="434">
        <v>7</v>
      </c>
      <c r="N681" s="434">
        <v>0</v>
      </c>
      <c r="O681" s="434">
        <v>3416</v>
      </c>
      <c r="P681" s="435">
        <v>1.2297</v>
      </c>
      <c r="Q681" s="434">
        <v>1</v>
      </c>
      <c r="R681" s="434">
        <v>1</v>
      </c>
      <c r="S681" s="434" t="s">
        <v>361</v>
      </c>
      <c r="T681" s="434" t="s">
        <v>361</v>
      </c>
      <c r="U681" s="434"/>
      <c r="V681" s="435"/>
      <c r="W681" s="441"/>
    </row>
    <row r="682" spans="2:23" x14ac:dyDescent="0.35">
      <c r="B682" s="446" t="s">
        <v>221</v>
      </c>
      <c r="C682" s="434" t="s">
        <v>388</v>
      </c>
      <c r="D682" s="434" t="s">
        <v>389</v>
      </c>
      <c r="E682" s="435">
        <v>1.1946000000000001</v>
      </c>
      <c r="F682" s="434">
        <v>1</v>
      </c>
      <c r="G682" s="435">
        <v>0.17383000000000001</v>
      </c>
      <c r="H682" s="435">
        <v>0.13131000000000001</v>
      </c>
      <c r="I682" s="435">
        <v>0.29980000000000001</v>
      </c>
      <c r="J682" s="435">
        <v>3.4869999999999998E-2</v>
      </c>
      <c r="K682" s="435">
        <v>0</v>
      </c>
      <c r="L682" s="434">
        <v>449.47</v>
      </c>
      <c r="M682" s="434">
        <v>7</v>
      </c>
      <c r="N682" s="434">
        <v>0</v>
      </c>
      <c r="O682" s="434">
        <v>11744</v>
      </c>
      <c r="P682" s="435">
        <v>1.1294999999999999</v>
      </c>
      <c r="Q682" s="434">
        <v>1</v>
      </c>
      <c r="R682" s="434">
        <v>1</v>
      </c>
      <c r="S682" s="434" t="s">
        <v>361</v>
      </c>
      <c r="T682" s="434" t="s">
        <v>361</v>
      </c>
      <c r="U682" s="434"/>
      <c r="V682" s="435"/>
      <c r="W682" s="441"/>
    </row>
    <row r="683" spans="2:23" x14ac:dyDescent="0.35">
      <c r="B683" s="446" t="s">
        <v>221</v>
      </c>
      <c r="C683" s="434" t="s">
        <v>390</v>
      </c>
      <c r="D683" s="434" t="s">
        <v>391</v>
      </c>
      <c r="E683" s="435">
        <v>1.1946000000000001</v>
      </c>
      <c r="F683" s="434">
        <v>1</v>
      </c>
      <c r="G683" s="435">
        <v>0.11594</v>
      </c>
      <c r="H683" s="435">
        <v>5.0540000000000002E-2</v>
      </c>
      <c r="I683" s="435">
        <v>0.26590000000000003</v>
      </c>
      <c r="J683" s="435">
        <v>2.7879999999999999E-2</v>
      </c>
      <c r="K683" s="435">
        <v>5.5320000000000001E-2</v>
      </c>
      <c r="L683" s="434">
        <v>892.66</v>
      </c>
      <c r="M683" s="434">
        <v>0</v>
      </c>
      <c r="N683" s="434">
        <v>0</v>
      </c>
      <c r="O683" s="434">
        <v>1991</v>
      </c>
      <c r="P683" s="435">
        <v>1.1294999999999999</v>
      </c>
      <c r="Q683" s="434">
        <v>1</v>
      </c>
      <c r="R683" s="434">
        <v>1</v>
      </c>
      <c r="S683" s="434" t="s">
        <v>361</v>
      </c>
      <c r="T683" s="434" t="s">
        <v>361</v>
      </c>
      <c r="U683" s="434"/>
      <c r="V683" s="435"/>
      <c r="W683" s="441"/>
    </row>
    <row r="684" spans="2:23" x14ac:dyDescent="0.35">
      <c r="B684" s="446" t="s">
        <v>221</v>
      </c>
      <c r="C684" s="434" t="s">
        <v>392</v>
      </c>
      <c r="D684" s="434" t="s">
        <v>393</v>
      </c>
      <c r="E684" s="435">
        <v>1.2586999999999999</v>
      </c>
      <c r="F684" s="434">
        <v>1</v>
      </c>
      <c r="G684" s="435">
        <v>0.10713</v>
      </c>
      <c r="H684" s="435">
        <v>7.1220000000000006E-2</v>
      </c>
      <c r="I684" s="435">
        <v>0.25740000000000002</v>
      </c>
      <c r="J684" s="435">
        <v>2.613E-2</v>
      </c>
      <c r="K684" s="435">
        <v>5.3510000000000002E-2</v>
      </c>
      <c r="L684" s="434">
        <v>919</v>
      </c>
      <c r="M684" s="434">
        <v>0</v>
      </c>
      <c r="N684" s="434">
        <v>0</v>
      </c>
      <c r="O684" s="434">
        <v>3929</v>
      </c>
      <c r="P684" s="435">
        <v>1.1706000000000001</v>
      </c>
      <c r="Q684" s="434">
        <v>1</v>
      </c>
      <c r="R684" s="434">
        <v>1</v>
      </c>
      <c r="S684" s="434" t="s">
        <v>361</v>
      </c>
      <c r="T684" s="434" t="s">
        <v>361</v>
      </c>
      <c r="U684" s="434"/>
      <c r="V684" s="435"/>
      <c r="W684" s="441"/>
    </row>
    <row r="685" spans="2:23" x14ac:dyDescent="0.35">
      <c r="B685" s="446" t="s">
        <v>221</v>
      </c>
      <c r="C685" s="434" t="s">
        <v>394</v>
      </c>
      <c r="D685" s="434" t="s">
        <v>395</v>
      </c>
      <c r="E685" s="435">
        <v>1.1946000000000001</v>
      </c>
      <c r="F685" s="434">
        <v>1</v>
      </c>
      <c r="G685" s="435">
        <v>0</v>
      </c>
      <c r="H685" s="435">
        <v>0</v>
      </c>
      <c r="I685" s="435">
        <v>0.25850000000000001</v>
      </c>
      <c r="J685" s="435">
        <v>2.6349999999999998E-2</v>
      </c>
      <c r="K685" s="435">
        <v>5.3740000000000003E-2</v>
      </c>
      <c r="L685" s="434">
        <v>303.17</v>
      </c>
      <c r="M685" s="434">
        <v>0</v>
      </c>
      <c r="N685" s="434">
        <v>0</v>
      </c>
      <c r="O685" s="434">
        <v>1774</v>
      </c>
      <c r="P685" s="435">
        <v>1.1294999999999999</v>
      </c>
      <c r="Q685" s="434">
        <v>1</v>
      </c>
      <c r="R685" s="434">
        <v>1</v>
      </c>
      <c r="S685" s="434" t="s">
        <v>361</v>
      </c>
      <c r="T685" s="434" t="s">
        <v>361</v>
      </c>
      <c r="U685" s="434"/>
      <c r="V685" s="435"/>
      <c r="W685" s="441"/>
    </row>
    <row r="686" spans="2:23" x14ac:dyDescent="0.35">
      <c r="B686" s="446" t="s">
        <v>221</v>
      </c>
      <c r="C686" s="434" t="s">
        <v>396</v>
      </c>
      <c r="D686" s="434" t="s">
        <v>397</v>
      </c>
      <c r="E686" s="435">
        <v>1.3525</v>
      </c>
      <c r="F686" s="434">
        <v>1</v>
      </c>
      <c r="G686" s="435">
        <v>0.13968</v>
      </c>
      <c r="H686" s="435">
        <v>0.13239999999999999</v>
      </c>
      <c r="I686" s="435">
        <v>0.1996</v>
      </c>
      <c r="J686" s="435">
        <v>1.431E-2</v>
      </c>
      <c r="K686" s="435">
        <v>4.1250000000000002E-2</v>
      </c>
      <c r="L686" s="434">
        <v>153.49</v>
      </c>
      <c r="M686" s="434">
        <v>0</v>
      </c>
      <c r="N686" s="434">
        <v>0</v>
      </c>
      <c r="O686" s="434">
        <v>2015</v>
      </c>
      <c r="P686" s="435">
        <v>1.2297</v>
      </c>
      <c r="Q686" s="434">
        <v>1</v>
      </c>
      <c r="R686" s="434">
        <v>1</v>
      </c>
      <c r="S686" s="434" t="s">
        <v>361</v>
      </c>
      <c r="T686" s="434" t="s">
        <v>361</v>
      </c>
      <c r="U686" s="434"/>
      <c r="V686" s="435"/>
      <c r="W686" s="441"/>
    </row>
    <row r="687" spans="2:23" x14ac:dyDescent="0.35">
      <c r="B687" s="446" t="s">
        <v>221</v>
      </c>
      <c r="C687" s="434" t="s">
        <v>398</v>
      </c>
      <c r="D687" s="434" t="s">
        <v>399</v>
      </c>
      <c r="E687" s="435">
        <v>1.2538</v>
      </c>
      <c r="F687" s="434">
        <v>1</v>
      </c>
      <c r="G687" s="435">
        <v>0.1105</v>
      </c>
      <c r="H687" s="435">
        <v>0.10381</v>
      </c>
      <c r="I687" s="435">
        <v>0.19640000000000002</v>
      </c>
      <c r="J687" s="435">
        <v>1.379E-2</v>
      </c>
      <c r="K687" s="435">
        <v>0</v>
      </c>
      <c r="L687" s="434">
        <v>414.6</v>
      </c>
      <c r="M687" s="434">
        <v>0</v>
      </c>
      <c r="N687" s="434">
        <v>0</v>
      </c>
      <c r="O687" s="434">
        <v>7921</v>
      </c>
      <c r="P687" s="435">
        <v>1.1675</v>
      </c>
      <c r="Q687" s="434">
        <v>1</v>
      </c>
      <c r="R687" s="434">
        <v>1</v>
      </c>
      <c r="S687" s="434" t="s">
        <v>361</v>
      </c>
      <c r="T687" s="434" t="s">
        <v>361</v>
      </c>
      <c r="U687" s="434"/>
      <c r="V687" s="435"/>
      <c r="W687" s="441"/>
    </row>
    <row r="688" spans="2:23" x14ac:dyDescent="0.35">
      <c r="B688" s="446" t="s">
        <v>221</v>
      </c>
      <c r="C688" s="434" t="s">
        <v>400</v>
      </c>
      <c r="D688" s="434" t="s">
        <v>401</v>
      </c>
      <c r="E688" s="435">
        <v>1.2538</v>
      </c>
      <c r="F688" s="434">
        <v>1</v>
      </c>
      <c r="G688" s="435">
        <v>0.11074000000000001</v>
      </c>
      <c r="H688" s="435">
        <v>0.11827</v>
      </c>
      <c r="I688" s="435">
        <v>0.2218</v>
      </c>
      <c r="J688" s="435">
        <v>1.8780000000000002E-2</v>
      </c>
      <c r="K688" s="435">
        <v>0</v>
      </c>
      <c r="L688" s="434">
        <v>563.72</v>
      </c>
      <c r="M688" s="434">
        <v>0</v>
      </c>
      <c r="N688" s="434">
        <v>0</v>
      </c>
      <c r="O688" s="434">
        <v>4649</v>
      </c>
      <c r="P688" s="435">
        <v>1.1675</v>
      </c>
      <c r="Q688" s="434">
        <v>1</v>
      </c>
      <c r="R688" s="434">
        <v>1</v>
      </c>
      <c r="S688" s="434" t="s">
        <v>361</v>
      </c>
      <c r="T688" s="434" t="s">
        <v>361</v>
      </c>
      <c r="U688" s="434"/>
      <c r="V688" s="435"/>
      <c r="W688" s="441"/>
    </row>
    <row r="689" spans="2:23" x14ac:dyDescent="0.35">
      <c r="B689" s="446" t="s">
        <v>221</v>
      </c>
      <c r="C689" s="434" t="s">
        <v>402</v>
      </c>
      <c r="D689" s="434" t="s">
        <v>403</v>
      </c>
      <c r="E689" s="435">
        <v>1.1946000000000001</v>
      </c>
      <c r="F689" s="434">
        <v>1</v>
      </c>
      <c r="G689" s="435">
        <v>8.5489999999999997E-2</v>
      </c>
      <c r="H689" s="435">
        <v>7.8589999999999993E-2</v>
      </c>
      <c r="I689" s="435">
        <v>0.30769999999999997</v>
      </c>
      <c r="J689" s="435">
        <v>3.6499999999999998E-2</v>
      </c>
      <c r="K689" s="435">
        <v>6.429E-2</v>
      </c>
      <c r="L689" s="434">
        <v>571.09</v>
      </c>
      <c r="M689" s="434">
        <v>0</v>
      </c>
      <c r="N689" s="434">
        <v>0</v>
      </c>
      <c r="O689" s="434">
        <v>3470</v>
      </c>
      <c r="P689" s="435">
        <v>1.1294999999999999</v>
      </c>
      <c r="Q689" s="434">
        <v>1</v>
      </c>
      <c r="R689" s="434">
        <v>1</v>
      </c>
      <c r="S689" s="434" t="s">
        <v>361</v>
      </c>
      <c r="T689" s="434" t="s">
        <v>361</v>
      </c>
      <c r="U689" s="434"/>
      <c r="V689" s="435"/>
      <c r="W689" s="441"/>
    </row>
    <row r="690" spans="2:23" x14ac:dyDescent="0.35">
      <c r="B690" s="446" t="s">
        <v>221</v>
      </c>
      <c r="C690" s="434" t="s">
        <v>404</v>
      </c>
      <c r="D690" s="434" t="s">
        <v>405</v>
      </c>
      <c r="E690" s="435">
        <v>1.2425999999999999</v>
      </c>
      <c r="F690" s="434">
        <v>1</v>
      </c>
      <c r="G690" s="435">
        <v>0.50632999999999995</v>
      </c>
      <c r="H690" s="435">
        <v>0.52698999999999996</v>
      </c>
      <c r="I690" s="435">
        <v>0.3019</v>
      </c>
      <c r="J690" s="435">
        <v>3.5299999999999998E-2</v>
      </c>
      <c r="K690" s="435">
        <v>0</v>
      </c>
      <c r="L690" s="434">
        <v>234.05</v>
      </c>
      <c r="M690" s="434">
        <v>7</v>
      </c>
      <c r="N690" s="434">
        <v>0</v>
      </c>
      <c r="O690" s="434">
        <v>2657</v>
      </c>
      <c r="P690" s="435">
        <v>1.1604000000000001</v>
      </c>
      <c r="Q690" s="434">
        <v>1</v>
      </c>
      <c r="R690" s="434">
        <v>1</v>
      </c>
      <c r="S690" s="434" t="s">
        <v>361</v>
      </c>
      <c r="T690" s="434" t="s">
        <v>361</v>
      </c>
      <c r="U690" s="434"/>
      <c r="V690" s="435"/>
      <c r="W690" s="441"/>
    </row>
    <row r="691" spans="2:23" x14ac:dyDescent="0.35">
      <c r="B691" s="446" t="s">
        <v>221</v>
      </c>
      <c r="C691" s="434" t="s">
        <v>406</v>
      </c>
      <c r="D691" s="434" t="s">
        <v>407</v>
      </c>
      <c r="E691" s="435">
        <v>1.3525</v>
      </c>
      <c r="F691" s="434">
        <v>1</v>
      </c>
      <c r="G691" s="435">
        <v>0</v>
      </c>
      <c r="H691" s="435">
        <v>0</v>
      </c>
      <c r="I691" s="435">
        <v>0.26960000000000001</v>
      </c>
      <c r="J691" s="435">
        <v>2.8639999999999999E-2</v>
      </c>
      <c r="K691" s="435">
        <v>0</v>
      </c>
      <c r="L691" s="434">
        <v>0</v>
      </c>
      <c r="M691" s="434">
        <v>0</v>
      </c>
      <c r="N691" s="434">
        <v>0</v>
      </c>
      <c r="O691" s="434">
        <v>15</v>
      </c>
      <c r="P691" s="435">
        <v>1.2297</v>
      </c>
      <c r="Q691" s="434">
        <v>1</v>
      </c>
      <c r="R691" s="434">
        <v>1</v>
      </c>
      <c r="S691" s="434" t="s">
        <v>408</v>
      </c>
      <c r="T691" s="434" t="s">
        <v>408</v>
      </c>
      <c r="U691" s="434"/>
      <c r="V691" s="435"/>
      <c r="W691" s="441"/>
    </row>
    <row r="692" spans="2:23" x14ac:dyDescent="0.35">
      <c r="B692" s="446" t="s">
        <v>221</v>
      </c>
      <c r="C692" s="434" t="s">
        <v>672</v>
      </c>
      <c r="D692" s="434" t="s">
        <v>673</v>
      </c>
      <c r="E692" s="435">
        <v>1.3525</v>
      </c>
      <c r="F692" s="434">
        <v>1</v>
      </c>
      <c r="G692" s="435">
        <v>0</v>
      </c>
      <c r="H692" s="435">
        <v>0</v>
      </c>
      <c r="I692" s="435">
        <v>8.8000000000000005E-3</v>
      </c>
      <c r="J692" s="435">
        <v>0</v>
      </c>
      <c r="K692" s="435">
        <v>0</v>
      </c>
      <c r="L692" s="434">
        <v>0</v>
      </c>
      <c r="M692" s="434">
        <v>0</v>
      </c>
      <c r="N692" s="434">
        <v>0</v>
      </c>
      <c r="O692" s="434">
        <v>227</v>
      </c>
      <c r="P692" s="435">
        <v>1.2297</v>
      </c>
      <c r="Q692" s="434">
        <v>1</v>
      </c>
      <c r="R692" s="434">
        <v>1</v>
      </c>
      <c r="S692" s="434" t="s">
        <v>361</v>
      </c>
      <c r="T692" s="434" t="s">
        <v>361</v>
      </c>
      <c r="U692" s="434"/>
      <c r="V692" s="435"/>
      <c r="W692" s="441"/>
    </row>
    <row r="693" spans="2:23" x14ac:dyDescent="0.35">
      <c r="B693" s="446" t="s">
        <v>221</v>
      </c>
      <c r="C693" s="434" t="s">
        <v>674</v>
      </c>
      <c r="D693" s="434" t="s">
        <v>675</v>
      </c>
      <c r="E693" s="435">
        <v>1.1946000000000001</v>
      </c>
      <c r="F693" s="434">
        <v>1</v>
      </c>
      <c r="G693" s="435">
        <v>0</v>
      </c>
      <c r="H693" s="435">
        <v>0</v>
      </c>
      <c r="I693" s="435">
        <v>1.09343936E-2</v>
      </c>
      <c r="J693" s="435">
        <v>0</v>
      </c>
      <c r="K693" s="435">
        <v>0</v>
      </c>
      <c r="L693" s="434">
        <v>0</v>
      </c>
      <c r="M693" s="434">
        <v>0</v>
      </c>
      <c r="N693" s="434">
        <v>0</v>
      </c>
      <c r="O693" s="434">
        <v>31</v>
      </c>
      <c r="P693" s="435">
        <v>1.1294999999999999</v>
      </c>
      <c r="Q693" s="434">
        <v>1</v>
      </c>
      <c r="R693" s="434">
        <v>1</v>
      </c>
      <c r="S693" s="434" t="s">
        <v>361</v>
      </c>
      <c r="T693" s="434" t="s">
        <v>408</v>
      </c>
      <c r="U693" s="434"/>
      <c r="V693" s="435"/>
      <c r="W693" s="441"/>
    </row>
    <row r="694" spans="2:23" x14ac:dyDescent="0.35">
      <c r="B694" s="446" t="s">
        <v>221</v>
      </c>
      <c r="C694" s="434" t="s">
        <v>676</v>
      </c>
      <c r="D694" s="434" t="s">
        <v>677</v>
      </c>
      <c r="E694" s="435">
        <v>0.86180000000000001</v>
      </c>
      <c r="F694" s="434">
        <v>1</v>
      </c>
      <c r="G694" s="435">
        <v>0</v>
      </c>
      <c r="H694" s="435">
        <v>0</v>
      </c>
      <c r="I694" s="435">
        <v>0.20330000000000001</v>
      </c>
      <c r="J694" s="435">
        <v>1.4970000000000001E-2</v>
      </c>
      <c r="K694" s="435">
        <v>0</v>
      </c>
      <c r="L694" s="434">
        <v>914.49</v>
      </c>
      <c r="M694" s="434">
        <v>0</v>
      </c>
      <c r="N694" s="434">
        <v>0</v>
      </c>
      <c r="O694" s="434">
        <v>767</v>
      </c>
      <c r="P694" s="435">
        <v>0.9032</v>
      </c>
      <c r="Q694" s="434">
        <v>1</v>
      </c>
      <c r="R694" s="434">
        <v>1</v>
      </c>
      <c r="S694" s="434" t="s">
        <v>361</v>
      </c>
      <c r="T694" s="434" t="s">
        <v>361</v>
      </c>
      <c r="U694" s="434"/>
      <c r="V694" s="435"/>
      <c r="W694" s="441"/>
    </row>
    <row r="695" spans="2:23" x14ac:dyDescent="0.35">
      <c r="B695" s="446" t="s">
        <v>221</v>
      </c>
      <c r="C695" s="434" t="s">
        <v>678</v>
      </c>
      <c r="D695" s="434" t="s">
        <v>679</v>
      </c>
      <c r="E695" s="435">
        <v>1.0330999999999999</v>
      </c>
      <c r="F695" s="434">
        <v>1</v>
      </c>
      <c r="G695" s="435">
        <v>6.1510000000000002E-2</v>
      </c>
      <c r="H695" s="435">
        <v>5.7939999999999998E-2</v>
      </c>
      <c r="I695" s="435">
        <v>0.22290000000000001</v>
      </c>
      <c r="J695" s="435">
        <v>1.9009999999999999E-2</v>
      </c>
      <c r="K695" s="435">
        <v>4.6170000000000003E-2</v>
      </c>
      <c r="L695" s="434">
        <v>376.06</v>
      </c>
      <c r="M695" s="434">
        <v>7</v>
      </c>
      <c r="N695" s="434">
        <v>0</v>
      </c>
      <c r="O695" s="434">
        <v>2912</v>
      </c>
      <c r="P695" s="435">
        <v>1.0226</v>
      </c>
      <c r="Q695" s="434">
        <v>1</v>
      </c>
      <c r="R695" s="434">
        <v>1</v>
      </c>
      <c r="S695" s="434" t="s">
        <v>361</v>
      </c>
      <c r="T695" s="434" t="s">
        <v>361</v>
      </c>
      <c r="U695" s="434"/>
      <c r="V695" s="435"/>
      <c r="W695" s="441"/>
    </row>
    <row r="696" spans="2:23" x14ac:dyDescent="0.35">
      <c r="B696" s="446" t="s">
        <v>221</v>
      </c>
      <c r="C696" s="434" t="s">
        <v>409</v>
      </c>
      <c r="D696" s="434" t="s">
        <v>410</v>
      </c>
      <c r="E696" s="435">
        <v>1.0402</v>
      </c>
      <c r="F696" s="434">
        <v>1</v>
      </c>
      <c r="G696" s="435">
        <v>0.19914999999999999</v>
      </c>
      <c r="H696" s="435">
        <v>0.16208</v>
      </c>
      <c r="I696" s="435">
        <v>0.36169999999999997</v>
      </c>
      <c r="J696" s="435">
        <v>4.7640000000000002E-2</v>
      </c>
      <c r="K696" s="435">
        <v>7.5990000000000002E-2</v>
      </c>
      <c r="L696" s="434">
        <v>340.63</v>
      </c>
      <c r="M696" s="434">
        <v>0</v>
      </c>
      <c r="N696" s="434">
        <v>0</v>
      </c>
      <c r="O696" s="434">
        <v>9237</v>
      </c>
      <c r="P696" s="435">
        <v>1.0274000000000001</v>
      </c>
      <c r="Q696" s="434">
        <v>1</v>
      </c>
      <c r="R696" s="434">
        <v>1</v>
      </c>
      <c r="S696" s="434" t="s">
        <v>361</v>
      </c>
      <c r="T696" s="434" t="s">
        <v>361</v>
      </c>
      <c r="U696" s="434"/>
      <c r="V696" s="435"/>
      <c r="W696" s="441"/>
    </row>
    <row r="697" spans="2:23" x14ac:dyDescent="0.35">
      <c r="B697" s="446" t="s">
        <v>221</v>
      </c>
      <c r="C697" s="434" t="s">
        <v>411</v>
      </c>
      <c r="D697" s="434" t="s">
        <v>412</v>
      </c>
      <c r="E697" s="435">
        <v>1.2866</v>
      </c>
      <c r="F697" s="434">
        <v>1</v>
      </c>
      <c r="G697" s="435">
        <v>0.12639</v>
      </c>
      <c r="H697" s="435">
        <v>7.893E-2</v>
      </c>
      <c r="I697" s="435">
        <v>0.72829999999999995</v>
      </c>
      <c r="J697" s="435">
        <v>0.12325</v>
      </c>
      <c r="K697" s="435">
        <v>0.15891</v>
      </c>
      <c r="L697" s="434">
        <v>3332.35</v>
      </c>
      <c r="M697" s="434">
        <v>0</v>
      </c>
      <c r="N697" s="434">
        <v>0</v>
      </c>
      <c r="O697" s="434">
        <v>1089</v>
      </c>
      <c r="P697" s="435">
        <v>1.1883999999999999</v>
      </c>
      <c r="Q697" s="434">
        <v>1</v>
      </c>
      <c r="R697" s="434">
        <v>1</v>
      </c>
      <c r="S697" s="434" t="s">
        <v>361</v>
      </c>
      <c r="T697" s="434" t="s">
        <v>361</v>
      </c>
      <c r="U697" s="434"/>
      <c r="V697" s="435"/>
      <c r="W697" s="441"/>
    </row>
    <row r="698" spans="2:23" x14ac:dyDescent="0.35">
      <c r="B698" s="446" t="s">
        <v>221</v>
      </c>
      <c r="C698" s="434" t="s">
        <v>413</v>
      </c>
      <c r="D698" s="434" t="s">
        <v>680</v>
      </c>
      <c r="E698" s="435">
        <v>1.2866</v>
      </c>
      <c r="F698" s="434">
        <v>1</v>
      </c>
      <c r="G698" s="435">
        <v>0.31541000000000002</v>
      </c>
      <c r="H698" s="435">
        <v>0.29919000000000001</v>
      </c>
      <c r="I698" s="435">
        <v>1.0119</v>
      </c>
      <c r="J698" s="435">
        <v>0.18174000000000001</v>
      </c>
      <c r="K698" s="435">
        <v>0.22741</v>
      </c>
      <c r="L698" s="434">
        <v>6310.53</v>
      </c>
      <c r="M698" s="434">
        <v>0</v>
      </c>
      <c r="N698" s="434">
        <v>0</v>
      </c>
      <c r="O698" s="434">
        <v>2083</v>
      </c>
      <c r="P698" s="435">
        <v>1.1883999999999999</v>
      </c>
      <c r="Q698" s="434">
        <v>1</v>
      </c>
      <c r="R698" s="434">
        <v>1</v>
      </c>
      <c r="S698" s="434" t="s">
        <v>361</v>
      </c>
      <c r="T698" s="434" t="s">
        <v>361</v>
      </c>
      <c r="U698" s="434"/>
      <c r="V698" s="435"/>
      <c r="W698" s="441"/>
    </row>
    <row r="699" spans="2:23" x14ac:dyDescent="0.35">
      <c r="B699" s="446" t="s">
        <v>221</v>
      </c>
      <c r="C699" s="434" t="s">
        <v>415</v>
      </c>
      <c r="D699" s="434" t="s">
        <v>416</v>
      </c>
      <c r="E699" s="435">
        <v>0.88439999999999996</v>
      </c>
      <c r="F699" s="434">
        <v>1</v>
      </c>
      <c r="G699" s="435">
        <v>8.1430000000000002E-2</v>
      </c>
      <c r="H699" s="435">
        <v>2.63E-2</v>
      </c>
      <c r="I699" s="435">
        <v>0.2346</v>
      </c>
      <c r="J699" s="435">
        <v>2.1420000000000002E-2</v>
      </c>
      <c r="K699" s="435">
        <v>0</v>
      </c>
      <c r="L699" s="434">
        <v>667.14</v>
      </c>
      <c r="M699" s="434">
        <v>7</v>
      </c>
      <c r="N699" s="434">
        <v>0</v>
      </c>
      <c r="O699" s="434">
        <v>3257</v>
      </c>
      <c r="P699" s="435">
        <v>0.91930000000000001</v>
      </c>
      <c r="Q699" s="434">
        <v>1</v>
      </c>
      <c r="R699" s="434">
        <v>1</v>
      </c>
      <c r="S699" s="434" t="s">
        <v>361</v>
      </c>
      <c r="T699" s="434" t="s">
        <v>361</v>
      </c>
      <c r="U699" s="434"/>
      <c r="V699" s="435"/>
      <c r="W699" s="441"/>
    </row>
    <row r="700" spans="2:23" x14ac:dyDescent="0.35">
      <c r="B700" s="446" t="s">
        <v>221</v>
      </c>
      <c r="C700" s="434" t="s">
        <v>417</v>
      </c>
      <c r="D700" s="434" t="s">
        <v>418</v>
      </c>
      <c r="E700" s="435">
        <v>0.86180000000000001</v>
      </c>
      <c r="F700" s="434">
        <v>1</v>
      </c>
      <c r="G700" s="435">
        <v>0.20866000000000001</v>
      </c>
      <c r="H700" s="435">
        <v>0.16730999999999999</v>
      </c>
      <c r="I700" s="435">
        <v>0.36</v>
      </c>
      <c r="J700" s="435">
        <v>4.7289999999999999E-2</v>
      </c>
      <c r="K700" s="435">
        <v>0</v>
      </c>
      <c r="L700" s="434">
        <v>236.48</v>
      </c>
      <c r="M700" s="434">
        <v>7</v>
      </c>
      <c r="N700" s="434">
        <v>0</v>
      </c>
      <c r="O700" s="434">
        <v>9864</v>
      </c>
      <c r="P700" s="435">
        <v>0.9032</v>
      </c>
      <c r="Q700" s="434">
        <v>1</v>
      </c>
      <c r="R700" s="434">
        <v>1</v>
      </c>
      <c r="S700" s="434" t="s">
        <v>361</v>
      </c>
      <c r="T700" s="434" t="s">
        <v>361</v>
      </c>
      <c r="U700" s="434"/>
      <c r="V700" s="435"/>
      <c r="W700" s="441"/>
    </row>
    <row r="701" spans="2:23" x14ac:dyDescent="0.35">
      <c r="B701" s="446" t="s">
        <v>221</v>
      </c>
      <c r="C701" s="434" t="s">
        <v>419</v>
      </c>
      <c r="D701" s="434" t="s">
        <v>420</v>
      </c>
      <c r="E701" s="435">
        <v>1.3525</v>
      </c>
      <c r="F701" s="434">
        <v>1</v>
      </c>
      <c r="G701" s="435">
        <v>0.23291000000000001</v>
      </c>
      <c r="H701" s="435">
        <v>0.18704000000000001</v>
      </c>
      <c r="I701" s="435">
        <v>0.69059999999999999</v>
      </c>
      <c r="J701" s="435">
        <v>0.11547</v>
      </c>
      <c r="K701" s="435">
        <v>0</v>
      </c>
      <c r="L701" s="434">
        <v>2633.91</v>
      </c>
      <c r="M701" s="434">
        <v>7</v>
      </c>
      <c r="N701" s="434">
        <v>0</v>
      </c>
      <c r="O701" s="434">
        <v>2039</v>
      </c>
      <c r="P701" s="435">
        <v>1.2297</v>
      </c>
      <c r="Q701" s="434">
        <v>1</v>
      </c>
      <c r="R701" s="434">
        <v>1</v>
      </c>
      <c r="S701" s="434" t="s">
        <v>361</v>
      </c>
      <c r="T701" s="434" t="s">
        <v>361</v>
      </c>
      <c r="U701" s="434"/>
      <c r="V701" s="435"/>
      <c r="W701" s="441"/>
    </row>
    <row r="702" spans="2:23" x14ac:dyDescent="0.35">
      <c r="B702" s="446" t="s">
        <v>221</v>
      </c>
      <c r="C702" s="434" t="s">
        <v>421</v>
      </c>
      <c r="D702" s="434" t="s">
        <v>422</v>
      </c>
      <c r="E702" s="435">
        <v>1.3525</v>
      </c>
      <c r="F702" s="434">
        <v>1</v>
      </c>
      <c r="G702" s="435">
        <v>2.2839999999999999E-2</v>
      </c>
      <c r="H702" s="435">
        <v>6.3400000000000001E-3</v>
      </c>
      <c r="I702" s="435">
        <v>0.58640000000000003</v>
      </c>
      <c r="J702" s="435">
        <v>9.3979999999999994E-2</v>
      </c>
      <c r="K702" s="435">
        <v>0.12608</v>
      </c>
      <c r="L702" s="434">
        <v>213.01</v>
      </c>
      <c r="M702" s="434">
        <v>0</v>
      </c>
      <c r="N702" s="434">
        <v>0</v>
      </c>
      <c r="O702" s="434">
        <v>3685</v>
      </c>
      <c r="P702" s="435">
        <v>1.2297</v>
      </c>
      <c r="Q702" s="434">
        <v>1</v>
      </c>
      <c r="R702" s="434">
        <v>1</v>
      </c>
      <c r="S702" s="434" t="s">
        <v>361</v>
      </c>
      <c r="T702" s="434" t="s">
        <v>361</v>
      </c>
      <c r="U702" s="434"/>
      <c r="V702" s="435"/>
      <c r="W702" s="441"/>
    </row>
    <row r="703" spans="2:23" x14ac:dyDescent="0.35">
      <c r="B703" s="446" t="s">
        <v>221</v>
      </c>
      <c r="C703" s="434" t="s">
        <v>423</v>
      </c>
      <c r="D703" s="434" t="s">
        <v>424</v>
      </c>
      <c r="E703" s="435">
        <v>1.272</v>
      </c>
      <c r="F703" s="434">
        <v>1</v>
      </c>
      <c r="G703" s="435">
        <v>0</v>
      </c>
      <c r="H703" s="435">
        <v>0</v>
      </c>
      <c r="I703" s="435">
        <v>0.221</v>
      </c>
      <c r="J703" s="435">
        <v>1.8620000000000001E-2</v>
      </c>
      <c r="K703" s="435">
        <v>4.5769999999999998E-2</v>
      </c>
      <c r="L703" s="434">
        <v>444.15</v>
      </c>
      <c r="M703" s="434">
        <v>0</v>
      </c>
      <c r="N703" s="434">
        <v>0</v>
      </c>
      <c r="O703" s="434">
        <v>9009</v>
      </c>
      <c r="P703" s="435">
        <v>1.1791</v>
      </c>
      <c r="Q703" s="434">
        <v>1</v>
      </c>
      <c r="R703" s="434">
        <v>1</v>
      </c>
      <c r="S703" s="434" t="s">
        <v>361</v>
      </c>
      <c r="T703" s="434" t="s">
        <v>361</v>
      </c>
      <c r="U703" s="434"/>
      <c r="V703" s="435"/>
      <c r="W703" s="441"/>
    </row>
    <row r="704" spans="2:23" x14ac:dyDescent="0.35">
      <c r="B704" s="446" t="s">
        <v>221</v>
      </c>
      <c r="C704" s="434" t="s">
        <v>425</v>
      </c>
      <c r="D704" s="434" t="s">
        <v>426</v>
      </c>
      <c r="E704" s="435">
        <v>1.2866</v>
      </c>
      <c r="F704" s="434">
        <v>1</v>
      </c>
      <c r="G704" s="435">
        <v>0.33571000000000001</v>
      </c>
      <c r="H704" s="435">
        <v>0.27867999999999998</v>
      </c>
      <c r="I704" s="435">
        <v>0.47160000000000002</v>
      </c>
      <c r="J704" s="435">
        <v>7.0309999999999997E-2</v>
      </c>
      <c r="K704" s="435">
        <v>0.10020999999999999</v>
      </c>
      <c r="L704" s="434">
        <v>622.76</v>
      </c>
      <c r="M704" s="434">
        <v>0</v>
      </c>
      <c r="N704" s="434">
        <v>0</v>
      </c>
      <c r="O704" s="434">
        <v>12764</v>
      </c>
      <c r="P704" s="435">
        <v>1.1883999999999999</v>
      </c>
      <c r="Q704" s="434">
        <v>1</v>
      </c>
      <c r="R704" s="434">
        <v>1</v>
      </c>
      <c r="S704" s="434" t="s">
        <v>361</v>
      </c>
      <c r="T704" s="434" t="s">
        <v>361</v>
      </c>
      <c r="U704" s="434"/>
      <c r="V704" s="435"/>
      <c r="W704" s="441"/>
    </row>
    <row r="705" spans="2:23" x14ac:dyDescent="0.35">
      <c r="B705" s="446" t="s">
        <v>221</v>
      </c>
      <c r="C705" s="434" t="s">
        <v>427</v>
      </c>
      <c r="D705" s="434" t="s">
        <v>428</v>
      </c>
      <c r="E705" s="435">
        <v>1.3525</v>
      </c>
      <c r="F705" s="434">
        <v>1</v>
      </c>
      <c r="G705" s="435">
        <v>0.31183</v>
      </c>
      <c r="H705" s="435">
        <v>0.38256000000000001</v>
      </c>
      <c r="I705" s="435">
        <v>0.56529999999999991</v>
      </c>
      <c r="J705" s="435">
        <v>8.9630000000000001E-2</v>
      </c>
      <c r="K705" s="435">
        <v>0.12128</v>
      </c>
      <c r="L705" s="434">
        <v>3100.76</v>
      </c>
      <c r="M705" s="434">
        <v>0</v>
      </c>
      <c r="N705" s="434">
        <v>0</v>
      </c>
      <c r="O705" s="434">
        <v>2959</v>
      </c>
      <c r="P705" s="435">
        <v>1.2297</v>
      </c>
      <c r="Q705" s="434">
        <v>1</v>
      </c>
      <c r="R705" s="434">
        <v>1</v>
      </c>
      <c r="S705" s="434" t="s">
        <v>361</v>
      </c>
      <c r="T705" s="434" t="s">
        <v>361</v>
      </c>
      <c r="U705" s="434"/>
      <c r="V705" s="435"/>
      <c r="W705" s="441"/>
    </row>
    <row r="706" spans="2:23" x14ac:dyDescent="0.35">
      <c r="B706" s="446" t="s">
        <v>221</v>
      </c>
      <c r="C706" s="434" t="s">
        <v>429</v>
      </c>
      <c r="D706" s="434" t="s">
        <v>430</v>
      </c>
      <c r="E706" s="435">
        <v>1.2866</v>
      </c>
      <c r="F706" s="434">
        <v>1</v>
      </c>
      <c r="G706" s="435">
        <v>0.23644999999999999</v>
      </c>
      <c r="H706" s="435">
        <v>0.20619000000000001</v>
      </c>
      <c r="I706" s="435">
        <v>0.45129999999999998</v>
      </c>
      <c r="J706" s="435">
        <v>6.6119999999999998E-2</v>
      </c>
      <c r="K706" s="435">
        <v>9.5689999999999997E-2</v>
      </c>
      <c r="L706" s="434">
        <v>1091.0999999999999</v>
      </c>
      <c r="M706" s="434">
        <v>0</v>
      </c>
      <c r="N706" s="434">
        <v>0</v>
      </c>
      <c r="O706" s="434">
        <v>2252</v>
      </c>
      <c r="P706" s="435">
        <v>1.1883999999999999</v>
      </c>
      <c r="Q706" s="434">
        <v>1</v>
      </c>
      <c r="R706" s="434">
        <v>1</v>
      </c>
      <c r="S706" s="434" t="s">
        <v>361</v>
      </c>
      <c r="T706" s="434" t="s">
        <v>361</v>
      </c>
      <c r="U706" s="434"/>
      <c r="V706" s="435"/>
      <c r="W706" s="441"/>
    </row>
    <row r="707" spans="2:23" x14ac:dyDescent="0.35">
      <c r="B707" s="446" t="s">
        <v>221</v>
      </c>
      <c r="C707" s="434" t="s">
        <v>709</v>
      </c>
      <c r="D707" s="434" t="s">
        <v>710</v>
      </c>
      <c r="E707" s="435">
        <v>0.86180000000000001</v>
      </c>
      <c r="F707" s="434">
        <v>1</v>
      </c>
      <c r="G707" s="435">
        <v>0</v>
      </c>
      <c r="H707" s="435">
        <v>0</v>
      </c>
      <c r="I707" s="435">
        <v>0.32640000000000002</v>
      </c>
      <c r="J707" s="435">
        <v>4.036E-2</v>
      </c>
      <c r="K707" s="435">
        <v>6.8330000000000002E-2</v>
      </c>
      <c r="L707" s="434">
        <v>1023.75</v>
      </c>
      <c r="M707" s="434">
        <v>0</v>
      </c>
      <c r="N707" s="434">
        <v>0</v>
      </c>
      <c r="O707" s="434">
        <v>1487</v>
      </c>
      <c r="P707" s="435">
        <v>0.9032</v>
      </c>
      <c r="Q707" s="434">
        <v>1</v>
      </c>
      <c r="R707" s="434">
        <v>1</v>
      </c>
      <c r="S707" s="434" t="s">
        <v>361</v>
      </c>
      <c r="T707" s="434" t="s">
        <v>361</v>
      </c>
      <c r="U707" s="434"/>
      <c r="V707" s="435"/>
      <c r="W707" s="441"/>
    </row>
    <row r="708" spans="2:23" x14ac:dyDescent="0.35">
      <c r="B708" s="446" t="s">
        <v>221</v>
      </c>
      <c r="C708" s="434" t="s">
        <v>431</v>
      </c>
      <c r="D708" s="434" t="s">
        <v>681</v>
      </c>
      <c r="E708" s="435">
        <v>1.3525</v>
      </c>
      <c r="F708" s="434">
        <v>1</v>
      </c>
      <c r="G708" s="435">
        <v>6.1969999999999997E-2</v>
      </c>
      <c r="H708" s="435">
        <v>4.036E-2</v>
      </c>
      <c r="I708" s="435">
        <v>0.32980000000000004</v>
      </c>
      <c r="J708" s="435">
        <v>4.1059999999999999E-2</v>
      </c>
      <c r="K708" s="435">
        <v>6.9070000000000006E-2</v>
      </c>
      <c r="L708" s="434">
        <v>793.78</v>
      </c>
      <c r="M708" s="434">
        <v>0</v>
      </c>
      <c r="N708" s="434">
        <v>0</v>
      </c>
      <c r="O708" s="434">
        <v>5991</v>
      </c>
      <c r="P708" s="435">
        <v>1.2297</v>
      </c>
      <c r="Q708" s="434">
        <v>1</v>
      </c>
      <c r="R708" s="434">
        <v>1</v>
      </c>
      <c r="S708" s="434" t="s">
        <v>361</v>
      </c>
      <c r="T708" s="434" t="s">
        <v>361</v>
      </c>
      <c r="U708" s="434"/>
      <c r="V708" s="435"/>
      <c r="W708" s="441"/>
    </row>
    <row r="709" spans="2:23" x14ac:dyDescent="0.35">
      <c r="B709" s="446" t="s">
        <v>221</v>
      </c>
      <c r="C709" s="434" t="s">
        <v>433</v>
      </c>
      <c r="D709" s="434" t="s">
        <v>434</v>
      </c>
      <c r="E709" s="435">
        <v>0.92569999999999997</v>
      </c>
      <c r="F709" s="434">
        <v>1</v>
      </c>
      <c r="G709" s="435">
        <v>1.281E-2</v>
      </c>
      <c r="H709" s="435">
        <v>1.064E-2</v>
      </c>
      <c r="I709" s="435">
        <v>0.3705</v>
      </c>
      <c r="J709" s="435">
        <v>4.9450000000000001E-2</v>
      </c>
      <c r="K709" s="435">
        <v>7.7909999999999993E-2</v>
      </c>
      <c r="L709" s="434">
        <v>530.95000000000005</v>
      </c>
      <c r="M709" s="434">
        <v>0</v>
      </c>
      <c r="N709" s="434">
        <v>0</v>
      </c>
      <c r="O709" s="434">
        <v>3738</v>
      </c>
      <c r="P709" s="435">
        <v>0.94850000000000001</v>
      </c>
      <c r="Q709" s="434">
        <v>1</v>
      </c>
      <c r="R709" s="434">
        <v>1</v>
      </c>
      <c r="S709" s="434" t="s">
        <v>361</v>
      </c>
      <c r="T709" s="434" t="s">
        <v>361</v>
      </c>
      <c r="U709" s="434"/>
      <c r="V709" s="435"/>
      <c r="W709" s="441"/>
    </row>
    <row r="710" spans="2:23" x14ac:dyDescent="0.35">
      <c r="B710" s="446" t="s">
        <v>221</v>
      </c>
      <c r="C710" s="434" t="s">
        <v>435</v>
      </c>
      <c r="D710" s="434" t="s">
        <v>436</v>
      </c>
      <c r="E710" s="435">
        <v>1.3525</v>
      </c>
      <c r="F710" s="434">
        <v>1</v>
      </c>
      <c r="G710" s="435">
        <v>2.726E-2</v>
      </c>
      <c r="H710" s="435">
        <v>1.304E-2</v>
      </c>
      <c r="I710" s="435">
        <v>0.15670000000000001</v>
      </c>
      <c r="J710" s="435">
        <v>7.3400000000000002E-3</v>
      </c>
      <c r="K710" s="435">
        <v>3.2239999999999998E-2</v>
      </c>
      <c r="L710" s="434">
        <v>130.78</v>
      </c>
      <c r="M710" s="434">
        <v>0</v>
      </c>
      <c r="N710" s="434">
        <v>0</v>
      </c>
      <c r="O710" s="434">
        <v>7277</v>
      </c>
      <c r="P710" s="435">
        <v>1.2297</v>
      </c>
      <c r="Q710" s="434">
        <v>1</v>
      </c>
      <c r="R710" s="434">
        <v>1</v>
      </c>
      <c r="S710" s="434" t="s">
        <v>361</v>
      </c>
      <c r="T710" s="434" t="s">
        <v>361</v>
      </c>
      <c r="U710" s="434"/>
      <c r="V710" s="435"/>
      <c r="W710" s="441"/>
    </row>
    <row r="711" spans="2:23" x14ac:dyDescent="0.35">
      <c r="B711" s="446" t="s">
        <v>221</v>
      </c>
      <c r="C711" s="434" t="s">
        <v>437</v>
      </c>
      <c r="D711" s="434" t="s">
        <v>438</v>
      </c>
      <c r="E711" s="435">
        <v>1.3525</v>
      </c>
      <c r="F711" s="434">
        <v>1</v>
      </c>
      <c r="G711" s="435">
        <v>0.29587999999999998</v>
      </c>
      <c r="H711" s="435">
        <v>0.27532000000000001</v>
      </c>
      <c r="I711" s="435">
        <v>0.52539999999999998</v>
      </c>
      <c r="J711" s="435">
        <v>8.14E-2</v>
      </c>
      <c r="K711" s="435">
        <v>0</v>
      </c>
      <c r="L711" s="434">
        <v>1392.37</v>
      </c>
      <c r="M711" s="434">
        <v>7</v>
      </c>
      <c r="N711" s="434">
        <v>0</v>
      </c>
      <c r="O711" s="434">
        <v>6574</v>
      </c>
      <c r="P711" s="435">
        <v>1.2297</v>
      </c>
      <c r="Q711" s="434">
        <v>1</v>
      </c>
      <c r="R711" s="434">
        <v>1</v>
      </c>
      <c r="S711" s="434" t="s">
        <v>361</v>
      </c>
      <c r="T711" s="434" t="s">
        <v>408</v>
      </c>
      <c r="U711" s="434"/>
      <c r="V711" s="435"/>
      <c r="W711" s="441"/>
    </row>
    <row r="712" spans="2:23" x14ac:dyDescent="0.35">
      <c r="B712" s="446" t="s">
        <v>221</v>
      </c>
      <c r="C712" s="434" t="s">
        <v>439</v>
      </c>
      <c r="D712" s="434" t="s">
        <v>440</v>
      </c>
      <c r="E712" s="435">
        <v>1.272</v>
      </c>
      <c r="F712" s="434">
        <v>1</v>
      </c>
      <c r="G712" s="435">
        <v>0</v>
      </c>
      <c r="H712" s="435">
        <v>0</v>
      </c>
      <c r="I712" s="435">
        <v>0.16450000000000001</v>
      </c>
      <c r="J712" s="435">
        <v>8.6099999999999996E-3</v>
      </c>
      <c r="K712" s="435">
        <v>0</v>
      </c>
      <c r="L712" s="434">
        <v>328.41</v>
      </c>
      <c r="M712" s="434">
        <v>0</v>
      </c>
      <c r="N712" s="434">
        <v>0</v>
      </c>
      <c r="O712" s="434">
        <v>2112</v>
      </c>
      <c r="P712" s="435">
        <v>1.1791</v>
      </c>
      <c r="Q712" s="434">
        <v>1</v>
      </c>
      <c r="R712" s="434">
        <v>1</v>
      </c>
      <c r="S712" s="434" t="s">
        <v>361</v>
      </c>
      <c r="T712" s="434" t="s">
        <v>361</v>
      </c>
      <c r="U712" s="434"/>
      <c r="V712" s="435"/>
      <c r="W712" s="441"/>
    </row>
    <row r="713" spans="2:23" x14ac:dyDescent="0.35">
      <c r="B713" s="446" t="s">
        <v>221</v>
      </c>
      <c r="C713" s="434" t="s">
        <v>441</v>
      </c>
      <c r="D713" s="434" t="s">
        <v>442</v>
      </c>
      <c r="E713" s="435">
        <v>1.3525</v>
      </c>
      <c r="F713" s="434">
        <v>1</v>
      </c>
      <c r="G713" s="435">
        <v>0.17365</v>
      </c>
      <c r="H713" s="435">
        <v>0.12803</v>
      </c>
      <c r="I713" s="435">
        <v>0.49480000000000002</v>
      </c>
      <c r="J713" s="435">
        <v>7.5090000000000004E-2</v>
      </c>
      <c r="K713" s="435">
        <v>0</v>
      </c>
      <c r="L713" s="434">
        <v>445.07</v>
      </c>
      <c r="M713" s="434">
        <v>7</v>
      </c>
      <c r="N713" s="434">
        <v>0</v>
      </c>
      <c r="O713" s="434">
        <v>7778</v>
      </c>
      <c r="P713" s="435">
        <v>1.2297</v>
      </c>
      <c r="Q713" s="434">
        <v>1</v>
      </c>
      <c r="R713" s="434">
        <v>1</v>
      </c>
      <c r="S713" s="434" t="s">
        <v>361</v>
      </c>
      <c r="T713" s="434" t="s">
        <v>361</v>
      </c>
      <c r="U713" s="434"/>
      <c r="V713" s="435"/>
      <c r="W713" s="441"/>
    </row>
    <row r="714" spans="2:23" x14ac:dyDescent="0.35">
      <c r="B714" s="446" t="s">
        <v>221</v>
      </c>
      <c r="C714" s="434" t="s">
        <v>443</v>
      </c>
      <c r="D714" s="434" t="s">
        <v>444</v>
      </c>
      <c r="E714" s="435">
        <v>1.2866</v>
      </c>
      <c r="F714" s="434">
        <v>1</v>
      </c>
      <c r="G714" s="435">
        <v>0.39294000000000001</v>
      </c>
      <c r="H714" s="435">
        <v>0.30990000000000001</v>
      </c>
      <c r="I714" s="435">
        <v>0.67249999999999999</v>
      </c>
      <c r="J714" s="435">
        <v>0.11174000000000001</v>
      </c>
      <c r="K714" s="435">
        <v>0.14588999999999999</v>
      </c>
      <c r="L714" s="434">
        <v>414.87</v>
      </c>
      <c r="M714" s="434">
        <v>0</v>
      </c>
      <c r="N714" s="434">
        <v>0</v>
      </c>
      <c r="O714" s="434">
        <v>2249</v>
      </c>
      <c r="P714" s="435">
        <v>1.1883999999999999</v>
      </c>
      <c r="Q714" s="434">
        <v>1</v>
      </c>
      <c r="R714" s="434">
        <v>1</v>
      </c>
      <c r="S714" s="434" t="s">
        <v>361</v>
      </c>
      <c r="T714" s="434" t="s">
        <v>361</v>
      </c>
      <c r="U714" s="434"/>
      <c r="V714" s="435"/>
      <c r="W714" s="441"/>
    </row>
    <row r="715" spans="2:23" x14ac:dyDescent="0.35">
      <c r="B715" s="446" t="s">
        <v>221</v>
      </c>
      <c r="C715" s="434" t="s">
        <v>445</v>
      </c>
      <c r="D715" s="434" t="s">
        <v>446</v>
      </c>
      <c r="E715" s="435">
        <v>0.86180000000000001</v>
      </c>
      <c r="F715" s="434">
        <v>1</v>
      </c>
      <c r="G715" s="435">
        <v>2.0490000000000001E-2</v>
      </c>
      <c r="H715" s="435">
        <v>1.6760000000000001E-2</v>
      </c>
      <c r="I715" s="435">
        <v>0.27379999999999999</v>
      </c>
      <c r="J715" s="435">
        <v>2.9510000000000002E-2</v>
      </c>
      <c r="K715" s="435">
        <v>5.7009999999999998E-2</v>
      </c>
      <c r="L715" s="434">
        <v>173.12</v>
      </c>
      <c r="M715" s="434">
        <v>0</v>
      </c>
      <c r="N715" s="434">
        <v>0</v>
      </c>
      <c r="O715" s="434">
        <v>7564</v>
      </c>
      <c r="P715" s="435">
        <v>0.9032</v>
      </c>
      <c r="Q715" s="434">
        <v>1</v>
      </c>
      <c r="R715" s="434">
        <v>1</v>
      </c>
      <c r="S715" s="434" t="s">
        <v>361</v>
      </c>
      <c r="T715" s="434" t="s">
        <v>361</v>
      </c>
      <c r="U715" s="434"/>
      <c r="V715" s="435"/>
      <c r="W715" s="441"/>
    </row>
    <row r="716" spans="2:23" x14ac:dyDescent="0.35">
      <c r="B716" s="446" t="s">
        <v>221</v>
      </c>
      <c r="C716" s="434" t="s">
        <v>447</v>
      </c>
      <c r="D716" s="434" t="s">
        <v>448</v>
      </c>
      <c r="E716" s="435">
        <v>0.86180000000000001</v>
      </c>
      <c r="F716" s="434">
        <v>1</v>
      </c>
      <c r="G716" s="435">
        <v>0</v>
      </c>
      <c r="H716" s="435">
        <v>0</v>
      </c>
      <c r="I716" s="435">
        <v>0.1729</v>
      </c>
      <c r="J716" s="435">
        <v>9.9699999999999997E-3</v>
      </c>
      <c r="K716" s="435">
        <v>3.5630000000000002E-2</v>
      </c>
      <c r="L716" s="434">
        <v>438.35</v>
      </c>
      <c r="M716" s="434">
        <v>0</v>
      </c>
      <c r="N716" s="434">
        <v>0</v>
      </c>
      <c r="O716" s="434">
        <v>1444</v>
      </c>
      <c r="P716" s="435">
        <v>0.9032</v>
      </c>
      <c r="Q716" s="434">
        <v>1</v>
      </c>
      <c r="R716" s="434">
        <v>1</v>
      </c>
      <c r="S716" s="434" t="s">
        <v>361</v>
      </c>
      <c r="T716" s="434" t="s">
        <v>361</v>
      </c>
      <c r="U716" s="434"/>
      <c r="V716" s="435"/>
      <c r="W716" s="441"/>
    </row>
    <row r="717" spans="2:23" x14ac:dyDescent="0.35">
      <c r="B717" s="446" t="s">
        <v>221</v>
      </c>
      <c r="C717" s="434" t="s">
        <v>449</v>
      </c>
      <c r="D717" s="434" t="s">
        <v>450</v>
      </c>
      <c r="E717" s="435">
        <v>1.3525</v>
      </c>
      <c r="F717" s="434">
        <v>1</v>
      </c>
      <c r="G717" s="435">
        <v>0.36447000000000002</v>
      </c>
      <c r="H717" s="435">
        <v>0.24668000000000001</v>
      </c>
      <c r="I717" s="435">
        <v>0.60980000000000001</v>
      </c>
      <c r="J717" s="435">
        <v>9.8809999999999995E-2</v>
      </c>
      <c r="K717" s="435">
        <v>0</v>
      </c>
      <c r="L717" s="434">
        <v>738.21</v>
      </c>
      <c r="M717" s="434">
        <v>7</v>
      </c>
      <c r="N717" s="434">
        <v>0</v>
      </c>
      <c r="O717" s="434">
        <v>14447</v>
      </c>
      <c r="P717" s="435">
        <v>1.2297</v>
      </c>
      <c r="Q717" s="434">
        <v>1</v>
      </c>
      <c r="R717" s="434">
        <v>1</v>
      </c>
      <c r="S717" s="434" t="s">
        <v>361</v>
      </c>
      <c r="T717" s="434" t="s">
        <v>361</v>
      </c>
      <c r="U717" s="434"/>
      <c r="V717" s="435"/>
      <c r="W717" s="441"/>
    </row>
    <row r="718" spans="2:23" x14ac:dyDescent="0.35">
      <c r="B718" s="446" t="s">
        <v>221</v>
      </c>
      <c r="C718" s="434" t="s">
        <v>719</v>
      </c>
      <c r="D718" s="434" t="s">
        <v>470</v>
      </c>
      <c r="E718" s="435">
        <v>1.2866</v>
      </c>
      <c r="F718" s="434">
        <v>1</v>
      </c>
      <c r="G718" s="435">
        <v>0</v>
      </c>
      <c r="H718" s="435">
        <v>0</v>
      </c>
      <c r="I718" s="435">
        <v>0.2137</v>
      </c>
      <c r="J718" s="435">
        <v>1.711E-2</v>
      </c>
      <c r="K718" s="435">
        <v>4.4220000000000002E-2</v>
      </c>
      <c r="L718" s="434">
        <v>0</v>
      </c>
      <c r="M718" s="434">
        <v>0</v>
      </c>
      <c r="N718" s="434">
        <v>0</v>
      </c>
      <c r="O718" s="434">
        <v>1701</v>
      </c>
      <c r="P718" s="435">
        <v>1.1883999999999999</v>
      </c>
      <c r="Q718" s="434">
        <v>1</v>
      </c>
      <c r="R718" s="434">
        <v>1</v>
      </c>
      <c r="S718" s="434" t="s">
        <v>361</v>
      </c>
      <c r="T718" s="434" t="s">
        <v>361</v>
      </c>
      <c r="U718" s="434"/>
      <c r="V718" s="435"/>
      <c r="W718" s="441"/>
    </row>
    <row r="719" spans="2:23" x14ac:dyDescent="0.35">
      <c r="B719" s="446" t="s">
        <v>221</v>
      </c>
      <c r="C719" s="434" t="s">
        <v>451</v>
      </c>
      <c r="D719" s="434" t="s">
        <v>452</v>
      </c>
      <c r="E719" s="435">
        <v>1.0402</v>
      </c>
      <c r="F719" s="434">
        <v>1</v>
      </c>
      <c r="G719" s="435">
        <v>3.7350000000000001E-2</v>
      </c>
      <c r="H719" s="435">
        <v>3.7949999999999998E-2</v>
      </c>
      <c r="I719" s="435">
        <v>0.56740000000000002</v>
      </c>
      <c r="J719" s="435">
        <v>9.0060000000000001E-2</v>
      </c>
      <c r="K719" s="435">
        <v>0.12175999999999999</v>
      </c>
      <c r="L719" s="434">
        <v>1031.06</v>
      </c>
      <c r="M719" s="434">
        <v>0</v>
      </c>
      <c r="N719" s="434">
        <v>0</v>
      </c>
      <c r="O719" s="434">
        <v>967</v>
      </c>
      <c r="P719" s="435">
        <v>1.0274000000000001</v>
      </c>
      <c r="Q719" s="434">
        <v>1</v>
      </c>
      <c r="R719" s="434">
        <v>1</v>
      </c>
      <c r="S719" s="434" t="s">
        <v>361</v>
      </c>
      <c r="T719" s="434" t="s">
        <v>361</v>
      </c>
      <c r="U719" s="434"/>
      <c r="V719" s="435"/>
      <c r="W719" s="441"/>
    </row>
    <row r="720" spans="2:23" x14ac:dyDescent="0.35">
      <c r="B720" s="446" t="s">
        <v>221</v>
      </c>
      <c r="C720" s="434" t="s">
        <v>453</v>
      </c>
      <c r="D720" s="434" t="s">
        <v>454</v>
      </c>
      <c r="E720" s="435">
        <v>0.86180000000000001</v>
      </c>
      <c r="F720" s="434">
        <v>1</v>
      </c>
      <c r="G720" s="435">
        <v>4.5510000000000002E-2</v>
      </c>
      <c r="H720" s="435">
        <v>4.675E-2</v>
      </c>
      <c r="I720" s="435">
        <v>0.44279999999999997</v>
      </c>
      <c r="J720" s="435">
        <v>6.4369999999999997E-2</v>
      </c>
      <c r="K720" s="435">
        <v>9.3810000000000004E-2</v>
      </c>
      <c r="L720" s="434">
        <v>978.47</v>
      </c>
      <c r="M720" s="434">
        <v>0</v>
      </c>
      <c r="N720" s="434">
        <v>0</v>
      </c>
      <c r="O720" s="434">
        <v>967</v>
      </c>
      <c r="P720" s="435">
        <v>0.9032</v>
      </c>
      <c r="Q720" s="434">
        <v>1</v>
      </c>
      <c r="R720" s="434">
        <v>1</v>
      </c>
      <c r="S720" s="434" t="s">
        <v>361</v>
      </c>
      <c r="T720" s="434" t="s">
        <v>361</v>
      </c>
      <c r="U720" s="434"/>
      <c r="V720" s="435"/>
      <c r="W720" s="441"/>
    </row>
    <row r="721" spans="2:23" x14ac:dyDescent="0.35">
      <c r="B721" s="446" t="s">
        <v>221</v>
      </c>
      <c r="C721" s="434" t="s">
        <v>455</v>
      </c>
      <c r="D721" s="434" t="s">
        <v>456</v>
      </c>
      <c r="E721" s="435">
        <v>0.86180000000000001</v>
      </c>
      <c r="F721" s="434">
        <v>1</v>
      </c>
      <c r="G721" s="435">
        <v>0</v>
      </c>
      <c r="H721" s="435">
        <v>0</v>
      </c>
      <c r="I721" s="435">
        <v>0.12379999999999999</v>
      </c>
      <c r="J721" s="435">
        <v>0</v>
      </c>
      <c r="K721" s="435">
        <v>0</v>
      </c>
      <c r="L721" s="434">
        <v>0</v>
      </c>
      <c r="M721" s="434">
        <v>0</v>
      </c>
      <c r="N721" s="434">
        <v>0</v>
      </c>
      <c r="O721" s="434">
        <v>1250</v>
      </c>
      <c r="P721" s="435">
        <v>0.9032</v>
      </c>
      <c r="Q721" s="434">
        <v>1</v>
      </c>
      <c r="R721" s="434">
        <v>1</v>
      </c>
      <c r="S721" s="434" t="s">
        <v>361</v>
      </c>
      <c r="T721" s="434" t="s">
        <v>361</v>
      </c>
      <c r="U721" s="434"/>
      <c r="V721" s="435"/>
      <c r="W721" s="441"/>
    </row>
    <row r="722" spans="2:23" x14ac:dyDescent="0.35">
      <c r="B722" s="446" t="s">
        <v>221</v>
      </c>
      <c r="C722" s="434" t="s">
        <v>457</v>
      </c>
      <c r="D722" s="434" t="s">
        <v>458</v>
      </c>
      <c r="E722" s="435">
        <v>1.0402</v>
      </c>
      <c r="F722" s="434">
        <v>1</v>
      </c>
      <c r="G722" s="435">
        <v>6.6110000000000002E-2</v>
      </c>
      <c r="H722" s="435">
        <v>5.738E-2</v>
      </c>
      <c r="I722" s="435">
        <v>0.32119999999999999</v>
      </c>
      <c r="J722" s="435">
        <v>3.9289999999999999E-2</v>
      </c>
      <c r="K722" s="435">
        <v>6.7199999999999996E-2</v>
      </c>
      <c r="L722" s="434">
        <v>562.66999999999996</v>
      </c>
      <c r="M722" s="434">
        <v>0</v>
      </c>
      <c r="N722" s="434">
        <v>0</v>
      </c>
      <c r="O722" s="434">
        <v>2451</v>
      </c>
      <c r="P722" s="435">
        <v>1.0274000000000001</v>
      </c>
      <c r="Q722" s="434">
        <v>1</v>
      </c>
      <c r="R722" s="434">
        <v>1</v>
      </c>
      <c r="S722" s="434" t="s">
        <v>361</v>
      </c>
      <c r="T722" s="434" t="s">
        <v>361</v>
      </c>
      <c r="U722" s="434"/>
      <c r="V722" s="435"/>
      <c r="W722" s="441"/>
    </row>
    <row r="723" spans="2:23" x14ac:dyDescent="0.35">
      <c r="B723" s="446" t="s">
        <v>221</v>
      </c>
      <c r="C723" s="434" t="s">
        <v>459</v>
      </c>
      <c r="D723" s="434" t="s">
        <v>460</v>
      </c>
      <c r="E723" s="435">
        <v>1.2866</v>
      </c>
      <c r="F723" s="434">
        <v>1</v>
      </c>
      <c r="G723" s="435">
        <v>0.42031000000000002</v>
      </c>
      <c r="H723" s="435">
        <v>0.34978999999999999</v>
      </c>
      <c r="I723" s="435">
        <v>0.97470000000000001</v>
      </c>
      <c r="J723" s="435">
        <v>0.17407</v>
      </c>
      <c r="K723" s="435">
        <v>0.21820000000000001</v>
      </c>
      <c r="L723" s="434">
        <v>14094.68</v>
      </c>
      <c r="M723" s="434">
        <v>0</v>
      </c>
      <c r="N723" s="434">
        <v>0</v>
      </c>
      <c r="O723" s="434">
        <v>1396</v>
      </c>
      <c r="P723" s="435">
        <v>1.1883999999999999</v>
      </c>
      <c r="Q723" s="434">
        <v>1</v>
      </c>
      <c r="R723" s="434">
        <v>1</v>
      </c>
      <c r="S723" s="434" t="s">
        <v>361</v>
      </c>
      <c r="T723" s="434" t="s">
        <v>361</v>
      </c>
      <c r="U723" s="434"/>
      <c r="V723" s="435"/>
      <c r="W723" s="441"/>
    </row>
    <row r="724" spans="2:23" x14ac:dyDescent="0.35">
      <c r="B724" s="446" t="s">
        <v>221</v>
      </c>
      <c r="C724" s="434" t="s">
        <v>461</v>
      </c>
      <c r="D724" s="434" t="s">
        <v>462</v>
      </c>
      <c r="E724" s="435">
        <v>1.2866</v>
      </c>
      <c r="F724" s="434">
        <v>1</v>
      </c>
      <c r="G724" s="435">
        <v>0.21475</v>
      </c>
      <c r="H724" s="435">
        <v>0.19262000000000001</v>
      </c>
      <c r="I724" s="435">
        <v>0.47460000000000002</v>
      </c>
      <c r="J724" s="435">
        <v>0.03</v>
      </c>
      <c r="K724" s="435">
        <v>0</v>
      </c>
      <c r="L724" s="434">
        <v>1299.96</v>
      </c>
      <c r="M724" s="434">
        <v>0</v>
      </c>
      <c r="N724" s="434">
        <v>0</v>
      </c>
      <c r="O724" s="434">
        <v>710</v>
      </c>
      <c r="P724" s="435">
        <v>1.1883999999999999</v>
      </c>
      <c r="Q724" s="434">
        <v>1</v>
      </c>
      <c r="R724" s="434">
        <v>1</v>
      </c>
      <c r="S724" s="434" t="s">
        <v>361</v>
      </c>
      <c r="T724" s="434" t="s">
        <v>361</v>
      </c>
      <c r="U724" s="434"/>
      <c r="V724" s="435"/>
      <c r="W724" s="441"/>
    </row>
    <row r="725" spans="2:23" x14ac:dyDescent="0.35">
      <c r="B725" s="446" t="s">
        <v>221</v>
      </c>
      <c r="C725" s="434" t="s">
        <v>682</v>
      </c>
      <c r="D725" s="434" t="s">
        <v>720</v>
      </c>
      <c r="E725" s="435">
        <v>1.3525</v>
      </c>
      <c r="F725" s="434">
        <v>1</v>
      </c>
      <c r="G725" s="435">
        <v>0</v>
      </c>
      <c r="H725" s="435">
        <v>0</v>
      </c>
      <c r="I725" s="435">
        <v>0.65690000000000004</v>
      </c>
      <c r="J725" s="435">
        <v>0.03</v>
      </c>
      <c r="K725" s="435">
        <v>0</v>
      </c>
      <c r="L725" s="434">
        <v>521.35</v>
      </c>
      <c r="M725" s="434">
        <v>0</v>
      </c>
      <c r="N725" s="434">
        <v>0</v>
      </c>
      <c r="O725" s="434">
        <v>528</v>
      </c>
      <c r="P725" s="435">
        <v>1.2297</v>
      </c>
      <c r="Q725" s="434">
        <v>1</v>
      </c>
      <c r="R725" s="434">
        <v>1.13212</v>
      </c>
      <c r="S725" s="434" t="s">
        <v>361</v>
      </c>
      <c r="T725" s="434" t="s">
        <v>408</v>
      </c>
      <c r="U725" s="434"/>
      <c r="V725" s="435"/>
      <c r="W725" s="441"/>
    </row>
    <row r="726" spans="2:23" x14ac:dyDescent="0.35">
      <c r="B726" s="446" t="s">
        <v>221</v>
      </c>
      <c r="C726" s="434" t="s">
        <v>463</v>
      </c>
      <c r="D726" s="434" t="s">
        <v>464</v>
      </c>
      <c r="E726" s="435">
        <v>0.86429999999999996</v>
      </c>
      <c r="F726" s="434">
        <v>1</v>
      </c>
      <c r="G726" s="435">
        <v>0.16602</v>
      </c>
      <c r="H726" s="435">
        <v>6.6640000000000005E-2</v>
      </c>
      <c r="I726" s="435">
        <v>0.3261</v>
      </c>
      <c r="J726" s="435">
        <v>4.0300000000000002E-2</v>
      </c>
      <c r="K726" s="435">
        <v>6.8260000000000001E-2</v>
      </c>
      <c r="L726" s="434">
        <v>360.27</v>
      </c>
      <c r="M726" s="434">
        <v>0</v>
      </c>
      <c r="N726" s="434">
        <v>0</v>
      </c>
      <c r="O726" s="434">
        <v>3395</v>
      </c>
      <c r="P726" s="435">
        <v>0.90500000000000003</v>
      </c>
      <c r="Q726" s="434">
        <v>1</v>
      </c>
      <c r="R726" s="434">
        <v>1</v>
      </c>
      <c r="S726" s="434" t="s">
        <v>361</v>
      </c>
      <c r="T726" s="434" t="s">
        <v>361</v>
      </c>
      <c r="U726" s="434"/>
      <c r="V726" s="435"/>
      <c r="W726" s="441"/>
    </row>
    <row r="727" spans="2:23" x14ac:dyDescent="0.35">
      <c r="B727" s="446" t="s">
        <v>221</v>
      </c>
      <c r="C727" s="434" t="s">
        <v>465</v>
      </c>
      <c r="D727" s="434" t="s">
        <v>466</v>
      </c>
      <c r="E727" s="435">
        <v>1.0660000000000001</v>
      </c>
      <c r="F727" s="434">
        <v>1</v>
      </c>
      <c r="G727" s="435">
        <v>0</v>
      </c>
      <c r="H727" s="435">
        <v>0</v>
      </c>
      <c r="I727" s="435">
        <v>0.26769999999999999</v>
      </c>
      <c r="J727" s="435">
        <v>2.8250000000000001E-2</v>
      </c>
      <c r="K727" s="435">
        <v>0</v>
      </c>
      <c r="L727" s="434">
        <v>388.23</v>
      </c>
      <c r="M727" s="434">
        <v>7</v>
      </c>
      <c r="N727" s="434">
        <v>0</v>
      </c>
      <c r="O727" s="434">
        <v>1820</v>
      </c>
      <c r="P727" s="435">
        <v>1.0447</v>
      </c>
      <c r="Q727" s="434">
        <v>1</v>
      </c>
      <c r="R727" s="434">
        <v>1</v>
      </c>
      <c r="S727" s="434" t="s">
        <v>361</v>
      </c>
      <c r="T727" s="434" t="s">
        <v>361</v>
      </c>
      <c r="U727" s="434"/>
      <c r="V727" s="435"/>
      <c r="W727" s="441"/>
    </row>
    <row r="728" spans="2:23" x14ac:dyDescent="0.35">
      <c r="B728" s="446" t="s">
        <v>221</v>
      </c>
      <c r="C728" s="434" t="s">
        <v>467</v>
      </c>
      <c r="D728" s="434" t="s">
        <v>468</v>
      </c>
      <c r="E728" s="435">
        <v>1.2866</v>
      </c>
      <c r="F728" s="434">
        <v>1</v>
      </c>
      <c r="G728" s="435">
        <v>0.55964999999999998</v>
      </c>
      <c r="H728" s="435">
        <v>0.52698999999999996</v>
      </c>
      <c r="I728" s="435">
        <v>0.49890000000000001</v>
      </c>
      <c r="J728" s="435">
        <v>0.03</v>
      </c>
      <c r="K728" s="435">
        <v>0</v>
      </c>
      <c r="L728" s="434">
        <v>65419.65</v>
      </c>
      <c r="M728" s="434">
        <v>0</v>
      </c>
      <c r="N728" s="434">
        <v>0</v>
      </c>
      <c r="O728" s="434">
        <v>15</v>
      </c>
      <c r="P728" s="435">
        <v>1.1883999999999999</v>
      </c>
      <c r="Q728" s="434">
        <v>1</v>
      </c>
      <c r="R728" s="434">
        <v>1</v>
      </c>
      <c r="S728" s="434" t="s">
        <v>361</v>
      </c>
      <c r="T728" s="434" t="s">
        <v>361</v>
      </c>
      <c r="U728" s="434"/>
      <c r="V728" s="435"/>
      <c r="W728" s="441"/>
    </row>
    <row r="729" spans="2:23" x14ac:dyDescent="0.35">
      <c r="B729" s="446" t="s">
        <v>221</v>
      </c>
      <c r="C729" s="434" t="s">
        <v>469</v>
      </c>
      <c r="D729" s="434" t="s">
        <v>721</v>
      </c>
      <c r="E729" s="435">
        <v>1.3525</v>
      </c>
      <c r="F729" s="434">
        <v>1</v>
      </c>
      <c r="G729" s="435">
        <v>0.26723999999999998</v>
      </c>
      <c r="H729" s="435">
        <v>0.22713</v>
      </c>
      <c r="I729" s="435">
        <v>0.46079999999999999</v>
      </c>
      <c r="J729" s="435">
        <v>6.8080000000000002E-2</v>
      </c>
      <c r="K729" s="435">
        <v>0</v>
      </c>
      <c r="L729" s="434">
        <v>769.46</v>
      </c>
      <c r="M729" s="434">
        <v>7</v>
      </c>
      <c r="N729" s="434">
        <v>0</v>
      </c>
      <c r="O729" s="434">
        <v>26382</v>
      </c>
      <c r="P729" s="435">
        <v>1.2297</v>
      </c>
      <c r="Q729" s="434">
        <v>1</v>
      </c>
      <c r="R729" s="434">
        <v>1</v>
      </c>
      <c r="S729" s="434" t="s">
        <v>361</v>
      </c>
      <c r="T729" s="434" t="s">
        <v>361</v>
      </c>
      <c r="U729" s="434"/>
      <c r="V729" s="435"/>
      <c r="W729" s="441"/>
    </row>
    <row r="730" spans="2:23" x14ac:dyDescent="0.35">
      <c r="B730" s="446" t="s">
        <v>221</v>
      </c>
      <c r="C730" s="434" t="s">
        <v>471</v>
      </c>
      <c r="D730" s="434" t="s">
        <v>472</v>
      </c>
      <c r="E730" s="435">
        <v>1.0402</v>
      </c>
      <c r="F730" s="434">
        <v>1</v>
      </c>
      <c r="G730" s="435">
        <v>0</v>
      </c>
      <c r="H730" s="435">
        <v>0</v>
      </c>
      <c r="I730" s="435">
        <v>0.18149999999999999</v>
      </c>
      <c r="J730" s="435">
        <v>1.137E-2</v>
      </c>
      <c r="K730" s="435">
        <v>3.7440000000000001E-2</v>
      </c>
      <c r="L730" s="434">
        <v>491.61</v>
      </c>
      <c r="M730" s="434">
        <v>0</v>
      </c>
      <c r="N730" s="434">
        <v>0</v>
      </c>
      <c r="O730" s="434">
        <v>1733</v>
      </c>
      <c r="P730" s="435">
        <v>1.0274000000000001</v>
      </c>
      <c r="Q730" s="434">
        <v>1</v>
      </c>
      <c r="R730" s="434">
        <v>1</v>
      </c>
      <c r="S730" s="434" t="s">
        <v>361</v>
      </c>
      <c r="T730" s="434" t="s">
        <v>361</v>
      </c>
      <c r="U730" s="434"/>
      <c r="V730" s="435"/>
      <c r="W730" s="441"/>
    </row>
    <row r="731" spans="2:23" x14ac:dyDescent="0.35">
      <c r="B731" s="446" t="s">
        <v>221</v>
      </c>
      <c r="C731" s="434" t="s">
        <v>473</v>
      </c>
      <c r="D731" s="434" t="s">
        <v>474</v>
      </c>
      <c r="E731" s="435">
        <v>1.2866</v>
      </c>
      <c r="F731" s="434">
        <v>1</v>
      </c>
      <c r="G731" s="435">
        <v>0</v>
      </c>
      <c r="H731" s="435">
        <v>0</v>
      </c>
      <c r="I731" s="435">
        <v>0.37490000000000001</v>
      </c>
      <c r="J731" s="435">
        <v>5.0360000000000002E-2</v>
      </c>
      <c r="K731" s="435">
        <v>7.8869999999999996E-2</v>
      </c>
      <c r="L731" s="434">
        <v>423</v>
      </c>
      <c r="M731" s="434">
        <v>0</v>
      </c>
      <c r="N731" s="434">
        <v>0</v>
      </c>
      <c r="O731" s="434">
        <v>3849</v>
      </c>
      <c r="P731" s="435">
        <v>1.1883999999999999</v>
      </c>
      <c r="Q731" s="434">
        <v>1</v>
      </c>
      <c r="R731" s="434">
        <v>1</v>
      </c>
      <c r="S731" s="434" t="s">
        <v>361</v>
      </c>
      <c r="T731" s="434" t="s">
        <v>361</v>
      </c>
      <c r="U731" s="434"/>
      <c r="V731" s="435"/>
      <c r="W731" s="441"/>
    </row>
    <row r="732" spans="2:23" x14ac:dyDescent="0.35">
      <c r="B732" s="446" t="s">
        <v>221</v>
      </c>
      <c r="C732" s="434" t="s">
        <v>475</v>
      </c>
      <c r="D732" s="434" t="s">
        <v>476</v>
      </c>
      <c r="E732" s="435">
        <v>1.3525</v>
      </c>
      <c r="F732" s="434">
        <v>1</v>
      </c>
      <c r="G732" s="435">
        <v>0.21193000000000001</v>
      </c>
      <c r="H732" s="435">
        <v>0.14069999999999999</v>
      </c>
      <c r="I732" s="435">
        <v>0.22320000000000001</v>
      </c>
      <c r="J732" s="435">
        <v>1.907E-2</v>
      </c>
      <c r="K732" s="435">
        <v>4.623E-2</v>
      </c>
      <c r="L732" s="434">
        <v>539.4</v>
      </c>
      <c r="M732" s="434">
        <v>0</v>
      </c>
      <c r="N732" s="434">
        <v>0</v>
      </c>
      <c r="O732" s="434">
        <v>14720</v>
      </c>
      <c r="P732" s="435">
        <v>1.2297</v>
      </c>
      <c r="Q732" s="434">
        <v>1</v>
      </c>
      <c r="R732" s="434">
        <v>1</v>
      </c>
      <c r="S732" s="434" t="s">
        <v>361</v>
      </c>
      <c r="T732" s="434" t="s">
        <v>361</v>
      </c>
      <c r="U732" s="434"/>
      <c r="V732" s="435"/>
      <c r="W732" s="441"/>
    </row>
    <row r="733" spans="2:23" x14ac:dyDescent="0.35">
      <c r="B733" s="446" t="s">
        <v>221</v>
      </c>
      <c r="C733" s="434" t="s">
        <v>477</v>
      </c>
      <c r="D733" s="434" t="s">
        <v>478</v>
      </c>
      <c r="E733" s="435">
        <v>1.3525</v>
      </c>
      <c r="F733" s="434">
        <v>1</v>
      </c>
      <c r="G733" s="435">
        <v>0.13084000000000001</v>
      </c>
      <c r="H733" s="435">
        <v>9.5500000000000002E-2</v>
      </c>
      <c r="I733" s="435">
        <v>0.2339</v>
      </c>
      <c r="J733" s="435">
        <v>2.128E-2</v>
      </c>
      <c r="K733" s="435">
        <v>4.8500000000000001E-2</v>
      </c>
      <c r="L733" s="434">
        <v>624.69000000000005</v>
      </c>
      <c r="M733" s="434">
        <v>0</v>
      </c>
      <c r="N733" s="434">
        <v>0</v>
      </c>
      <c r="O733" s="434">
        <v>4188</v>
      </c>
      <c r="P733" s="435">
        <v>1.2297</v>
      </c>
      <c r="Q733" s="434">
        <v>1</v>
      </c>
      <c r="R733" s="434">
        <v>1</v>
      </c>
      <c r="S733" s="434" t="s">
        <v>361</v>
      </c>
      <c r="T733" s="434" t="s">
        <v>361</v>
      </c>
      <c r="U733" s="434"/>
      <c r="V733" s="435"/>
      <c r="W733" s="441"/>
    </row>
    <row r="734" spans="2:23" x14ac:dyDescent="0.35">
      <c r="B734" s="446" t="s">
        <v>221</v>
      </c>
      <c r="C734" s="434" t="s">
        <v>684</v>
      </c>
      <c r="D734" s="434" t="s">
        <v>685</v>
      </c>
      <c r="E734" s="435">
        <v>0.86429999999999996</v>
      </c>
      <c r="F734" s="434">
        <v>1</v>
      </c>
      <c r="G734" s="435">
        <v>0</v>
      </c>
      <c r="H734" s="435">
        <v>0</v>
      </c>
      <c r="I734" s="435">
        <v>0.79170000000000007</v>
      </c>
      <c r="J734" s="435">
        <v>0.03</v>
      </c>
      <c r="K734" s="435">
        <v>0</v>
      </c>
      <c r="L734" s="434">
        <v>0</v>
      </c>
      <c r="M734" s="434">
        <v>0</v>
      </c>
      <c r="N734" s="434">
        <v>0</v>
      </c>
      <c r="O734" s="434">
        <v>167</v>
      </c>
      <c r="P734" s="435">
        <v>0.90500000000000003</v>
      </c>
      <c r="Q734" s="434">
        <v>1</v>
      </c>
      <c r="R734" s="434">
        <v>1</v>
      </c>
      <c r="S734" s="434" t="s">
        <v>361</v>
      </c>
      <c r="T734" s="434" t="s">
        <v>361</v>
      </c>
      <c r="U734" s="434"/>
      <c r="V734" s="435"/>
      <c r="W734" s="441"/>
    </row>
    <row r="735" spans="2:23" x14ac:dyDescent="0.35">
      <c r="B735" s="446" t="s">
        <v>221</v>
      </c>
      <c r="C735" s="434" t="s">
        <v>479</v>
      </c>
      <c r="D735" s="434" t="s">
        <v>480</v>
      </c>
      <c r="E735" s="435">
        <v>1.0402</v>
      </c>
      <c r="F735" s="434">
        <v>1</v>
      </c>
      <c r="G735" s="435">
        <v>0</v>
      </c>
      <c r="H735" s="435">
        <v>0</v>
      </c>
      <c r="I735" s="435">
        <v>0.10730000000000001</v>
      </c>
      <c r="J735" s="435">
        <v>0</v>
      </c>
      <c r="K735" s="435">
        <v>0</v>
      </c>
      <c r="L735" s="434">
        <v>0</v>
      </c>
      <c r="M735" s="434">
        <v>0</v>
      </c>
      <c r="N735" s="434">
        <v>0</v>
      </c>
      <c r="O735" s="434">
        <v>280</v>
      </c>
      <c r="P735" s="435">
        <v>1.0274000000000001</v>
      </c>
      <c r="Q735" s="434">
        <v>1</v>
      </c>
      <c r="R735" s="434">
        <v>1.2186399999999999</v>
      </c>
      <c r="S735" s="434" t="s">
        <v>361</v>
      </c>
      <c r="T735" s="434" t="s">
        <v>361</v>
      </c>
      <c r="U735" s="434"/>
      <c r="V735" s="435"/>
      <c r="W735" s="441"/>
    </row>
    <row r="736" spans="2:23" x14ac:dyDescent="0.35">
      <c r="B736" s="446" t="s">
        <v>221</v>
      </c>
      <c r="C736" s="434" t="s">
        <v>481</v>
      </c>
      <c r="D736" s="434" t="s">
        <v>686</v>
      </c>
      <c r="E736" s="435">
        <v>1.0109999999999999</v>
      </c>
      <c r="F736" s="434">
        <v>1</v>
      </c>
      <c r="G736" s="435">
        <v>0</v>
      </c>
      <c r="H736" s="435">
        <v>0</v>
      </c>
      <c r="I736" s="435">
        <v>0.32500000000000001</v>
      </c>
      <c r="J736" s="435">
        <v>4.0070000000000001E-2</v>
      </c>
      <c r="K736" s="435">
        <v>6.8029999999999993E-2</v>
      </c>
      <c r="L736" s="434">
        <v>619.03</v>
      </c>
      <c r="M736" s="434">
        <v>0</v>
      </c>
      <c r="N736" s="434">
        <v>0</v>
      </c>
      <c r="O736" s="434">
        <v>686</v>
      </c>
      <c r="P736" s="435">
        <v>1.0075000000000001</v>
      </c>
      <c r="Q736" s="434">
        <v>1</v>
      </c>
      <c r="R736" s="434">
        <v>1.0822700000000001</v>
      </c>
      <c r="S736" s="434" t="s">
        <v>361</v>
      </c>
      <c r="T736" s="434" t="s">
        <v>361</v>
      </c>
      <c r="U736" s="434"/>
      <c r="V736" s="435"/>
      <c r="W736" s="441"/>
    </row>
    <row r="737" spans="2:23" x14ac:dyDescent="0.35">
      <c r="B737" s="446" t="s">
        <v>221</v>
      </c>
      <c r="C737" s="434" t="s">
        <v>483</v>
      </c>
      <c r="D737" s="434" t="s">
        <v>484</v>
      </c>
      <c r="E737" s="435">
        <v>1.3525</v>
      </c>
      <c r="F737" s="434">
        <v>1</v>
      </c>
      <c r="G737" s="435">
        <v>0.25024999999999997</v>
      </c>
      <c r="H737" s="435">
        <v>0.19724</v>
      </c>
      <c r="I737" s="435">
        <v>0.2467</v>
      </c>
      <c r="J737" s="435">
        <v>2.392E-2</v>
      </c>
      <c r="K737" s="435">
        <v>0</v>
      </c>
      <c r="L737" s="434">
        <v>838.11</v>
      </c>
      <c r="M737" s="434">
        <v>7</v>
      </c>
      <c r="N737" s="434">
        <v>0</v>
      </c>
      <c r="O737" s="434">
        <v>6035</v>
      </c>
      <c r="P737" s="435">
        <v>1.2297</v>
      </c>
      <c r="Q737" s="434">
        <v>1</v>
      </c>
      <c r="R737" s="434">
        <v>1</v>
      </c>
      <c r="S737" s="434" t="s">
        <v>361</v>
      </c>
      <c r="T737" s="434" t="s">
        <v>361</v>
      </c>
      <c r="U737" s="434"/>
      <c r="V737" s="435"/>
      <c r="W737" s="441"/>
    </row>
    <row r="738" spans="2:23" x14ac:dyDescent="0.35">
      <c r="B738" s="446" t="s">
        <v>221</v>
      </c>
      <c r="C738" s="434" t="s">
        <v>485</v>
      </c>
      <c r="D738" s="434" t="s">
        <v>486</v>
      </c>
      <c r="E738" s="435">
        <v>0.86180000000000001</v>
      </c>
      <c r="F738" s="434">
        <v>1</v>
      </c>
      <c r="G738" s="435">
        <v>0.12168</v>
      </c>
      <c r="H738" s="435">
        <v>8.0570000000000003E-2</v>
      </c>
      <c r="I738" s="435">
        <v>0.27010000000000001</v>
      </c>
      <c r="J738" s="435">
        <v>2.8750000000000001E-2</v>
      </c>
      <c r="K738" s="435">
        <v>0</v>
      </c>
      <c r="L738" s="434">
        <v>1250.44</v>
      </c>
      <c r="M738" s="434">
        <v>7</v>
      </c>
      <c r="N738" s="434">
        <v>0</v>
      </c>
      <c r="O738" s="434">
        <v>6159</v>
      </c>
      <c r="P738" s="435">
        <v>0.9032</v>
      </c>
      <c r="Q738" s="434">
        <v>1</v>
      </c>
      <c r="R738" s="434">
        <v>1</v>
      </c>
      <c r="S738" s="434" t="s">
        <v>361</v>
      </c>
      <c r="T738" s="434" t="s">
        <v>361</v>
      </c>
      <c r="U738" s="434"/>
      <c r="V738" s="435"/>
      <c r="W738" s="441"/>
    </row>
    <row r="739" spans="2:23" x14ac:dyDescent="0.35">
      <c r="B739" s="446" t="s">
        <v>221</v>
      </c>
      <c r="C739" s="434" t="s">
        <v>487</v>
      </c>
      <c r="D739" s="434" t="s">
        <v>687</v>
      </c>
      <c r="E739" s="435">
        <v>1.2866</v>
      </c>
      <c r="F739" s="434">
        <v>1</v>
      </c>
      <c r="G739" s="435">
        <v>0.11802</v>
      </c>
      <c r="H739" s="435">
        <v>1.7940000000000001E-2</v>
      </c>
      <c r="I739" s="435">
        <v>0.25409999999999999</v>
      </c>
      <c r="J739" s="435">
        <v>2.545E-2</v>
      </c>
      <c r="K739" s="435">
        <v>5.28E-2</v>
      </c>
      <c r="L739" s="434">
        <v>528.26</v>
      </c>
      <c r="M739" s="434">
        <v>0</v>
      </c>
      <c r="N739" s="434">
        <v>0</v>
      </c>
      <c r="O739" s="434">
        <v>8185</v>
      </c>
      <c r="P739" s="435">
        <v>1.1883999999999999</v>
      </c>
      <c r="Q739" s="434">
        <v>1</v>
      </c>
      <c r="R739" s="434">
        <v>1</v>
      </c>
      <c r="S739" s="434" t="s">
        <v>361</v>
      </c>
      <c r="T739" s="434" t="s">
        <v>361</v>
      </c>
      <c r="U739" s="434"/>
      <c r="V739" s="435"/>
      <c r="W739" s="441"/>
    </row>
    <row r="740" spans="2:23" x14ac:dyDescent="0.35">
      <c r="B740" s="446" t="s">
        <v>221</v>
      </c>
      <c r="C740" s="434" t="s">
        <v>489</v>
      </c>
      <c r="D740" s="434" t="s">
        <v>490</v>
      </c>
      <c r="E740" s="435">
        <v>1.3525</v>
      </c>
      <c r="F740" s="434">
        <v>1</v>
      </c>
      <c r="G740" s="435">
        <v>0.39530999999999999</v>
      </c>
      <c r="H740" s="435">
        <v>0.38022</v>
      </c>
      <c r="I740" s="435">
        <v>0.79020000000000001</v>
      </c>
      <c r="J740" s="435">
        <v>0.13602</v>
      </c>
      <c r="K740" s="435">
        <v>0.17352999999999999</v>
      </c>
      <c r="L740" s="434">
        <v>12584.68</v>
      </c>
      <c r="M740" s="434">
        <v>0</v>
      </c>
      <c r="N740" s="434">
        <v>0</v>
      </c>
      <c r="O740" s="434">
        <v>2109</v>
      </c>
      <c r="P740" s="435">
        <v>1.2297</v>
      </c>
      <c r="Q740" s="434">
        <v>1</v>
      </c>
      <c r="R740" s="434">
        <v>1</v>
      </c>
      <c r="S740" s="434" t="s">
        <v>361</v>
      </c>
      <c r="T740" s="434" t="s">
        <v>361</v>
      </c>
      <c r="U740" s="434"/>
      <c r="V740" s="435"/>
      <c r="W740" s="441"/>
    </row>
    <row r="741" spans="2:23" x14ac:dyDescent="0.35">
      <c r="B741" s="446" t="s">
        <v>221</v>
      </c>
      <c r="C741" s="434" t="s">
        <v>491</v>
      </c>
      <c r="D741" s="434" t="s">
        <v>492</v>
      </c>
      <c r="E741" s="435">
        <v>1.3525</v>
      </c>
      <c r="F741" s="434">
        <v>1</v>
      </c>
      <c r="G741" s="435">
        <v>0.31207000000000001</v>
      </c>
      <c r="H741" s="435">
        <v>0.25681999999999999</v>
      </c>
      <c r="I741" s="435">
        <v>0.74990000000000001</v>
      </c>
      <c r="J741" s="435">
        <v>0.12770000000000001</v>
      </c>
      <c r="K741" s="435">
        <v>0.16399</v>
      </c>
      <c r="L741" s="434">
        <v>24356.97</v>
      </c>
      <c r="M741" s="434">
        <v>0</v>
      </c>
      <c r="N741" s="434">
        <v>0</v>
      </c>
      <c r="O741" s="434">
        <v>1844</v>
      </c>
      <c r="P741" s="435">
        <v>1.2297</v>
      </c>
      <c r="Q741" s="434">
        <v>1</v>
      </c>
      <c r="R741" s="434">
        <v>1</v>
      </c>
      <c r="S741" s="434" t="s">
        <v>361</v>
      </c>
      <c r="T741" s="434" t="s">
        <v>361</v>
      </c>
      <c r="U741" s="434"/>
      <c r="V741" s="435"/>
      <c r="W741" s="441"/>
    </row>
    <row r="742" spans="2:23" x14ac:dyDescent="0.35">
      <c r="B742" s="446" t="s">
        <v>221</v>
      </c>
      <c r="C742" s="434" t="s">
        <v>722</v>
      </c>
      <c r="D742" s="434" t="s">
        <v>723</v>
      </c>
      <c r="E742" s="435">
        <v>0.86180000000000001</v>
      </c>
      <c r="F742" s="434">
        <v>1</v>
      </c>
      <c r="G742" s="435">
        <v>0</v>
      </c>
      <c r="H742" s="435">
        <v>0</v>
      </c>
      <c r="I742" s="435">
        <v>0.1898</v>
      </c>
      <c r="J742" s="435">
        <v>1.272E-2</v>
      </c>
      <c r="K742" s="435">
        <v>0</v>
      </c>
      <c r="L742" s="434">
        <v>0</v>
      </c>
      <c r="M742" s="434">
        <v>0</v>
      </c>
      <c r="N742" s="434">
        <v>0</v>
      </c>
      <c r="O742" s="434">
        <v>24</v>
      </c>
      <c r="P742" s="435">
        <v>0.9032</v>
      </c>
      <c r="Q742" s="434">
        <v>1</v>
      </c>
      <c r="R742" s="434">
        <v>1</v>
      </c>
      <c r="S742" s="434" t="s">
        <v>361</v>
      </c>
      <c r="T742" s="434" t="s">
        <v>361</v>
      </c>
      <c r="U742" s="434"/>
      <c r="V742" s="435"/>
      <c r="W742" s="441"/>
    </row>
    <row r="743" spans="2:23" x14ac:dyDescent="0.35">
      <c r="B743" s="446" t="s">
        <v>221</v>
      </c>
      <c r="C743" s="434" t="s">
        <v>493</v>
      </c>
      <c r="D743" s="434" t="s">
        <v>494</v>
      </c>
      <c r="E743" s="435">
        <v>1.2866</v>
      </c>
      <c r="F743" s="434">
        <v>1</v>
      </c>
      <c r="G743" s="435">
        <v>0</v>
      </c>
      <c r="H743" s="435">
        <v>0</v>
      </c>
      <c r="I743" s="435">
        <v>0.48809999999999998</v>
      </c>
      <c r="J743" s="435">
        <v>0.03</v>
      </c>
      <c r="K743" s="435">
        <v>0</v>
      </c>
      <c r="L743" s="434">
        <v>715.16</v>
      </c>
      <c r="M743" s="434">
        <v>0</v>
      </c>
      <c r="N743" s="434">
        <v>0</v>
      </c>
      <c r="O743" s="434">
        <v>1078</v>
      </c>
      <c r="P743" s="435">
        <v>1.1883999999999999</v>
      </c>
      <c r="Q743" s="434">
        <v>1</v>
      </c>
      <c r="R743" s="434">
        <v>1</v>
      </c>
      <c r="S743" s="434" t="s">
        <v>361</v>
      </c>
      <c r="T743" s="434" t="s">
        <v>361</v>
      </c>
      <c r="U743" s="434"/>
      <c r="V743" s="435"/>
      <c r="W743" s="441"/>
    </row>
    <row r="744" spans="2:23" x14ac:dyDescent="0.35">
      <c r="B744" s="446" t="s">
        <v>221</v>
      </c>
      <c r="C744" s="434" t="s">
        <v>495</v>
      </c>
      <c r="D744" s="434" t="s">
        <v>496</v>
      </c>
      <c r="E744" s="435">
        <v>1.0109999999999999</v>
      </c>
      <c r="F744" s="434">
        <v>1</v>
      </c>
      <c r="G744" s="435">
        <v>6.5600000000000006E-2</v>
      </c>
      <c r="H744" s="435">
        <v>4.086E-2</v>
      </c>
      <c r="I744" s="435">
        <v>0.24399999999999999</v>
      </c>
      <c r="J744" s="435">
        <v>2.3359999999999999E-2</v>
      </c>
      <c r="K744" s="435">
        <v>5.0650000000000001E-2</v>
      </c>
      <c r="L744" s="434">
        <v>437.62</v>
      </c>
      <c r="M744" s="434">
        <v>0</v>
      </c>
      <c r="N744" s="434">
        <v>0</v>
      </c>
      <c r="O744" s="434">
        <v>7636</v>
      </c>
      <c r="P744" s="435">
        <v>1.0075000000000001</v>
      </c>
      <c r="Q744" s="434">
        <v>1</v>
      </c>
      <c r="R744" s="434">
        <v>1</v>
      </c>
      <c r="S744" s="434" t="s">
        <v>361</v>
      </c>
      <c r="T744" s="434" t="s">
        <v>361</v>
      </c>
      <c r="U744" s="434"/>
      <c r="V744" s="435"/>
      <c r="W744" s="441"/>
    </row>
    <row r="745" spans="2:23" x14ac:dyDescent="0.35">
      <c r="B745" s="446" t="s">
        <v>221</v>
      </c>
      <c r="C745" s="434" t="s">
        <v>497</v>
      </c>
      <c r="D745" s="434" t="s">
        <v>498</v>
      </c>
      <c r="E745" s="435">
        <v>1.3525</v>
      </c>
      <c r="F745" s="434">
        <v>1</v>
      </c>
      <c r="G745" s="435">
        <v>4.8050000000000002E-2</v>
      </c>
      <c r="H745" s="435">
        <v>2.6679999999999999E-2</v>
      </c>
      <c r="I745" s="435">
        <v>0.25479999999999997</v>
      </c>
      <c r="J745" s="435">
        <v>2.5590000000000002E-2</v>
      </c>
      <c r="K745" s="435">
        <v>5.2949999999999997E-2</v>
      </c>
      <c r="L745" s="434">
        <v>256.16000000000003</v>
      </c>
      <c r="M745" s="434">
        <v>0</v>
      </c>
      <c r="N745" s="434">
        <v>0</v>
      </c>
      <c r="O745" s="434">
        <v>5410</v>
      </c>
      <c r="P745" s="435">
        <v>1.2297</v>
      </c>
      <c r="Q745" s="434">
        <v>1</v>
      </c>
      <c r="R745" s="434">
        <v>1</v>
      </c>
      <c r="S745" s="434" t="s">
        <v>361</v>
      </c>
      <c r="T745" s="434" t="s">
        <v>361</v>
      </c>
      <c r="U745" s="434"/>
      <c r="V745" s="435"/>
      <c r="W745" s="441"/>
    </row>
    <row r="746" spans="2:23" x14ac:dyDescent="0.35">
      <c r="B746" s="446" t="s">
        <v>221</v>
      </c>
      <c r="C746" s="434" t="s">
        <v>499</v>
      </c>
      <c r="D746" s="434" t="s">
        <v>500</v>
      </c>
      <c r="E746" s="435">
        <v>0.86180000000000001</v>
      </c>
      <c r="F746" s="434">
        <v>1</v>
      </c>
      <c r="G746" s="435">
        <v>5.6480000000000002E-2</v>
      </c>
      <c r="H746" s="435">
        <v>4.0590000000000001E-2</v>
      </c>
      <c r="I746" s="435">
        <v>0.33350000000000002</v>
      </c>
      <c r="J746" s="435">
        <v>4.1820000000000003E-2</v>
      </c>
      <c r="K746" s="435">
        <v>6.9870000000000002E-2</v>
      </c>
      <c r="L746" s="434">
        <v>602.32000000000005</v>
      </c>
      <c r="M746" s="434">
        <v>0</v>
      </c>
      <c r="N746" s="434">
        <v>0</v>
      </c>
      <c r="O746" s="434">
        <v>4419</v>
      </c>
      <c r="P746" s="435">
        <v>0.9032</v>
      </c>
      <c r="Q746" s="434">
        <v>1</v>
      </c>
      <c r="R746" s="434">
        <v>1</v>
      </c>
      <c r="S746" s="434" t="s">
        <v>361</v>
      </c>
      <c r="T746" s="434" t="s">
        <v>361</v>
      </c>
      <c r="U746" s="434"/>
      <c r="V746" s="435"/>
      <c r="W746" s="441"/>
    </row>
    <row r="747" spans="2:23" x14ac:dyDescent="0.35">
      <c r="B747" s="446" t="s">
        <v>221</v>
      </c>
      <c r="C747" s="434" t="s">
        <v>501</v>
      </c>
      <c r="D747" s="434" t="s">
        <v>502</v>
      </c>
      <c r="E747" s="435">
        <v>1.2866</v>
      </c>
      <c r="F747" s="434">
        <v>1</v>
      </c>
      <c r="G747" s="435">
        <v>0</v>
      </c>
      <c r="H747" s="435">
        <v>0</v>
      </c>
      <c r="I747" s="435">
        <v>0.35660000000000003</v>
      </c>
      <c r="J747" s="435">
        <v>4.6589999999999999E-2</v>
      </c>
      <c r="K747" s="435">
        <v>7.4880000000000002E-2</v>
      </c>
      <c r="L747" s="434">
        <v>394.23</v>
      </c>
      <c r="M747" s="434">
        <v>0</v>
      </c>
      <c r="N747" s="434">
        <v>0</v>
      </c>
      <c r="O747" s="434">
        <v>5121</v>
      </c>
      <c r="P747" s="435">
        <v>1.1883999999999999</v>
      </c>
      <c r="Q747" s="434">
        <v>1</v>
      </c>
      <c r="R747" s="434">
        <v>1</v>
      </c>
      <c r="S747" s="434" t="s">
        <v>361</v>
      </c>
      <c r="T747" s="434" t="s">
        <v>361</v>
      </c>
      <c r="U747" s="434"/>
      <c r="V747" s="435"/>
      <c r="W747" s="441"/>
    </row>
    <row r="748" spans="2:23" x14ac:dyDescent="0.35">
      <c r="B748" s="446" t="s">
        <v>221</v>
      </c>
      <c r="C748" s="434" t="s">
        <v>503</v>
      </c>
      <c r="D748" s="434" t="s">
        <v>504</v>
      </c>
      <c r="E748" s="435">
        <v>1.2866</v>
      </c>
      <c r="F748" s="434">
        <v>1</v>
      </c>
      <c r="G748" s="435">
        <v>0.21994</v>
      </c>
      <c r="H748" s="435">
        <v>0.14421999999999999</v>
      </c>
      <c r="I748" s="435">
        <v>0.3755</v>
      </c>
      <c r="J748" s="435">
        <v>5.0479999999999997E-2</v>
      </c>
      <c r="K748" s="435">
        <v>7.9000000000000001E-2</v>
      </c>
      <c r="L748" s="434">
        <v>605.42999999999995</v>
      </c>
      <c r="M748" s="434">
        <v>0</v>
      </c>
      <c r="N748" s="434">
        <v>0</v>
      </c>
      <c r="O748" s="434">
        <v>8453</v>
      </c>
      <c r="P748" s="435">
        <v>1.1883999999999999</v>
      </c>
      <c r="Q748" s="434">
        <v>1</v>
      </c>
      <c r="R748" s="434">
        <v>1</v>
      </c>
      <c r="S748" s="434" t="s">
        <v>361</v>
      </c>
      <c r="T748" s="434" t="s">
        <v>361</v>
      </c>
      <c r="U748" s="434"/>
      <c r="V748" s="435"/>
      <c r="W748" s="441"/>
    </row>
    <row r="749" spans="2:23" x14ac:dyDescent="0.35">
      <c r="B749" s="446" t="s">
        <v>221</v>
      </c>
      <c r="C749" s="434" t="s">
        <v>505</v>
      </c>
      <c r="D749" s="434" t="s">
        <v>506</v>
      </c>
      <c r="E749" s="435">
        <v>1.2866</v>
      </c>
      <c r="F749" s="434">
        <v>1</v>
      </c>
      <c r="G749" s="435">
        <v>0</v>
      </c>
      <c r="H749" s="435">
        <v>0</v>
      </c>
      <c r="I749" s="435">
        <v>0.14349999999999999</v>
      </c>
      <c r="J749" s="435">
        <v>0</v>
      </c>
      <c r="K749" s="435">
        <v>2.9489999999999999E-2</v>
      </c>
      <c r="L749" s="434">
        <v>0</v>
      </c>
      <c r="M749" s="434">
        <v>0</v>
      </c>
      <c r="N749" s="434">
        <v>0</v>
      </c>
      <c r="O749" s="434">
        <v>2936</v>
      </c>
      <c r="P749" s="435">
        <v>1.1883999999999999</v>
      </c>
      <c r="Q749" s="434">
        <v>1</v>
      </c>
      <c r="R749" s="434">
        <v>1</v>
      </c>
      <c r="S749" s="434" t="s">
        <v>361</v>
      </c>
      <c r="T749" s="434" t="s">
        <v>361</v>
      </c>
      <c r="U749" s="434"/>
      <c r="V749" s="435"/>
      <c r="W749" s="441"/>
    </row>
    <row r="750" spans="2:23" x14ac:dyDescent="0.35">
      <c r="B750" s="446" t="s">
        <v>221</v>
      </c>
      <c r="C750" s="434" t="s">
        <v>507</v>
      </c>
      <c r="D750" s="434" t="s">
        <v>688</v>
      </c>
      <c r="E750" s="435">
        <v>1.0402</v>
      </c>
      <c r="F750" s="434">
        <v>1</v>
      </c>
      <c r="G750" s="435">
        <v>3.703E-2</v>
      </c>
      <c r="H750" s="435">
        <v>0</v>
      </c>
      <c r="I750" s="435">
        <v>0.4103</v>
      </c>
      <c r="J750" s="435">
        <v>5.7660000000000003E-2</v>
      </c>
      <c r="K750" s="435">
        <v>8.6629999999999999E-2</v>
      </c>
      <c r="L750" s="434">
        <v>374.55</v>
      </c>
      <c r="M750" s="434">
        <v>0</v>
      </c>
      <c r="N750" s="434">
        <v>0</v>
      </c>
      <c r="O750" s="434">
        <v>924</v>
      </c>
      <c r="P750" s="435">
        <v>1.0274000000000001</v>
      </c>
      <c r="Q750" s="434">
        <v>1</v>
      </c>
      <c r="R750" s="434">
        <v>1</v>
      </c>
      <c r="S750" s="434" t="s">
        <v>361</v>
      </c>
      <c r="T750" s="434" t="s">
        <v>361</v>
      </c>
      <c r="U750" s="434"/>
      <c r="V750" s="435"/>
      <c r="W750" s="441"/>
    </row>
    <row r="751" spans="2:23" x14ac:dyDescent="0.35">
      <c r="B751" s="446" t="s">
        <v>221</v>
      </c>
      <c r="C751" s="434" t="s">
        <v>509</v>
      </c>
      <c r="D751" s="434" t="s">
        <v>510</v>
      </c>
      <c r="E751" s="435">
        <v>0.97509999999999997</v>
      </c>
      <c r="F751" s="434">
        <v>1</v>
      </c>
      <c r="G751" s="435">
        <v>0.15303</v>
      </c>
      <c r="H751" s="435">
        <v>8.4390000000000007E-2</v>
      </c>
      <c r="I751" s="435">
        <v>0.27189999999999998</v>
      </c>
      <c r="J751" s="435">
        <v>2.912E-2</v>
      </c>
      <c r="K751" s="435">
        <v>0</v>
      </c>
      <c r="L751" s="434">
        <v>1302.45</v>
      </c>
      <c r="M751" s="434">
        <v>7</v>
      </c>
      <c r="N751" s="434">
        <v>0</v>
      </c>
      <c r="O751" s="434">
        <v>3032</v>
      </c>
      <c r="P751" s="435">
        <v>0.9829</v>
      </c>
      <c r="Q751" s="434">
        <v>1</v>
      </c>
      <c r="R751" s="434">
        <v>1</v>
      </c>
      <c r="S751" s="434" t="s">
        <v>361</v>
      </c>
      <c r="T751" s="434" t="s">
        <v>361</v>
      </c>
      <c r="U751" s="434"/>
      <c r="V751" s="435"/>
      <c r="W751" s="441"/>
    </row>
    <row r="752" spans="2:23" x14ac:dyDescent="0.35">
      <c r="B752" s="446" t="s">
        <v>221</v>
      </c>
      <c r="C752" s="434" t="s">
        <v>511</v>
      </c>
      <c r="D752" s="434" t="s">
        <v>512</v>
      </c>
      <c r="E752" s="435">
        <v>0.86180000000000001</v>
      </c>
      <c r="F752" s="434">
        <v>1</v>
      </c>
      <c r="G752" s="435">
        <v>0</v>
      </c>
      <c r="H752" s="435">
        <v>0</v>
      </c>
      <c r="I752" s="435">
        <v>0.1072</v>
      </c>
      <c r="J752" s="435">
        <v>0</v>
      </c>
      <c r="K752" s="435">
        <v>0</v>
      </c>
      <c r="L752" s="434">
        <v>0</v>
      </c>
      <c r="M752" s="434">
        <v>0</v>
      </c>
      <c r="N752" s="434">
        <v>0</v>
      </c>
      <c r="O752" s="434">
        <v>5</v>
      </c>
      <c r="P752" s="435">
        <v>0.9032</v>
      </c>
      <c r="Q752" s="434">
        <v>1</v>
      </c>
      <c r="R752" s="434">
        <v>1.25</v>
      </c>
      <c r="S752" s="434" t="s">
        <v>408</v>
      </c>
      <c r="T752" s="434" t="s">
        <v>361</v>
      </c>
      <c r="U752" s="434"/>
      <c r="V752" s="435"/>
      <c r="W752" s="441"/>
    </row>
    <row r="753" spans="2:23" x14ac:dyDescent="0.35">
      <c r="B753" s="446" t="s">
        <v>221</v>
      </c>
      <c r="C753" s="434" t="s">
        <v>689</v>
      </c>
      <c r="D753" s="434" t="s">
        <v>690</v>
      </c>
      <c r="E753" s="435">
        <v>1.3525</v>
      </c>
      <c r="F753" s="434">
        <v>1</v>
      </c>
      <c r="G753" s="435">
        <v>0.16730999999999999</v>
      </c>
      <c r="H753" s="435">
        <v>0.15731000000000001</v>
      </c>
      <c r="I753" s="435">
        <v>0.23130000000000001</v>
      </c>
      <c r="J753" s="435">
        <v>2.0740000000000001E-2</v>
      </c>
      <c r="K753" s="435">
        <v>4.795E-2</v>
      </c>
      <c r="L753" s="434">
        <v>316.3</v>
      </c>
      <c r="M753" s="434">
        <v>0</v>
      </c>
      <c r="N753" s="434">
        <v>0</v>
      </c>
      <c r="O753" s="434">
        <v>9729</v>
      </c>
      <c r="P753" s="435">
        <v>1.2297</v>
      </c>
      <c r="Q753" s="434">
        <v>1</v>
      </c>
      <c r="R753" s="434">
        <v>1</v>
      </c>
      <c r="S753" s="434" t="s">
        <v>361</v>
      </c>
      <c r="T753" s="434" t="s">
        <v>361</v>
      </c>
      <c r="U753" s="434"/>
      <c r="V753" s="435"/>
      <c r="W753" s="441"/>
    </row>
    <row r="754" spans="2:23" x14ac:dyDescent="0.35">
      <c r="B754" s="446" t="s">
        <v>221</v>
      </c>
      <c r="C754" s="434" t="s">
        <v>513</v>
      </c>
      <c r="D754" s="434" t="s">
        <v>514</v>
      </c>
      <c r="E754" s="435">
        <v>1.3525</v>
      </c>
      <c r="F754" s="434">
        <v>1</v>
      </c>
      <c r="G754" s="435">
        <v>0.22692000000000001</v>
      </c>
      <c r="H754" s="435">
        <v>0.20449000000000001</v>
      </c>
      <c r="I754" s="435">
        <v>0.54279999999999995</v>
      </c>
      <c r="J754" s="435">
        <v>8.4989999999999996E-2</v>
      </c>
      <c r="K754" s="435">
        <v>0</v>
      </c>
      <c r="L754" s="434">
        <v>928.92</v>
      </c>
      <c r="M754" s="434">
        <v>7</v>
      </c>
      <c r="N754" s="434">
        <v>0</v>
      </c>
      <c r="O754" s="434">
        <v>7349</v>
      </c>
      <c r="P754" s="435">
        <v>1.2297</v>
      </c>
      <c r="Q754" s="434">
        <v>1</v>
      </c>
      <c r="R754" s="434">
        <v>1</v>
      </c>
      <c r="S754" s="434" t="s">
        <v>361</v>
      </c>
      <c r="T754" s="434" t="s">
        <v>408</v>
      </c>
      <c r="U754" s="434"/>
      <c r="V754" s="435"/>
      <c r="W754" s="441"/>
    </row>
    <row r="755" spans="2:23" x14ac:dyDescent="0.35">
      <c r="B755" s="446" t="s">
        <v>221</v>
      </c>
      <c r="C755" s="434" t="s">
        <v>515</v>
      </c>
      <c r="D755" s="434" t="s">
        <v>516</v>
      </c>
      <c r="E755" s="435">
        <v>0.88170000000000004</v>
      </c>
      <c r="F755" s="434">
        <v>1</v>
      </c>
      <c r="G755" s="435">
        <v>0</v>
      </c>
      <c r="H755" s="435">
        <v>0</v>
      </c>
      <c r="I755" s="435">
        <v>0.35970000000000002</v>
      </c>
      <c r="J755" s="435">
        <v>4.7230000000000001E-2</v>
      </c>
      <c r="K755" s="435">
        <v>0</v>
      </c>
      <c r="L755" s="434">
        <v>414.21</v>
      </c>
      <c r="M755" s="434">
        <v>7</v>
      </c>
      <c r="N755" s="434">
        <v>0</v>
      </c>
      <c r="O755" s="434">
        <v>2493</v>
      </c>
      <c r="P755" s="435">
        <v>0.91739999999999999</v>
      </c>
      <c r="Q755" s="434">
        <v>1</v>
      </c>
      <c r="R755" s="434">
        <v>1</v>
      </c>
      <c r="S755" s="434" t="s">
        <v>361</v>
      </c>
      <c r="T755" s="434" t="s">
        <v>361</v>
      </c>
      <c r="U755" s="434"/>
      <c r="V755" s="435"/>
      <c r="W755" s="441"/>
    </row>
    <row r="756" spans="2:23" x14ac:dyDescent="0.35">
      <c r="B756" s="446" t="s">
        <v>221</v>
      </c>
      <c r="C756" s="434" t="s">
        <v>517</v>
      </c>
      <c r="D756" s="434" t="s">
        <v>518</v>
      </c>
      <c r="E756" s="435">
        <v>1.3525</v>
      </c>
      <c r="F756" s="434">
        <v>1</v>
      </c>
      <c r="G756" s="435">
        <v>0.14077000000000001</v>
      </c>
      <c r="H756" s="435">
        <v>9.1359999999999997E-2</v>
      </c>
      <c r="I756" s="435">
        <v>0.1104</v>
      </c>
      <c r="J756" s="435">
        <v>0</v>
      </c>
      <c r="K756" s="435">
        <v>0</v>
      </c>
      <c r="L756" s="434">
        <v>0</v>
      </c>
      <c r="M756" s="434">
        <v>0</v>
      </c>
      <c r="N756" s="434">
        <v>0</v>
      </c>
      <c r="O756" s="434">
        <v>1654</v>
      </c>
      <c r="P756" s="435">
        <v>1.2297</v>
      </c>
      <c r="Q756" s="434">
        <v>1</v>
      </c>
      <c r="R756" s="434">
        <v>1</v>
      </c>
      <c r="S756" s="434" t="s">
        <v>361</v>
      </c>
      <c r="T756" s="434" t="s">
        <v>361</v>
      </c>
      <c r="U756" s="434"/>
      <c r="V756" s="435"/>
      <c r="W756" s="441"/>
    </row>
    <row r="757" spans="2:23" x14ac:dyDescent="0.35">
      <c r="B757" s="446" t="s">
        <v>221</v>
      </c>
      <c r="C757" s="434" t="s">
        <v>519</v>
      </c>
      <c r="D757" s="434" t="s">
        <v>520</v>
      </c>
      <c r="E757" s="435">
        <v>1.3525</v>
      </c>
      <c r="F757" s="434">
        <v>1</v>
      </c>
      <c r="G757" s="435">
        <v>8.7100000000000007E-3</v>
      </c>
      <c r="H757" s="435">
        <v>2.0100000000000001E-3</v>
      </c>
      <c r="I757" s="435">
        <v>7.2899999999999993E-2</v>
      </c>
      <c r="J757" s="435">
        <v>0</v>
      </c>
      <c r="K757" s="435">
        <v>1.487E-2</v>
      </c>
      <c r="L757" s="434">
        <v>0</v>
      </c>
      <c r="M757" s="434">
        <v>0</v>
      </c>
      <c r="N757" s="434">
        <v>0</v>
      </c>
      <c r="O757" s="434">
        <v>9519</v>
      </c>
      <c r="P757" s="435">
        <v>1.2297</v>
      </c>
      <c r="Q757" s="434">
        <v>1</v>
      </c>
      <c r="R757" s="434">
        <v>1</v>
      </c>
      <c r="S757" s="434" t="s">
        <v>361</v>
      </c>
      <c r="T757" s="434" t="s">
        <v>361</v>
      </c>
      <c r="U757" s="434"/>
      <c r="V757" s="435"/>
      <c r="W757" s="441"/>
    </row>
    <row r="758" spans="2:23" x14ac:dyDescent="0.35">
      <c r="B758" s="446" t="s">
        <v>221</v>
      </c>
      <c r="C758" s="434" t="s">
        <v>521</v>
      </c>
      <c r="D758" s="434" t="s">
        <v>522</v>
      </c>
      <c r="E758" s="435">
        <v>1.3525</v>
      </c>
      <c r="F758" s="434">
        <v>1</v>
      </c>
      <c r="G758" s="435">
        <v>0.15601000000000001</v>
      </c>
      <c r="H758" s="435">
        <v>0.19275</v>
      </c>
      <c r="I758" s="435">
        <v>0.31020000000000003</v>
      </c>
      <c r="J758" s="435">
        <v>3.7019999999999997E-2</v>
      </c>
      <c r="K758" s="435">
        <v>0</v>
      </c>
      <c r="L758" s="434">
        <v>800.28</v>
      </c>
      <c r="M758" s="434">
        <v>7</v>
      </c>
      <c r="N758" s="434">
        <v>0</v>
      </c>
      <c r="O758" s="434">
        <v>2330</v>
      </c>
      <c r="P758" s="435">
        <v>1.2297</v>
      </c>
      <c r="Q758" s="434">
        <v>1</v>
      </c>
      <c r="R758" s="434">
        <v>1</v>
      </c>
      <c r="S758" s="434" t="s">
        <v>361</v>
      </c>
      <c r="T758" s="434" t="s">
        <v>361</v>
      </c>
      <c r="U758" s="434"/>
      <c r="V758" s="435"/>
      <c r="W758" s="441"/>
    </row>
    <row r="759" spans="2:23" x14ac:dyDescent="0.35">
      <c r="B759" s="446" t="s">
        <v>221</v>
      </c>
      <c r="C759" s="434" t="s">
        <v>523</v>
      </c>
      <c r="D759" s="434" t="s">
        <v>524</v>
      </c>
      <c r="E759" s="435">
        <v>1.3525</v>
      </c>
      <c r="F759" s="434">
        <v>1</v>
      </c>
      <c r="G759" s="435">
        <v>0.21282000000000001</v>
      </c>
      <c r="H759" s="435">
        <v>8.2799999999999999E-2</v>
      </c>
      <c r="I759" s="435">
        <v>0.1323</v>
      </c>
      <c r="J759" s="435">
        <v>0</v>
      </c>
      <c r="K759" s="435">
        <v>2.7150000000000001E-2</v>
      </c>
      <c r="L759" s="434">
        <v>0</v>
      </c>
      <c r="M759" s="434">
        <v>0</v>
      </c>
      <c r="N759" s="434">
        <v>0</v>
      </c>
      <c r="O759" s="434">
        <v>5582</v>
      </c>
      <c r="P759" s="435">
        <v>1.2297</v>
      </c>
      <c r="Q759" s="434">
        <v>1</v>
      </c>
      <c r="R759" s="434">
        <v>1</v>
      </c>
      <c r="S759" s="434" t="s">
        <v>361</v>
      </c>
      <c r="T759" s="434" t="s">
        <v>361</v>
      </c>
      <c r="U759" s="434"/>
      <c r="V759" s="435"/>
      <c r="W759" s="441"/>
    </row>
    <row r="760" spans="2:23" x14ac:dyDescent="0.35">
      <c r="B760" s="446" t="s">
        <v>221</v>
      </c>
      <c r="C760" s="434" t="s">
        <v>525</v>
      </c>
      <c r="D760" s="434" t="s">
        <v>691</v>
      </c>
      <c r="E760" s="435">
        <v>1.0402</v>
      </c>
      <c r="F760" s="434">
        <v>1</v>
      </c>
      <c r="G760" s="435">
        <v>0</v>
      </c>
      <c r="H760" s="435">
        <v>0</v>
      </c>
      <c r="I760" s="435">
        <v>0.439</v>
      </c>
      <c r="J760" s="435">
        <v>6.3579999999999998E-2</v>
      </c>
      <c r="K760" s="435">
        <v>9.2969999999999997E-2</v>
      </c>
      <c r="L760" s="434">
        <v>480.3</v>
      </c>
      <c r="M760" s="434">
        <v>0</v>
      </c>
      <c r="N760" s="434">
        <v>0</v>
      </c>
      <c r="O760" s="434">
        <v>1085</v>
      </c>
      <c r="P760" s="435">
        <v>1.0274000000000001</v>
      </c>
      <c r="Q760" s="434">
        <v>1</v>
      </c>
      <c r="R760" s="434">
        <v>1</v>
      </c>
      <c r="S760" s="434" t="s">
        <v>361</v>
      </c>
      <c r="T760" s="434" t="s">
        <v>361</v>
      </c>
      <c r="U760" s="434"/>
      <c r="V760" s="435"/>
      <c r="W760" s="441"/>
    </row>
    <row r="761" spans="2:23" x14ac:dyDescent="0.35">
      <c r="B761" s="446" t="s">
        <v>221</v>
      </c>
      <c r="C761" s="434" t="s">
        <v>527</v>
      </c>
      <c r="D761" s="434" t="s">
        <v>528</v>
      </c>
      <c r="E761" s="435">
        <v>0.88170000000000004</v>
      </c>
      <c r="F761" s="434">
        <v>1</v>
      </c>
      <c r="G761" s="435">
        <v>0</v>
      </c>
      <c r="H761" s="435">
        <v>0</v>
      </c>
      <c r="I761" s="435">
        <v>0.21689999999999998</v>
      </c>
      <c r="J761" s="435">
        <v>1.7770000000000001E-2</v>
      </c>
      <c r="K761" s="435">
        <v>0</v>
      </c>
      <c r="L761" s="434">
        <v>539.55999999999995</v>
      </c>
      <c r="M761" s="434">
        <v>7</v>
      </c>
      <c r="N761" s="434">
        <v>0</v>
      </c>
      <c r="O761" s="434">
        <v>3553</v>
      </c>
      <c r="P761" s="435">
        <v>0.91739999999999999</v>
      </c>
      <c r="Q761" s="434">
        <v>1</v>
      </c>
      <c r="R761" s="434">
        <v>1</v>
      </c>
      <c r="S761" s="434" t="s">
        <v>361</v>
      </c>
      <c r="T761" s="434" t="s">
        <v>361</v>
      </c>
      <c r="U761" s="434"/>
      <c r="V761" s="435"/>
      <c r="W761" s="441"/>
    </row>
    <row r="762" spans="2:23" x14ac:dyDescent="0.35">
      <c r="B762" s="446" t="s">
        <v>221</v>
      </c>
      <c r="C762" s="434" t="s">
        <v>529</v>
      </c>
      <c r="D762" s="434" t="s">
        <v>530</v>
      </c>
      <c r="E762" s="435">
        <v>1.3525</v>
      </c>
      <c r="F762" s="434">
        <v>1</v>
      </c>
      <c r="G762" s="435">
        <v>0.20516000000000001</v>
      </c>
      <c r="H762" s="435">
        <v>0.16172</v>
      </c>
      <c r="I762" s="435">
        <v>0.70250000000000001</v>
      </c>
      <c r="J762" s="435">
        <v>0.11792999999999999</v>
      </c>
      <c r="K762" s="435">
        <v>0.15287000000000001</v>
      </c>
      <c r="L762" s="434">
        <v>981.1</v>
      </c>
      <c r="M762" s="434">
        <v>0</v>
      </c>
      <c r="N762" s="434">
        <v>0</v>
      </c>
      <c r="O762" s="434">
        <v>2237</v>
      </c>
      <c r="P762" s="435">
        <v>1.2297</v>
      </c>
      <c r="Q762" s="434">
        <v>1</v>
      </c>
      <c r="R762" s="434">
        <v>1</v>
      </c>
      <c r="S762" s="434" t="s">
        <v>361</v>
      </c>
      <c r="T762" s="434" t="s">
        <v>361</v>
      </c>
      <c r="U762" s="434"/>
      <c r="V762" s="435"/>
      <c r="W762" s="441"/>
    </row>
    <row r="763" spans="2:23" x14ac:dyDescent="0.35">
      <c r="B763" s="446" t="s">
        <v>221</v>
      </c>
      <c r="C763" s="434" t="s">
        <v>531</v>
      </c>
      <c r="D763" s="434" t="s">
        <v>532</v>
      </c>
      <c r="E763" s="435">
        <v>1.3525</v>
      </c>
      <c r="F763" s="434">
        <v>1</v>
      </c>
      <c r="G763" s="435">
        <v>0.31869999999999998</v>
      </c>
      <c r="H763" s="435">
        <v>0.25657000000000002</v>
      </c>
      <c r="I763" s="435">
        <v>0.65149999999999997</v>
      </c>
      <c r="J763" s="435">
        <v>0.10741000000000001</v>
      </c>
      <c r="K763" s="435">
        <v>0.14102999999999999</v>
      </c>
      <c r="L763" s="434">
        <v>962.43</v>
      </c>
      <c r="M763" s="434">
        <v>0</v>
      </c>
      <c r="N763" s="434">
        <v>0</v>
      </c>
      <c r="O763" s="434">
        <v>9197</v>
      </c>
      <c r="P763" s="435">
        <v>1.2297</v>
      </c>
      <c r="Q763" s="434">
        <v>1</v>
      </c>
      <c r="R763" s="434">
        <v>1</v>
      </c>
      <c r="S763" s="434" t="s">
        <v>361</v>
      </c>
      <c r="T763" s="434" t="s">
        <v>361</v>
      </c>
      <c r="U763" s="434"/>
      <c r="V763" s="435"/>
      <c r="W763" s="441"/>
    </row>
    <row r="764" spans="2:23" x14ac:dyDescent="0.35">
      <c r="B764" s="446" t="s">
        <v>221</v>
      </c>
      <c r="C764" s="434" t="s">
        <v>533</v>
      </c>
      <c r="D764" s="434" t="s">
        <v>534</v>
      </c>
      <c r="E764" s="435">
        <v>1.3525</v>
      </c>
      <c r="F764" s="434">
        <v>1</v>
      </c>
      <c r="G764" s="435">
        <v>0.22527</v>
      </c>
      <c r="H764" s="435">
        <v>0.17372000000000001</v>
      </c>
      <c r="I764" s="435">
        <v>0.43369999999999997</v>
      </c>
      <c r="J764" s="435">
        <v>6.2489999999999997E-2</v>
      </c>
      <c r="K764" s="435">
        <v>9.1800000000000007E-2</v>
      </c>
      <c r="L764" s="434">
        <v>958.24</v>
      </c>
      <c r="M764" s="434">
        <v>0</v>
      </c>
      <c r="N764" s="434">
        <v>0</v>
      </c>
      <c r="O764" s="434">
        <v>14307</v>
      </c>
      <c r="P764" s="435">
        <v>1.2297</v>
      </c>
      <c r="Q764" s="434">
        <v>1</v>
      </c>
      <c r="R764" s="434">
        <v>1</v>
      </c>
      <c r="S764" s="434" t="s">
        <v>361</v>
      </c>
      <c r="T764" s="434" t="s">
        <v>361</v>
      </c>
      <c r="U764" s="434"/>
      <c r="V764" s="435"/>
      <c r="W764" s="441"/>
    </row>
    <row r="765" spans="2:23" x14ac:dyDescent="0.35">
      <c r="B765" s="446" t="s">
        <v>221</v>
      </c>
      <c r="C765" s="434" t="s">
        <v>535</v>
      </c>
      <c r="D765" s="434" t="s">
        <v>724</v>
      </c>
      <c r="E765" s="435">
        <v>1.2866</v>
      </c>
      <c r="F765" s="434">
        <v>1</v>
      </c>
      <c r="G765" s="435">
        <v>0.20182</v>
      </c>
      <c r="H765" s="435">
        <v>0.12806000000000001</v>
      </c>
      <c r="I765" s="435">
        <v>0.8306</v>
      </c>
      <c r="J765" s="435">
        <v>0.14435000000000001</v>
      </c>
      <c r="K765" s="435">
        <v>0.18317</v>
      </c>
      <c r="L765" s="434">
        <v>7046.86</v>
      </c>
      <c r="M765" s="434">
        <v>0</v>
      </c>
      <c r="N765" s="434">
        <v>0</v>
      </c>
      <c r="O765" s="434">
        <v>3437</v>
      </c>
      <c r="P765" s="435">
        <v>1.1883999999999999</v>
      </c>
      <c r="Q765" s="434">
        <v>1</v>
      </c>
      <c r="R765" s="434">
        <v>1</v>
      </c>
      <c r="S765" s="434" t="s">
        <v>361</v>
      </c>
      <c r="T765" s="434" t="s">
        <v>361</v>
      </c>
      <c r="U765" s="434"/>
      <c r="V765" s="435"/>
      <c r="W765" s="441"/>
    </row>
    <row r="766" spans="2:23" x14ac:dyDescent="0.35">
      <c r="B766" s="446" t="s">
        <v>221</v>
      </c>
      <c r="C766" s="434" t="s">
        <v>537</v>
      </c>
      <c r="D766" s="434" t="s">
        <v>725</v>
      </c>
      <c r="E766" s="435">
        <v>1.3525</v>
      </c>
      <c r="F766" s="434">
        <v>1</v>
      </c>
      <c r="G766" s="435">
        <v>7.7960000000000002E-2</v>
      </c>
      <c r="H766" s="435">
        <v>6.5430000000000002E-2</v>
      </c>
      <c r="I766" s="435">
        <v>0.2112</v>
      </c>
      <c r="J766" s="435">
        <v>1.66E-2</v>
      </c>
      <c r="K766" s="435">
        <v>4.3700000000000003E-2</v>
      </c>
      <c r="L766" s="434">
        <v>297.41000000000003</v>
      </c>
      <c r="M766" s="434">
        <v>0</v>
      </c>
      <c r="N766" s="434">
        <v>0</v>
      </c>
      <c r="O766" s="434">
        <v>7164</v>
      </c>
      <c r="P766" s="435">
        <v>1.2297</v>
      </c>
      <c r="Q766" s="434">
        <v>1</v>
      </c>
      <c r="R766" s="434">
        <v>1</v>
      </c>
      <c r="S766" s="434" t="s">
        <v>361</v>
      </c>
      <c r="T766" s="434" t="s">
        <v>361</v>
      </c>
      <c r="U766" s="434"/>
      <c r="V766" s="435"/>
      <c r="W766" s="441"/>
    </row>
    <row r="767" spans="2:23" x14ac:dyDescent="0.35">
      <c r="B767" s="446" t="s">
        <v>221</v>
      </c>
      <c r="C767" s="434" t="s">
        <v>539</v>
      </c>
      <c r="D767" s="434" t="s">
        <v>540</v>
      </c>
      <c r="E767" s="435">
        <v>1.2866</v>
      </c>
      <c r="F767" s="434">
        <v>1</v>
      </c>
      <c r="G767" s="435">
        <v>0.41199000000000002</v>
      </c>
      <c r="H767" s="435">
        <v>0.52698999999999996</v>
      </c>
      <c r="I767" s="435">
        <v>0.9627</v>
      </c>
      <c r="J767" s="435">
        <v>0.17158999999999999</v>
      </c>
      <c r="K767" s="435">
        <v>0.21525</v>
      </c>
      <c r="L767" s="434">
        <v>24187.34</v>
      </c>
      <c r="M767" s="434">
        <v>0</v>
      </c>
      <c r="N767" s="434">
        <v>0</v>
      </c>
      <c r="O767" s="434">
        <v>431</v>
      </c>
      <c r="P767" s="435">
        <v>1.1883999999999999</v>
      </c>
      <c r="Q767" s="434">
        <v>1</v>
      </c>
      <c r="R767" s="434">
        <v>1</v>
      </c>
      <c r="S767" s="434" t="s">
        <v>361</v>
      </c>
      <c r="T767" s="434" t="s">
        <v>361</v>
      </c>
      <c r="U767" s="434"/>
      <c r="V767" s="435"/>
      <c r="W767" s="441"/>
    </row>
    <row r="768" spans="2:23" x14ac:dyDescent="0.35">
      <c r="B768" s="446" t="s">
        <v>221</v>
      </c>
      <c r="C768" s="434" t="s">
        <v>693</v>
      </c>
      <c r="D768" s="434" t="s">
        <v>694</v>
      </c>
      <c r="E768" s="435">
        <v>1.2866</v>
      </c>
      <c r="F768" s="434">
        <v>1</v>
      </c>
      <c r="G768" s="435">
        <v>0.20552000000000001</v>
      </c>
      <c r="H768" s="435">
        <v>0.18076</v>
      </c>
      <c r="I768" s="435">
        <v>0.43490000000000001</v>
      </c>
      <c r="J768" s="435">
        <v>6.2740000000000004E-2</v>
      </c>
      <c r="K768" s="435">
        <v>9.2060000000000003E-2</v>
      </c>
      <c r="L768" s="434">
        <v>1230.08</v>
      </c>
      <c r="M768" s="434">
        <v>0</v>
      </c>
      <c r="N768" s="434">
        <v>0</v>
      </c>
      <c r="O768" s="434">
        <v>1736</v>
      </c>
      <c r="P768" s="435">
        <v>1.1883999999999999</v>
      </c>
      <c r="Q768" s="434">
        <v>1</v>
      </c>
      <c r="R768" s="434">
        <v>1</v>
      </c>
      <c r="S768" s="434" t="s">
        <v>361</v>
      </c>
      <c r="T768" s="434" t="s">
        <v>361</v>
      </c>
      <c r="U768" s="434"/>
      <c r="V768" s="435"/>
      <c r="W768" s="441"/>
    </row>
    <row r="769" spans="2:23" x14ac:dyDescent="0.35">
      <c r="B769" s="446" t="s">
        <v>221</v>
      </c>
      <c r="C769" s="434" t="s">
        <v>541</v>
      </c>
      <c r="D769" s="434" t="s">
        <v>542</v>
      </c>
      <c r="E769" s="435">
        <v>1.3525</v>
      </c>
      <c r="F769" s="434">
        <v>1</v>
      </c>
      <c r="G769" s="435">
        <v>0.41839999999999999</v>
      </c>
      <c r="H769" s="435">
        <v>0.37746000000000002</v>
      </c>
      <c r="I769" s="435">
        <v>0.75569999999999993</v>
      </c>
      <c r="J769" s="435">
        <v>0.12889999999999999</v>
      </c>
      <c r="K769" s="435">
        <v>0.16536000000000001</v>
      </c>
      <c r="L769" s="434">
        <v>27358.81</v>
      </c>
      <c r="M769" s="434">
        <v>0</v>
      </c>
      <c r="N769" s="434">
        <v>0</v>
      </c>
      <c r="O769" s="434">
        <v>1721</v>
      </c>
      <c r="P769" s="435">
        <v>1.2297</v>
      </c>
      <c r="Q769" s="434">
        <v>1</v>
      </c>
      <c r="R769" s="434">
        <v>1</v>
      </c>
      <c r="S769" s="434" t="s">
        <v>361</v>
      </c>
      <c r="T769" s="434" t="s">
        <v>361</v>
      </c>
      <c r="U769" s="434"/>
      <c r="V769" s="435"/>
      <c r="W769" s="441"/>
    </row>
    <row r="770" spans="2:23" x14ac:dyDescent="0.35">
      <c r="B770" s="446" t="s">
        <v>221</v>
      </c>
      <c r="C770" s="434" t="s">
        <v>543</v>
      </c>
      <c r="D770" s="434" t="s">
        <v>544</v>
      </c>
      <c r="E770" s="435">
        <v>1.0109999999999999</v>
      </c>
      <c r="F770" s="434">
        <v>1</v>
      </c>
      <c r="G770" s="435">
        <v>4.7739999999999998E-2</v>
      </c>
      <c r="H770" s="435">
        <v>3.8249999999999999E-2</v>
      </c>
      <c r="I770" s="435">
        <v>0.45689999999999997</v>
      </c>
      <c r="J770" s="435">
        <v>6.7269999999999996E-2</v>
      </c>
      <c r="K770" s="435">
        <v>9.6939999999999998E-2</v>
      </c>
      <c r="L770" s="434">
        <v>361.98</v>
      </c>
      <c r="M770" s="434">
        <v>0</v>
      </c>
      <c r="N770" s="434">
        <v>0</v>
      </c>
      <c r="O770" s="434">
        <v>4863</v>
      </c>
      <c r="P770" s="435">
        <v>1.0075000000000001</v>
      </c>
      <c r="Q770" s="434">
        <v>1</v>
      </c>
      <c r="R770" s="434">
        <v>1</v>
      </c>
      <c r="S770" s="434" t="s">
        <v>361</v>
      </c>
      <c r="T770" s="434" t="s">
        <v>361</v>
      </c>
      <c r="U770" s="434"/>
      <c r="V770" s="435"/>
      <c r="W770" s="441"/>
    </row>
    <row r="771" spans="2:23" x14ac:dyDescent="0.35">
      <c r="B771" s="446" t="s">
        <v>221</v>
      </c>
      <c r="C771" s="434" t="s">
        <v>545</v>
      </c>
      <c r="D771" s="434" t="s">
        <v>546</v>
      </c>
      <c r="E771" s="435">
        <v>1.2866</v>
      </c>
      <c r="F771" s="434">
        <v>1</v>
      </c>
      <c r="G771" s="435">
        <v>0.37862000000000001</v>
      </c>
      <c r="H771" s="435">
        <v>0.37531999999999999</v>
      </c>
      <c r="I771" s="435">
        <v>0.91900000000000004</v>
      </c>
      <c r="J771" s="435">
        <v>0.16258</v>
      </c>
      <c r="K771" s="435">
        <v>0.20454</v>
      </c>
      <c r="L771" s="434">
        <v>26383.41</v>
      </c>
      <c r="M771" s="434">
        <v>0</v>
      </c>
      <c r="N771" s="434">
        <v>0</v>
      </c>
      <c r="O771" s="434">
        <v>1702</v>
      </c>
      <c r="P771" s="435">
        <v>1.1883999999999999</v>
      </c>
      <c r="Q771" s="434">
        <v>1</v>
      </c>
      <c r="R771" s="434">
        <v>1</v>
      </c>
      <c r="S771" s="434" t="s">
        <v>361</v>
      </c>
      <c r="T771" s="434" t="s">
        <v>361</v>
      </c>
      <c r="U771" s="434"/>
      <c r="V771" s="435"/>
      <c r="W771" s="441"/>
    </row>
    <row r="772" spans="2:23" x14ac:dyDescent="0.35">
      <c r="B772" s="446" t="s">
        <v>221</v>
      </c>
      <c r="C772" s="434" t="s">
        <v>547</v>
      </c>
      <c r="D772" s="434" t="s">
        <v>548</v>
      </c>
      <c r="E772" s="435">
        <v>1.2866</v>
      </c>
      <c r="F772" s="434">
        <v>1</v>
      </c>
      <c r="G772" s="435">
        <v>0</v>
      </c>
      <c r="H772" s="435">
        <v>0</v>
      </c>
      <c r="I772" s="435">
        <v>0.1212090333</v>
      </c>
      <c r="J772" s="435">
        <v>0</v>
      </c>
      <c r="K772" s="435">
        <v>0</v>
      </c>
      <c r="L772" s="434">
        <v>0</v>
      </c>
      <c r="M772" s="434">
        <v>0</v>
      </c>
      <c r="N772" s="434">
        <v>0</v>
      </c>
      <c r="O772" s="434">
        <v>907</v>
      </c>
      <c r="P772" s="435">
        <v>1.1883999999999999</v>
      </c>
      <c r="Q772" s="434">
        <v>1</v>
      </c>
      <c r="R772" s="434">
        <v>1</v>
      </c>
      <c r="S772" s="434" t="s">
        <v>361</v>
      </c>
      <c r="T772" s="434" t="s">
        <v>361</v>
      </c>
      <c r="U772" s="434"/>
      <c r="V772" s="435"/>
      <c r="W772" s="441"/>
    </row>
    <row r="773" spans="2:23" x14ac:dyDescent="0.35">
      <c r="B773" s="446" t="s">
        <v>221</v>
      </c>
      <c r="C773" s="434" t="s">
        <v>549</v>
      </c>
      <c r="D773" s="434" t="s">
        <v>550</v>
      </c>
      <c r="E773" s="435">
        <v>1.3525</v>
      </c>
      <c r="F773" s="434">
        <v>1</v>
      </c>
      <c r="G773" s="435">
        <v>6.1969999999999997E-2</v>
      </c>
      <c r="H773" s="435">
        <v>0</v>
      </c>
      <c r="I773" s="435">
        <v>0.65270000000000006</v>
      </c>
      <c r="J773" s="435">
        <v>0.10766000000000001</v>
      </c>
      <c r="K773" s="435">
        <v>0</v>
      </c>
      <c r="L773" s="434">
        <v>431.43</v>
      </c>
      <c r="M773" s="434">
        <v>7</v>
      </c>
      <c r="N773" s="434">
        <v>0</v>
      </c>
      <c r="O773" s="434">
        <v>3564</v>
      </c>
      <c r="P773" s="435">
        <v>1.2297</v>
      </c>
      <c r="Q773" s="434">
        <v>1</v>
      </c>
      <c r="R773" s="434">
        <v>1</v>
      </c>
      <c r="S773" s="434" t="s">
        <v>361</v>
      </c>
      <c r="T773" s="434" t="s">
        <v>361</v>
      </c>
      <c r="U773" s="434"/>
      <c r="V773" s="435"/>
      <c r="W773" s="441"/>
    </row>
    <row r="774" spans="2:23" x14ac:dyDescent="0.35">
      <c r="B774" s="446" t="s">
        <v>221</v>
      </c>
      <c r="C774" s="434" t="s">
        <v>551</v>
      </c>
      <c r="D774" s="434" t="s">
        <v>552</v>
      </c>
      <c r="E774" s="435">
        <v>1.3525</v>
      </c>
      <c r="F774" s="434">
        <v>1</v>
      </c>
      <c r="G774" s="435">
        <v>0.44936999999999999</v>
      </c>
      <c r="H774" s="435">
        <v>0.46200999999999998</v>
      </c>
      <c r="I774" s="435">
        <v>0.43220000000000003</v>
      </c>
      <c r="J774" s="435">
        <v>6.2179999999999999E-2</v>
      </c>
      <c r="K774" s="435">
        <v>9.146E-2</v>
      </c>
      <c r="L774" s="434">
        <v>1502.67</v>
      </c>
      <c r="M774" s="434">
        <v>0</v>
      </c>
      <c r="N774" s="434">
        <v>0</v>
      </c>
      <c r="O774" s="434">
        <v>14660</v>
      </c>
      <c r="P774" s="435">
        <v>1.2297</v>
      </c>
      <c r="Q774" s="434">
        <v>1</v>
      </c>
      <c r="R774" s="434">
        <v>1</v>
      </c>
      <c r="S774" s="434" t="s">
        <v>361</v>
      </c>
      <c r="T774" s="434" t="s">
        <v>361</v>
      </c>
      <c r="U774" s="434"/>
      <c r="V774" s="435"/>
      <c r="W774" s="441"/>
    </row>
    <row r="775" spans="2:23" x14ac:dyDescent="0.35">
      <c r="B775" s="446" t="s">
        <v>221</v>
      </c>
      <c r="C775" s="434" t="s">
        <v>553</v>
      </c>
      <c r="D775" s="434" t="s">
        <v>554</v>
      </c>
      <c r="E775" s="435">
        <v>0.96909999999999996</v>
      </c>
      <c r="F775" s="434">
        <v>1</v>
      </c>
      <c r="G775" s="435">
        <v>0</v>
      </c>
      <c r="H775" s="435">
        <v>0</v>
      </c>
      <c r="I775" s="435">
        <v>0.40849999999999997</v>
      </c>
      <c r="J775" s="435">
        <v>0.03</v>
      </c>
      <c r="K775" s="435">
        <v>0</v>
      </c>
      <c r="L775" s="434">
        <v>424.21</v>
      </c>
      <c r="M775" s="434">
        <v>0</v>
      </c>
      <c r="N775" s="434">
        <v>0</v>
      </c>
      <c r="O775" s="434">
        <v>1067</v>
      </c>
      <c r="P775" s="435">
        <v>0.97870000000000001</v>
      </c>
      <c r="Q775" s="434">
        <v>1</v>
      </c>
      <c r="R775" s="434">
        <v>1.0468200000000001</v>
      </c>
      <c r="S775" s="434" t="s">
        <v>361</v>
      </c>
      <c r="T775" s="434" t="s">
        <v>361</v>
      </c>
      <c r="U775" s="434"/>
      <c r="V775" s="435"/>
      <c r="W775" s="441"/>
    </row>
    <row r="776" spans="2:23" x14ac:dyDescent="0.35">
      <c r="B776" s="446" t="s">
        <v>221</v>
      </c>
      <c r="C776" s="434" t="s">
        <v>555</v>
      </c>
      <c r="D776" s="434" t="s">
        <v>556</v>
      </c>
      <c r="E776" s="435">
        <v>1.0402</v>
      </c>
      <c r="F776" s="434">
        <v>1</v>
      </c>
      <c r="G776" s="435">
        <v>0.23191000000000001</v>
      </c>
      <c r="H776" s="435">
        <v>0.20072000000000001</v>
      </c>
      <c r="I776" s="435">
        <v>0.50860000000000005</v>
      </c>
      <c r="J776" s="435">
        <v>7.7939999999999995E-2</v>
      </c>
      <c r="K776" s="435">
        <v>0.10847999999999999</v>
      </c>
      <c r="L776" s="434">
        <v>1132.78</v>
      </c>
      <c r="M776" s="434">
        <v>0</v>
      </c>
      <c r="N776" s="434">
        <v>0</v>
      </c>
      <c r="O776" s="434">
        <v>3018</v>
      </c>
      <c r="P776" s="435">
        <v>1.0274000000000001</v>
      </c>
      <c r="Q776" s="434">
        <v>1</v>
      </c>
      <c r="R776" s="434">
        <v>1</v>
      </c>
      <c r="S776" s="434" t="s">
        <v>361</v>
      </c>
      <c r="T776" s="434" t="s">
        <v>361</v>
      </c>
      <c r="U776" s="434"/>
      <c r="V776" s="435"/>
      <c r="W776" s="441"/>
    </row>
    <row r="777" spans="2:23" x14ac:dyDescent="0.35">
      <c r="B777" s="446" t="s">
        <v>221</v>
      </c>
      <c r="C777" s="434" t="s">
        <v>557</v>
      </c>
      <c r="D777" s="434" t="s">
        <v>558</v>
      </c>
      <c r="E777" s="435">
        <v>1.2866</v>
      </c>
      <c r="F777" s="434">
        <v>1</v>
      </c>
      <c r="G777" s="435">
        <v>0.27816999999999997</v>
      </c>
      <c r="H777" s="435">
        <v>0.28182000000000001</v>
      </c>
      <c r="I777" s="435">
        <v>0.77839999999999998</v>
      </c>
      <c r="J777" s="435">
        <v>0.13358</v>
      </c>
      <c r="K777" s="435">
        <v>0.17072999999999999</v>
      </c>
      <c r="L777" s="434">
        <v>1341.91</v>
      </c>
      <c r="M777" s="434">
        <v>0</v>
      </c>
      <c r="N777" s="434">
        <v>0</v>
      </c>
      <c r="O777" s="434">
        <v>1771</v>
      </c>
      <c r="P777" s="435">
        <v>1.1883999999999999</v>
      </c>
      <c r="Q777" s="434">
        <v>1</v>
      </c>
      <c r="R777" s="434">
        <v>1</v>
      </c>
      <c r="S777" s="434" t="s">
        <v>361</v>
      </c>
      <c r="T777" s="434" t="s">
        <v>361</v>
      </c>
      <c r="U777" s="434"/>
      <c r="V777" s="435"/>
      <c r="W777" s="441"/>
    </row>
    <row r="778" spans="2:23" x14ac:dyDescent="0.35">
      <c r="B778" s="446" t="s">
        <v>221</v>
      </c>
      <c r="C778" s="434" t="s">
        <v>559</v>
      </c>
      <c r="D778" s="434" t="s">
        <v>560</v>
      </c>
      <c r="E778" s="435">
        <v>0.88170000000000004</v>
      </c>
      <c r="F778" s="434">
        <v>1</v>
      </c>
      <c r="G778" s="435">
        <v>0</v>
      </c>
      <c r="H778" s="435">
        <v>0</v>
      </c>
      <c r="I778" s="435">
        <v>0.19500000000000001</v>
      </c>
      <c r="J778" s="435">
        <v>1.3559999999999999E-2</v>
      </c>
      <c r="K778" s="435">
        <v>0</v>
      </c>
      <c r="L778" s="434">
        <v>506.01</v>
      </c>
      <c r="M778" s="434">
        <v>7</v>
      </c>
      <c r="N778" s="434">
        <v>0</v>
      </c>
      <c r="O778" s="434">
        <v>3266</v>
      </c>
      <c r="P778" s="435">
        <v>0.91739999999999999</v>
      </c>
      <c r="Q778" s="434">
        <v>1</v>
      </c>
      <c r="R778" s="434">
        <v>1</v>
      </c>
      <c r="S778" s="434" t="s">
        <v>361</v>
      </c>
      <c r="T778" s="434" t="s">
        <v>361</v>
      </c>
      <c r="U778" s="434"/>
      <c r="V778" s="435"/>
      <c r="W778" s="441"/>
    </row>
    <row r="779" spans="2:23" x14ac:dyDescent="0.35">
      <c r="B779" s="446" t="s">
        <v>221</v>
      </c>
      <c r="C779" s="434" t="s">
        <v>561</v>
      </c>
      <c r="D779" s="434" t="s">
        <v>562</v>
      </c>
      <c r="E779" s="435">
        <v>1.2405999999999999</v>
      </c>
      <c r="F779" s="434">
        <v>1</v>
      </c>
      <c r="G779" s="435">
        <v>9.41E-3</v>
      </c>
      <c r="H779" s="435">
        <v>1.8280000000000001E-2</v>
      </c>
      <c r="I779" s="435">
        <v>0.67410000000000003</v>
      </c>
      <c r="J779" s="435">
        <v>0.03</v>
      </c>
      <c r="K779" s="435">
        <v>0</v>
      </c>
      <c r="L779" s="434">
        <v>961.74</v>
      </c>
      <c r="M779" s="434">
        <v>7</v>
      </c>
      <c r="N779" s="434">
        <v>0</v>
      </c>
      <c r="O779" s="434">
        <v>303</v>
      </c>
      <c r="P779" s="435">
        <v>1.1591</v>
      </c>
      <c r="Q779" s="434">
        <v>1</v>
      </c>
      <c r="R779" s="434">
        <v>1</v>
      </c>
      <c r="S779" s="434" t="s">
        <v>361</v>
      </c>
      <c r="T779" s="434" t="s">
        <v>361</v>
      </c>
      <c r="U779" s="434"/>
      <c r="V779" s="435"/>
      <c r="W779" s="441"/>
    </row>
    <row r="780" spans="2:23" x14ac:dyDescent="0.35">
      <c r="B780" s="446" t="s">
        <v>221</v>
      </c>
      <c r="C780" s="434" t="s">
        <v>563</v>
      </c>
      <c r="D780" s="434" t="s">
        <v>564</v>
      </c>
      <c r="E780" s="435">
        <v>0.86180000000000001</v>
      </c>
      <c r="F780" s="434">
        <v>1</v>
      </c>
      <c r="G780" s="435">
        <v>8.0329999999999999E-2</v>
      </c>
      <c r="H780" s="435">
        <v>5.5410000000000001E-2</v>
      </c>
      <c r="I780" s="435">
        <v>0.2959</v>
      </c>
      <c r="J780" s="435">
        <v>3.4070000000000003E-2</v>
      </c>
      <c r="K780" s="435">
        <v>6.1749999999999999E-2</v>
      </c>
      <c r="L780" s="434">
        <v>577.82000000000005</v>
      </c>
      <c r="M780" s="434">
        <v>0</v>
      </c>
      <c r="N780" s="434">
        <v>0</v>
      </c>
      <c r="O780" s="434">
        <v>3251</v>
      </c>
      <c r="P780" s="435">
        <v>0.9032</v>
      </c>
      <c r="Q780" s="434">
        <v>1</v>
      </c>
      <c r="R780" s="434">
        <v>1</v>
      </c>
      <c r="S780" s="434" t="s">
        <v>361</v>
      </c>
      <c r="T780" s="434" t="s">
        <v>361</v>
      </c>
      <c r="U780" s="434"/>
      <c r="V780" s="435"/>
      <c r="W780" s="441"/>
    </row>
    <row r="781" spans="2:23" x14ac:dyDescent="0.35">
      <c r="B781" s="446" t="s">
        <v>221</v>
      </c>
      <c r="C781" s="434" t="s">
        <v>565</v>
      </c>
      <c r="D781" s="434" t="s">
        <v>566</v>
      </c>
      <c r="E781" s="435">
        <v>1.3525</v>
      </c>
      <c r="F781" s="434">
        <v>1</v>
      </c>
      <c r="G781" s="435">
        <v>0.23938000000000001</v>
      </c>
      <c r="H781" s="435">
        <v>0.18989</v>
      </c>
      <c r="I781" s="435">
        <v>0.77639999999999998</v>
      </c>
      <c r="J781" s="435">
        <v>0.13317000000000001</v>
      </c>
      <c r="K781" s="435">
        <v>0.17025000000000001</v>
      </c>
      <c r="L781" s="434">
        <v>28680.86</v>
      </c>
      <c r="M781" s="434">
        <v>0</v>
      </c>
      <c r="N781" s="434">
        <v>0</v>
      </c>
      <c r="O781" s="434">
        <v>1123</v>
      </c>
      <c r="P781" s="435">
        <v>1.2297</v>
      </c>
      <c r="Q781" s="434">
        <v>1</v>
      </c>
      <c r="R781" s="434">
        <v>1</v>
      </c>
      <c r="S781" s="434" t="s">
        <v>361</v>
      </c>
      <c r="T781" s="434" t="s">
        <v>361</v>
      </c>
      <c r="U781" s="434"/>
      <c r="V781" s="435"/>
      <c r="W781" s="441"/>
    </row>
    <row r="782" spans="2:23" x14ac:dyDescent="0.35">
      <c r="B782" s="446" t="s">
        <v>221</v>
      </c>
      <c r="C782" s="434" t="s">
        <v>696</v>
      </c>
      <c r="D782" s="434" t="s">
        <v>697</v>
      </c>
      <c r="E782" s="435">
        <v>0.86180000000000001</v>
      </c>
      <c r="F782" s="434">
        <v>1</v>
      </c>
      <c r="G782" s="435">
        <v>0</v>
      </c>
      <c r="H782" s="435">
        <v>0</v>
      </c>
      <c r="I782" s="435">
        <v>0.81309999999999993</v>
      </c>
      <c r="J782" s="435">
        <v>0.03</v>
      </c>
      <c r="K782" s="435">
        <v>0</v>
      </c>
      <c r="L782" s="434">
        <v>2571.91</v>
      </c>
      <c r="M782" s="434">
        <v>0</v>
      </c>
      <c r="N782" s="434">
        <v>0</v>
      </c>
      <c r="O782" s="434">
        <v>50</v>
      </c>
      <c r="P782" s="435">
        <v>0.9032</v>
      </c>
      <c r="Q782" s="434">
        <v>1</v>
      </c>
      <c r="R782" s="434">
        <v>1</v>
      </c>
      <c r="S782" s="434" t="s">
        <v>361</v>
      </c>
      <c r="T782" s="434" t="s">
        <v>361</v>
      </c>
      <c r="U782" s="434"/>
      <c r="V782" s="435"/>
      <c r="W782" s="441"/>
    </row>
    <row r="783" spans="2:23" x14ac:dyDescent="0.35">
      <c r="B783" s="446" t="s">
        <v>221</v>
      </c>
      <c r="C783" s="434" t="s">
        <v>567</v>
      </c>
      <c r="D783" s="434" t="s">
        <v>568</v>
      </c>
      <c r="E783" s="435">
        <v>1.2866</v>
      </c>
      <c r="F783" s="434">
        <v>1</v>
      </c>
      <c r="G783" s="435">
        <v>0.34156999999999998</v>
      </c>
      <c r="H783" s="435">
        <v>0.27648</v>
      </c>
      <c r="I783" s="435">
        <v>0.67460000000000009</v>
      </c>
      <c r="J783" s="435">
        <v>0.11217000000000001</v>
      </c>
      <c r="K783" s="435">
        <v>0.14638000000000001</v>
      </c>
      <c r="L783" s="434">
        <v>2513.2399999999998</v>
      </c>
      <c r="M783" s="434">
        <v>0</v>
      </c>
      <c r="N783" s="434">
        <v>0</v>
      </c>
      <c r="O783" s="434">
        <v>1739</v>
      </c>
      <c r="P783" s="435">
        <v>1.1883999999999999</v>
      </c>
      <c r="Q783" s="434">
        <v>1</v>
      </c>
      <c r="R783" s="434">
        <v>1</v>
      </c>
      <c r="S783" s="434" t="s">
        <v>361</v>
      </c>
      <c r="T783" s="434" t="s">
        <v>361</v>
      </c>
      <c r="U783" s="434"/>
      <c r="V783" s="435"/>
      <c r="W783" s="441"/>
    </row>
    <row r="784" spans="2:23" x14ac:dyDescent="0.35">
      <c r="B784" s="446" t="s">
        <v>221</v>
      </c>
      <c r="C784" s="434" t="s">
        <v>569</v>
      </c>
      <c r="D784" s="434" t="s">
        <v>570</v>
      </c>
      <c r="E784" s="435">
        <v>1.2563</v>
      </c>
      <c r="F784" s="434">
        <v>1</v>
      </c>
      <c r="G784" s="435">
        <v>0.18756</v>
      </c>
      <c r="H784" s="435">
        <v>0.17027999999999999</v>
      </c>
      <c r="I784" s="435">
        <v>0.45690000000000003</v>
      </c>
      <c r="J784" s="435">
        <v>6.7269999999999996E-2</v>
      </c>
      <c r="K784" s="435">
        <v>9.6939999999999998E-2</v>
      </c>
      <c r="L784" s="434">
        <v>749.43</v>
      </c>
      <c r="M784" s="434">
        <v>0</v>
      </c>
      <c r="N784" s="434">
        <v>0</v>
      </c>
      <c r="O784" s="434">
        <v>5740</v>
      </c>
      <c r="P784" s="435">
        <v>1.1691</v>
      </c>
      <c r="Q784" s="434">
        <v>1</v>
      </c>
      <c r="R784" s="434">
        <v>1</v>
      </c>
      <c r="S784" s="434" t="s">
        <v>361</v>
      </c>
      <c r="T784" s="434" t="s">
        <v>361</v>
      </c>
      <c r="U784" s="434"/>
      <c r="V784" s="435"/>
      <c r="W784" s="441"/>
    </row>
    <row r="785" spans="2:23" x14ac:dyDescent="0.35">
      <c r="B785" s="446" t="s">
        <v>221</v>
      </c>
      <c r="C785" s="434" t="s">
        <v>571</v>
      </c>
      <c r="D785" s="434" t="s">
        <v>572</v>
      </c>
      <c r="E785" s="435">
        <v>1.2866</v>
      </c>
      <c r="F785" s="434">
        <v>1</v>
      </c>
      <c r="G785" s="435">
        <v>0.2339</v>
      </c>
      <c r="H785" s="435">
        <v>0.15998999999999999</v>
      </c>
      <c r="I785" s="435">
        <v>0.47160000000000002</v>
      </c>
      <c r="J785" s="435">
        <v>7.0309999999999997E-2</v>
      </c>
      <c r="K785" s="435">
        <v>0.10020999999999999</v>
      </c>
      <c r="L785" s="434">
        <v>461.17</v>
      </c>
      <c r="M785" s="434">
        <v>0</v>
      </c>
      <c r="N785" s="434">
        <v>0</v>
      </c>
      <c r="O785" s="434">
        <v>7461</v>
      </c>
      <c r="P785" s="435">
        <v>1.1883999999999999</v>
      </c>
      <c r="Q785" s="434">
        <v>1</v>
      </c>
      <c r="R785" s="434">
        <v>1</v>
      </c>
      <c r="S785" s="434" t="s">
        <v>361</v>
      </c>
      <c r="T785" s="434" t="s">
        <v>361</v>
      </c>
      <c r="U785" s="434"/>
      <c r="V785" s="435"/>
      <c r="W785" s="441"/>
    </row>
    <row r="786" spans="2:23" x14ac:dyDescent="0.35">
      <c r="B786" s="446" t="s">
        <v>221</v>
      </c>
      <c r="C786" s="434" t="s">
        <v>573</v>
      </c>
      <c r="D786" s="434" t="s">
        <v>574</v>
      </c>
      <c r="E786" s="435">
        <v>0.86180000000000001</v>
      </c>
      <c r="F786" s="434">
        <v>1</v>
      </c>
      <c r="G786" s="435">
        <v>0</v>
      </c>
      <c r="H786" s="435">
        <v>0</v>
      </c>
      <c r="I786" s="435">
        <v>0.28610000000000002</v>
      </c>
      <c r="J786" s="435">
        <v>0.03</v>
      </c>
      <c r="K786" s="435">
        <v>0</v>
      </c>
      <c r="L786" s="434">
        <v>414.15</v>
      </c>
      <c r="M786" s="434">
        <v>0</v>
      </c>
      <c r="N786" s="434">
        <v>0</v>
      </c>
      <c r="O786" s="434">
        <v>710</v>
      </c>
      <c r="P786" s="435">
        <v>0.9032</v>
      </c>
      <c r="Q786" s="434">
        <v>1</v>
      </c>
      <c r="R786" s="434">
        <v>1.1090199999999999</v>
      </c>
      <c r="S786" s="434" t="s">
        <v>408</v>
      </c>
      <c r="T786" s="434" t="s">
        <v>361</v>
      </c>
      <c r="U786" s="434"/>
      <c r="V786" s="435"/>
      <c r="W786" s="441"/>
    </row>
    <row r="787" spans="2:23" x14ac:dyDescent="0.35">
      <c r="B787" s="446" t="s">
        <v>221</v>
      </c>
      <c r="C787" s="434" t="s">
        <v>575</v>
      </c>
      <c r="D787" s="434" t="s">
        <v>576</v>
      </c>
      <c r="E787" s="435">
        <v>0.86180000000000001</v>
      </c>
      <c r="F787" s="434">
        <v>1</v>
      </c>
      <c r="G787" s="435">
        <v>0</v>
      </c>
      <c r="H787" s="435">
        <v>0</v>
      </c>
      <c r="I787" s="435">
        <v>0.3851</v>
      </c>
      <c r="J787" s="435">
        <v>0.03</v>
      </c>
      <c r="K787" s="435">
        <v>0</v>
      </c>
      <c r="L787" s="434">
        <v>478.02</v>
      </c>
      <c r="M787" s="434">
        <v>0</v>
      </c>
      <c r="N787" s="434">
        <v>0</v>
      </c>
      <c r="O787" s="434">
        <v>1801</v>
      </c>
      <c r="P787" s="435">
        <v>0.9032</v>
      </c>
      <c r="Q787" s="434">
        <v>1</v>
      </c>
      <c r="R787" s="434">
        <v>1</v>
      </c>
      <c r="S787" s="434" t="s">
        <v>361</v>
      </c>
      <c r="T787" s="434" t="s">
        <v>408</v>
      </c>
      <c r="U787" s="434"/>
      <c r="V787" s="435"/>
      <c r="W787" s="441"/>
    </row>
    <row r="788" spans="2:23" x14ac:dyDescent="0.35">
      <c r="B788" s="446" t="s">
        <v>221</v>
      </c>
      <c r="C788" s="434" t="s">
        <v>577</v>
      </c>
      <c r="D788" s="434" t="s">
        <v>578</v>
      </c>
      <c r="E788" s="435">
        <v>1.2866</v>
      </c>
      <c r="F788" s="434">
        <v>1</v>
      </c>
      <c r="G788" s="435">
        <v>0.39478000000000002</v>
      </c>
      <c r="H788" s="435">
        <v>0.48786000000000002</v>
      </c>
      <c r="I788" s="435">
        <v>0.82569999999999999</v>
      </c>
      <c r="J788" s="435">
        <v>0.14334</v>
      </c>
      <c r="K788" s="435">
        <v>0.182</v>
      </c>
      <c r="L788" s="434">
        <v>14899.39</v>
      </c>
      <c r="M788" s="434">
        <v>0</v>
      </c>
      <c r="N788" s="434">
        <v>0</v>
      </c>
      <c r="O788" s="434">
        <v>1000</v>
      </c>
      <c r="P788" s="435">
        <v>1.1883999999999999</v>
      </c>
      <c r="Q788" s="434">
        <v>1</v>
      </c>
      <c r="R788" s="434">
        <v>1</v>
      </c>
      <c r="S788" s="434" t="s">
        <v>361</v>
      </c>
      <c r="T788" s="434" t="s">
        <v>361</v>
      </c>
      <c r="U788" s="434"/>
      <c r="V788" s="435"/>
      <c r="W788" s="441"/>
    </row>
    <row r="789" spans="2:23" x14ac:dyDescent="0.35">
      <c r="B789" s="446" t="s">
        <v>221</v>
      </c>
      <c r="C789" s="434" t="s">
        <v>579</v>
      </c>
      <c r="D789" s="434" t="s">
        <v>580</v>
      </c>
      <c r="E789" s="435">
        <v>1.0109999999999999</v>
      </c>
      <c r="F789" s="434">
        <v>1</v>
      </c>
      <c r="G789" s="435">
        <v>0.23108999999999999</v>
      </c>
      <c r="H789" s="435">
        <v>0.19375999999999999</v>
      </c>
      <c r="I789" s="435">
        <v>0.39379999999999998</v>
      </c>
      <c r="J789" s="435">
        <v>5.4260000000000003E-2</v>
      </c>
      <c r="K789" s="435">
        <v>8.301E-2</v>
      </c>
      <c r="L789" s="434">
        <v>806.83</v>
      </c>
      <c r="M789" s="434">
        <v>0</v>
      </c>
      <c r="N789" s="434">
        <v>0</v>
      </c>
      <c r="O789" s="434">
        <v>7457</v>
      </c>
      <c r="P789" s="435">
        <v>1.0075000000000001</v>
      </c>
      <c r="Q789" s="434">
        <v>1</v>
      </c>
      <c r="R789" s="434">
        <v>1</v>
      </c>
      <c r="S789" s="434" t="s">
        <v>361</v>
      </c>
      <c r="T789" s="434" t="s">
        <v>361</v>
      </c>
      <c r="U789" s="434"/>
      <c r="V789" s="435"/>
      <c r="W789" s="441"/>
    </row>
    <row r="790" spans="2:23" x14ac:dyDescent="0.35">
      <c r="B790" s="446" t="s">
        <v>221</v>
      </c>
      <c r="C790" s="434" t="s">
        <v>581</v>
      </c>
      <c r="D790" s="434" t="s">
        <v>582</v>
      </c>
      <c r="E790" s="435">
        <v>0.96909999999999996</v>
      </c>
      <c r="F790" s="434">
        <v>1</v>
      </c>
      <c r="G790" s="435">
        <v>6.4680000000000001E-2</v>
      </c>
      <c r="H790" s="435">
        <v>4.6809999999999997E-2</v>
      </c>
      <c r="I790" s="435">
        <v>0.21529999999999999</v>
      </c>
      <c r="J790" s="435">
        <v>1.7440000000000001E-2</v>
      </c>
      <c r="K790" s="435">
        <v>0</v>
      </c>
      <c r="L790" s="434">
        <v>265.43</v>
      </c>
      <c r="M790" s="434">
        <v>7</v>
      </c>
      <c r="N790" s="434">
        <v>0</v>
      </c>
      <c r="O790" s="434">
        <v>3543</v>
      </c>
      <c r="P790" s="435">
        <v>0.97870000000000001</v>
      </c>
      <c r="Q790" s="434">
        <v>1</v>
      </c>
      <c r="R790" s="434">
        <v>1</v>
      </c>
      <c r="S790" s="434" t="s">
        <v>361</v>
      </c>
      <c r="T790" s="434" t="s">
        <v>361</v>
      </c>
      <c r="U790" s="434"/>
      <c r="V790" s="435"/>
      <c r="W790" s="441"/>
    </row>
    <row r="791" spans="2:23" x14ac:dyDescent="0.35">
      <c r="B791" s="446" t="s">
        <v>221</v>
      </c>
      <c r="C791" s="434" t="s">
        <v>583</v>
      </c>
      <c r="D791" s="434" t="s">
        <v>584</v>
      </c>
      <c r="E791" s="435">
        <v>1.3525</v>
      </c>
      <c r="F791" s="434">
        <v>1</v>
      </c>
      <c r="G791" s="435">
        <v>9.7900000000000001E-3</v>
      </c>
      <c r="H791" s="435">
        <v>6.43E-3</v>
      </c>
      <c r="I791" s="435">
        <v>0.31079999999999997</v>
      </c>
      <c r="J791" s="435">
        <v>3.7139999999999999E-2</v>
      </c>
      <c r="K791" s="435">
        <v>6.4960000000000004E-2</v>
      </c>
      <c r="L791" s="434">
        <v>271.33</v>
      </c>
      <c r="M791" s="434">
        <v>0</v>
      </c>
      <c r="N791" s="434">
        <v>0</v>
      </c>
      <c r="O791" s="434">
        <v>2374</v>
      </c>
      <c r="P791" s="435">
        <v>1.2297</v>
      </c>
      <c r="Q791" s="434">
        <v>1</v>
      </c>
      <c r="R791" s="434">
        <v>1</v>
      </c>
      <c r="S791" s="434" t="s">
        <v>361</v>
      </c>
      <c r="T791" s="434" t="s">
        <v>361</v>
      </c>
      <c r="U791" s="434"/>
      <c r="V791" s="435"/>
      <c r="W791" s="441"/>
    </row>
    <row r="792" spans="2:23" x14ac:dyDescent="0.35">
      <c r="B792" s="446" t="s">
        <v>221</v>
      </c>
      <c r="C792" s="434" t="s">
        <v>585</v>
      </c>
      <c r="D792" s="434" t="s">
        <v>586</v>
      </c>
      <c r="E792" s="435">
        <v>1.3525</v>
      </c>
      <c r="F792" s="434">
        <v>1</v>
      </c>
      <c r="G792" s="435">
        <v>2.2899999999999999E-3</v>
      </c>
      <c r="H792" s="435">
        <v>3.7000000000000002E-3</v>
      </c>
      <c r="I792" s="435">
        <v>0.30730000000000002</v>
      </c>
      <c r="J792" s="435">
        <v>3.6420000000000001E-2</v>
      </c>
      <c r="K792" s="435">
        <v>6.4210000000000003E-2</v>
      </c>
      <c r="L792" s="434">
        <v>434.09</v>
      </c>
      <c r="M792" s="434">
        <v>0</v>
      </c>
      <c r="N792" s="434">
        <v>0</v>
      </c>
      <c r="O792" s="434">
        <v>2993</v>
      </c>
      <c r="P792" s="435">
        <v>1.2297</v>
      </c>
      <c r="Q792" s="434">
        <v>1</v>
      </c>
      <c r="R792" s="434">
        <v>1</v>
      </c>
      <c r="S792" s="434" t="s">
        <v>361</v>
      </c>
      <c r="T792" s="434" t="s">
        <v>361</v>
      </c>
      <c r="U792" s="434"/>
      <c r="V792" s="435"/>
      <c r="W792" s="441"/>
    </row>
    <row r="793" spans="2:23" x14ac:dyDescent="0.35">
      <c r="B793" s="446" t="s">
        <v>221</v>
      </c>
      <c r="C793" s="434" t="s">
        <v>587</v>
      </c>
      <c r="D793" s="434" t="s">
        <v>698</v>
      </c>
      <c r="E793" s="435">
        <v>1.2866</v>
      </c>
      <c r="F793" s="434">
        <v>1</v>
      </c>
      <c r="G793" s="435">
        <v>8.208E-2</v>
      </c>
      <c r="H793" s="435">
        <v>4.4179999999999997E-2</v>
      </c>
      <c r="I793" s="435">
        <v>0.40839999999999999</v>
      </c>
      <c r="J793" s="435">
        <v>5.7270000000000001E-2</v>
      </c>
      <c r="K793" s="435">
        <v>8.6220000000000005E-2</v>
      </c>
      <c r="L793" s="434">
        <v>455.12</v>
      </c>
      <c r="M793" s="434">
        <v>0</v>
      </c>
      <c r="N793" s="434">
        <v>0</v>
      </c>
      <c r="O793" s="434">
        <v>2655</v>
      </c>
      <c r="P793" s="435">
        <v>1.1883999999999999</v>
      </c>
      <c r="Q793" s="434">
        <v>1</v>
      </c>
      <c r="R793" s="434">
        <v>1</v>
      </c>
      <c r="S793" s="434" t="s">
        <v>361</v>
      </c>
      <c r="T793" s="434" t="s">
        <v>361</v>
      </c>
      <c r="U793" s="434"/>
      <c r="V793" s="435"/>
      <c r="W793" s="441"/>
    </row>
    <row r="794" spans="2:23" x14ac:dyDescent="0.35">
      <c r="B794" s="446" t="s">
        <v>221</v>
      </c>
      <c r="C794" s="434" t="s">
        <v>589</v>
      </c>
      <c r="D794" s="434" t="s">
        <v>590</v>
      </c>
      <c r="E794" s="435">
        <v>1.2866</v>
      </c>
      <c r="F794" s="434">
        <v>1</v>
      </c>
      <c r="G794" s="435">
        <v>0</v>
      </c>
      <c r="H794" s="435">
        <v>0</v>
      </c>
      <c r="I794" s="435">
        <v>0.31709999999999999</v>
      </c>
      <c r="J794" s="435">
        <v>3.8440000000000002E-2</v>
      </c>
      <c r="K794" s="435">
        <v>6.6320000000000004E-2</v>
      </c>
      <c r="L794" s="434">
        <v>495.54</v>
      </c>
      <c r="M794" s="434">
        <v>0</v>
      </c>
      <c r="N794" s="434">
        <v>0</v>
      </c>
      <c r="O794" s="434">
        <v>3746</v>
      </c>
      <c r="P794" s="435">
        <v>1.1883999999999999</v>
      </c>
      <c r="Q794" s="434">
        <v>1</v>
      </c>
      <c r="R794" s="434">
        <v>1</v>
      </c>
      <c r="S794" s="434" t="s">
        <v>361</v>
      </c>
      <c r="T794" s="434" t="s">
        <v>361</v>
      </c>
      <c r="U794" s="434"/>
      <c r="V794" s="435"/>
      <c r="W794" s="441"/>
    </row>
    <row r="795" spans="2:23" x14ac:dyDescent="0.35">
      <c r="B795" s="446" t="s">
        <v>221</v>
      </c>
      <c r="C795" s="434" t="s">
        <v>591</v>
      </c>
      <c r="D795" s="434" t="s">
        <v>592</v>
      </c>
      <c r="E795" s="435">
        <v>0.86180000000000001</v>
      </c>
      <c r="F795" s="434">
        <v>1</v>
      </c>
      <c r="G795" s="435">
        <v>0</v>
      </c>
      <c r="H795" s="435">
        <v>0</v>
      </c>
      <c r="I795" s="435">
        <v>0.55330000000000001</v>
      </c>
      <c r="J795" s="435">
        <v>8.7160000000000001E-2</v>
      </c>
      <c r="K795" s="435">
        <v>0.11856</v>
      </c>
      <c r="L795" s="434">
        <v>473.21</v>
      </c>
      <c r="M795" s="434">
        <v>0</v>
      </c>
      <c r="N795" s="434">
        <v>0</v>
      </c>
      <c r="O795" s="434">
        <v>592</v>
      </c>
      <c r="P795" s="435">
        <v>0.9032</v>
      </c>
      <c r="Q795" s="434">
        <v>1</v>
      </c>
      <c r="R795" s="434">
        <v>1</v>
      </c>
      <c r="S795" s="434" t="s">
        <v>361</v>
      </c>
      <c r="T795" s="434" t="s">
        <v>361</v>
      </c>
      <c r="U795" s="434"/>
      <c r="V795" s="435"/>
      <c r="W795" s="441"/>
    </row>
    <row r="796" spans="2:23" x14ac:dyDescent="0.35">
      <c r="B796" s="446" t="s">
        <v>221</v>
      </c>
      <c r="C796" s="434" t="s">
        <v>593</v>
      </c>
      <c r="D796" s="434" t="s">
        <v>726</v>
      </c>
      <c r="E796" s="435">
        <v>1.2866</v>
      </c>
      <c r="F796" s="434">
        <v>1</v>
      </c>
      <c r="G796" s="435">
        <v>0</v>
      </c>
      <c r="H796" s="435">
        <v>0</v>
      </c>
      <c r="I796" s="435">
        <v>0.18049999999999999</v>
      </c>
      <c r="J796" s="435">
        <v>1.1209999999999999E-2</v>
      </c>
      <c r="K796" s="435">
        <v>3.7229999999999999E-2</v>
      </c>
      <c r="L796" s="434">
        <v>220.24</v>
      </c>
      <c r="M796" s="434">
        <v>0</v>
      </c>
      <c r="N796" s="434">
        <v>0</v>
      </c>
      <c r="O796" s="434">
        <v>3376</v>
      </c>
      <c r="P796" s="435">
        <v>1.1883999999999999</v>
      </c>
      <c r="Q796" s="434">
        <v>1</v>
      </c>
      <c r="R796" s="434">
        <v>1</v>
      </c>
      <c r="S796" s="434" t="s">
        <v>361</v>
      </c>
      <c r="T796" s="434" t="s">
        <v>361</v>
      </c>
      <c r="U796" s="434"/>
      <c r="V796" s="435"/>
      <c r="W796" s="441"/>
    </row>
    <row r="797" spans="2:23" x14ac:dyDescent="0.35">
      <c r="B797" s="446" t="s">
        <v>221</v>
      </c>
      <c r="C797" s="434" t="s">
        <v>595</v>
      </c>
      <c r="D797" s="434" t="s">
        <v>596</v>
      </c>
      <c r="E797" s="435">
        <v>1.3525</v>
      </c>
      <c r="F797" s="434">
        <v>1</v>
      </c>
      <c r="G797" s="435">
        <v>0.17415</v>
      </c>
      <c r="H797" s="435">
        <v>0.14124999999999999</v>
      </c>
      <c r="I797" s="435">
        <v>4.3700000000000003E-2</v>
      </c>
      <c r="J797" s="435">
        <v>0</v>
      </c>
      <c r="K797" s="435">
        <v>0</v>
      </c>
      <c r="L797" s="434">
        <v>0</v>
      </c>
      <c r="M797" s="434">
        <v>7</v>
      </c>
      <c r="N797" s="434">
        <v>0</v>
      </c>
      <c r="O797" s="434">
        <v>5960</v>
      </c>
      <c r="P797" s="435">
        <v>1.2297</v>
      </c>
      <c r="Q797" s="434">
        <v>1</v>
      </c>
      <c r="R797" s="434">
        <v>1</v>
      </c>
      <c r="S797" s="434" t="s">
        <v>361</v>
      </c>
      <c r="T797" s="434" t="s">
        <v>361</v>
      </c>
      <c r="U797" s="434"/>
      <c r="V797" s="435"/>
      <c r="W797" s="441"/>
    </row>
    <row r="798" spans="2:23" x14ac:dyDescent="0.35">
      <c r="B798" s="446" t="s">
        <v>221</v>
      </c>
      <c r="C798" s="434" t="s">
        <v>597</v>
      </c>
      <c r="D798" s="434" t="s">
        <v>598</v>
      </c>
      <c r="E798" s="435">
        <v>1.36</v>
      </c>
      <c r="F798" s="434">
        <v>1</v>
      </c>
      <c r="G798" s="435">
        <v>0</v>
      </c>
      <c r="H798" s="435">
        <v>0</v>
      </c>
      <c r="I798" s="435">
        <v>0.13400000000000001</v>
      </c>
      <c r="J798" s="435">
        <v>0</v>
      </c>
      <c r="K798" s="435">
        <v>2.751E-2</v>
      </c>
      <c r="L798" s="434">
        <v>0</v>
      </c>
      <c r="M798" s="434">
        <v>0</v>
      </c>
      <c r="N798" s="434">
        <v>0</v>
      </c>
      <c r="O798" s="434">
        <v>2744</v>
      </c>
      <c r="P798" s="435">
        <v>1.2343999999999999</v>
      </c>
      <c r="Q798" s="434">
        <v>1</v>
      </c>
      <c r="R798" s="434">
        <v>1</v>
      </c>
      <c r="S798" s="434" t="s">
        <v>361</v>
      </c>
      <c r="T798" s="434" t="s">
        <v>361</v>
      </c>
      <c r="U798" s="434"/>
      <c r="V798" s="435"/>
      <c r="W798" s="441"/>
    </row>
    <row r="799" spans="2:23" x14ac:dyDescent="0.35">
      <c r="B799" s="446" t="s">
        <v>221</v>
      </c>
      <c r="C799" s="434" t="s">
        <v>599</v>
      </c>
      <c r="D799" s="434" t="s">
        <v>600</v>
      </c>
      <c r="E799" s="435">
        <v>0.86180000000000001</v>
      </c>
      <c r="F799" s="434">
        <v>1</v>
      </c>
      <c r="G799" s="435">
        <v>0</v>
      </c>
      <c r="H799" s="435">
        <v>0</v>
      </c>
      <c r="I799" s="435">
        <v>0.21129999999999999</v>
      </c>
      <c r="J799" s="435">
        <v>1.6619999999999999E-2</v>
      </c>
      <c r="K799" s="435">
        <v>0</v>
      </c>
      <c r="L799" s="434">
        <v>548.01</v>
      </c>
      <c r="M799" s="434">
        <v>0</v>
      </c>
      <c r="N799" s="434">
        <v>0</v>
      </c>
      <c r="O799" s="434">
        <v>1633</v>
      </c>
      <c r="P799" s="435">
        <v>0.9032</v>
      </c>
      <c r="Q799" s="434">
        <v>1</v>
      </c>
      <c r="R799" s="434">
        <v>1</v>
      </c>
      <c r="S799" s="434" t="s">
        <v>361</v>
      </c>
      <c r="T799" s="434" t="s">
        <v>408</v>
      </c>
      <c r="U799" s="434"/>
      <c r="V799" s="435"/>
      <c r="W799" s="441"/>
    </row>
    <row r="800" spans="2:23" x14ac:dyDescent="0.35">
      <c r="B800" s="446" t="s">
        <v>221</v>
      </c>
      <c r="C800" s="434" t="s">
        <v>601</v>
      </c>
      <c r="D800" s="434" t="s">
        <v>602</v>
      </c>
      <c r="E800" s="435">
        <v>1.0402</v>
      </c>
      <c r="F800" s="434">
        <v>1</v>
      </c>
      <c r="G800" s="435">
        <v>3.4930000000000003E-2</v>
      </c>
      <c r="H800" s="435">
        <v>2.5669999999999998E-2</v>
      </c>
      <c r="I800" s="435">
        <v>0.22460000000000002</v>
      </c>
      <c r="J800" s="435">
        <v>1.9359999999999999E-2</v>
      </c>
      <c r="K800" s="435">
        <v>4.6530000000000002E-2</v>
      </c>
      <c r="L800" s="434">
        <v>479.73</v>
      </c>
      <c r="M800" s="434">
        <v>0</v>
      </c>
      <c r="N800" s="434">
        <v>0</v>
      </c>
      <c r="O800" s="434">
        <v>3712</v>
      </c>
      <c r="P800" s="435">
        <v>1.0274000000000001</v>
      </c>
      <c r="Q800" s="434">
        <v>1</v>
      </c>
      <c r="R800" s="434">
        <v>1</v>
      </c>
      <c r="S800" s="434" t="s">
        <v>361</v>
      </c>
      <c r="T800" s="434" t="s">
        <v>361</v>
      </c>
      <c r="U800" s="434"/>
      <c r="V800" s="435"/>
      <c r="W800" s="441"/>
    </row>
    <row r="801" spans="2:23" x14ac:dyDescent="0.35">
      <c r="B801" s="446" t="s">
        <v>221</v>
      </c>
      <c r="C801" s="434" t="s">
        <v>603</v>
      </c>
      <c r="D801" s="434" t="s">
        <v>604</v>
      </c>
      <c r="E801" s="435">
        <v>0.97509999999999997</v>
      </c>
      <c r="F801" s="434">
        <v>1</v>
      </c>
      <c r="G801" s="435">
        <v>0.38994000000000001</v>
      </c>
      <c r="H801" s="435">
        <v>0.22997000000000001</v>
      </c>
      <c r="I801" s="435">
        <v>0.38579999999999998</v>
      </c>
      <c r="J801" s="435">
        <v>5.2609999999999997E-2</v>
      </c>
      <c r="K801" s="435">
        <v>0</v>
      </c>
      <c r="L801" s="434">
        <v>954.12</v>
      </c>
      <c r="M801" s="434">
        <v>7</v>
      </c>
      <c r="N801" s="434">
        <v>0</v>
      </c>
      <c r="O801" s="434">
        <v>7180</v>
      </c>
      <c r="P801" s="435">
        <v>0.9829</v>
      </c>
      <c r="Q801" s="434">
        <v>1</v>
      </c>
      <c r="R801" s="434">
        <v>1</v>
      </c>
      <c r="S801" s="434" t="s">
        <v>361</v>
      </c>
      <c r="T801" s="434" t="s">
        <v>361</v>
      </c>
      <c r="U801" s="434"/>
      <c r="V801" s="435"/>
      <c r="W801" s="441"/>
    </row>
    <row r="802" spans="2:23" x14ac:dyDescent="0.35">
      <c r="B802" s="446" t="s">
        <v>221</v>
      </c>
      <c r="C802" s="434" t="s">
        <v>605</v>
      </c>
      <c r="D802" s="434" t="s">
        <v>606</v>
      </c>
      <c r="E802" s="435">
        <v>1.3525</v>
      </c>
      <c r="F802" s="434">
        <v>1</v>
      </c>
      <c r="G802" s="435">
        <v>5.0540000000000002E-2</v>
      </c>
      <c r="H802" s="435">
        <v>3.3509999999999998E-2</v>
      </c>
      <c r="I802" s="435">
        <v>0.25579999999999997</v>
      </c>
      <c r="J802" s="435">
        <v>2.58E-2</v>
      </c>
      <c r="K802" s="435">
        <v>5.3159999999999999E-2</v>
      </c>
      <c r="L802" s="434">
        <v>773.93</v>
      </c>
      <c r="M802" s="434">
        <v>0</v>
      </c>
      <c r="N802" s="434">
        <v>0</v>
      </c>
      <c r="O802" s="434">
        <v>7336</v>
      </c>
      <c r="P802" s="435">
        <v>1.2297</v>
      </c>
      <c r="Q802" s="434">
        <v>1</v>
      </c>
      <c r="R802" s="434">
        <v>1</v>
      </c>
      <c r="S802" s="434" t="s">
        <v>361</v>
      </c>
      <c r="T802" s="434" t="s">
        <v>361</v>
      </c>
      <c r="U802" s="434"/>
      <c r="V802" s="435"/>
      <c r="W802" s="441"/>
    </row>
    <row r="803" spans="2:23" x14ac:dyDescent="0.35">
      <c r="B803" s="446" t="s">
        <v>221</v>
      </c>
      <c r="C803" s="434" t="s">
        <v>607</v>
      </c>
      <c r="D803" s="434" t="s">
        <v>608</v>
      </c>
      <c r="E803" s="435">
        <v>1.3525</v>
      </c>
      <c r="F803" s="434">
        <v>1</v>
      </c>
      <c r="G803" s="435">
        <v>0</v>
      </c>
      <c r="H803" s="435">
        <v>0</v>
      </c>
      <c r="I803" s="435">
        <v>0.1699</v>
      </c>
      <c r="J803" s="435">
        <v>9.4800000000000006E-3</v>
      </c>
      <c r="K803" s="435">
        <v>0</v>
      </c>
      <c r="L803" s="434">
        <v>334.59</v>
      </c>
      <c r="M803" s="434">
        <v>7</v>
      </c>
      <c r="N803" s="434">
        <v>0</v>
      </c>
      <c r="O803" s="434">
        <v>6648</v>
      </c>
      <c r="P803" s="435">
        <v>1.2297</v>
      </c>
      <c r="Q803" s="434">
        <v>1</v>
      </c>
      <c r="R803" s="434">
        <v>1</v>
      </c>
      <c r="S803" s="434" t="s">
        <v>361</v>
      </c>
      <c r="T803" s="434" t="s">
        <v>361</v>
      </c>
      <c r="U803" s="434"/>
      <c r="V803" s="435"/>
      <c r="W803" s="441"/>
    </row>
    <row r="804" spans="2:23" x14ac:dyDescent="0.35">
      <c r="B804" s="446" t="s">
        <v>221</v>
      </c>
      <c r="C804" s="434" t="s">
        <v>609</v>
      </c>
      <c r="D804" s="434" t="s">
        <v>610</v>
      </c>
      <c r="E804" s="435">
        <v>1.3525</v>
      </c>
      <c r="F804" s="434">
        <v>1</v>
      </c>
      <c r="G804" s="435">
        <v>0.14001</v>
      </c>
      <c r="H804" s="435">
        <v>0.10356</v>
      </c>
      <c r="I804" s="435">
        <v>6.6400000000000001E-2</v>
      </c>
      <c r="J804" s="435">
        <v>0</v>
      </c>
      <c r="K804" s="435">
        <v>1.354E-2</v>
      </c>
      <c r="L804" s="434">
        <v>0</v>
      </c>
      <c r="M804" s="434">
        <v>0</v>
      </c>
      <c r="N804" s="434">
        <v>0</v>
      </c>
      <c r="O804" s="434">
        <v>3716</v>
      </c>
      <c r="P804" s="435">
        <v>1.2297</v>
      </c>
      <c r="Q804" s="434">
        <v>1</v>
      </c>
      <c r="R804" s="434">
        <v>1</v>
      </c>
      <c r="S804" s="434" t="s">
        <v>361</v>
      </c>
      <c r="T804" s="434" t="s">
        <v>361</v>
      </c>
      <c r="U804" s="434"/>
      <c r="V804" s="435"/>
      <c r="W804" s="441"/>
    </row>
    <row r="805" spans="2:23" x14ac:dyDescent="0.35">
      <c r="B805" s="446" t="s">
        <v>221</v>
      </c>
      <c r="C805" s="434" t="s">
        <v>611</v>
      </c>
      <c r="D805" s="434" t="s">
        <v>612</v>
      </c>
      <c r="E805" s="435">
        <v>1.3525</v>
      </c>
      <c r="F805" s="434">
        <v>1</v>
      </c>
      <c r="G805" s="435">
        <v>2.6800000000000001E-3</v>
      </c>
      <c r="H805" s="435">
        <v>3.0500000000000002E-3</v>
      </c>
      <c r="I805" s="435">
        <v>0.125</v>
      </c>
      <c r="J805" s="435">
        <v>0</v>
      </c>
      <c r="K805" s="435">
        <v>2.564E-2</v>
      </c>
      <c r="L805" s="434">
        <v>0</v>
      </c>
      <c r="M805" s="434">
        <v>0</v>
      </c>
      <c r="N805" s="434">
        <v>0</v>
      </c>
      <c r="O805" s="434">
        <v>2924</v>
      </c>
      <c r="P805" s="435">
        <v>1.2297</v>
      </c>
      <c r="Q805" s="434">
        <v>1</v>
      </c>
      <c r="R805" s="434">
        <v>1</v>
      </c>
      <c r="S805" s="434" t="s">
        <v>361</v>
      </c>
      <c r="T805" s="434" t="s">
        <v>361</v>
      </c>
      <c r="U805" s="434"/>
      <c r="V805" s="435"/>
      <c r="W805" s="441"/>
    </row>
    <row r="806" spans="2:23" x14ac:dyDescent="0.35">
      <c r="B806" s="446" t="s">
        <v>221</v>
      </c>
      <c r="C806" s="434" t="s">
        <v>613</v>
      </c>
      <c r="D806" s="434" t="s">
        <v>699</v>
      </c>
      <c r="E806" s="435">
        <v>1.2866</v>
      </c>
      <c r="F806" s="434">
        <v>1</v>
      </c>
      <c r="G806" s="435">
        <v>0.42283999999999999</v>
      </c>
      <c r="H806" s="435">
        <v>0.52698999999999996</v>
      </c>
      <c r="I806" s="435">
        <v>0.63159999999999994</v>
      </c>
      <c r="J806" s="435">
        <v>0.10331</v>
      </c>
      <c r="K806" s="435">
        <v>0.13644000000000001</v>
      </c>
      <c r="L806" s="434">
        <v>1033.8399999999999</v>
      </c>
      <c r="M806" s="434">
        <v>0</v>
      </c>
      <c r="N806" s="434">
        <v>0</v>
      </c>
      <c r="O806" s="434">
        <v>1969</v>
      </c>
      <c r="P806" s="435">
        <v>1.1883999999999999</v>
      </c>
      <c r="Q806" s="434">
        <v>1</v>
      </c>
      <c r="R806" s="434">
        <v>1</v>
      </c>
      <c r="S806" s="434" t="s">
        <v>361</v>
      </c>
      <c r="T806" s="434" t="s">
        <v>361</v>
      </c>
      <c r="U806" s="434"/>
      <c r="V806" s="435"/>
      <c r="W806" s="441"/>
    </row>
    <row r="807" spans="2:23" x14ac:dyDescent="0.35">
      <c r="B807" s="446" t="s">
        <v>221</v>
      </c>
      <c r="C807" s="434" t="s">
        <v>700</v>
      </c>
      <c r="D807" s="434" t="s">
        <v>701</v>
      </c>
      <c r="E807" s="435">
        <v>1.3525</v>
      </c>
      <c r="F807" s="434">
        <v>1</v>
      </c>
      <c r="G807" s="435">
        <v>0.16744999999999999</v>
      </c>
      <c r="H807" s="435">
        <v>0.21404000000000001</v>
      </c>
      <c r="I807" s="435">
        <v>0.97449999999999992</v>
      </c>
      <c r="J807" s="435">
        <v>0.17402999999999999</v>
      </c>
      <c r="K807" s="435">
        <v>0.21815000000000001</v>
      </c>
      <c r="L807" s="434">
        <v>21996.36</v>
      </c>
      <c r="M807" s="434">
        <v>0</v>
      </c>
      <c r="N807" s="434">
        <v>0</v>
      </c>
      <c r="O807" s="434">
        <v>488</v>
      </c>
      <c r="P807" s="435">
        <v>1.2297</v>
      </c>
      <c r="Q807" s="434">
        <v>1</v>
      </c>
      <c r="R807" s="434">
        <v>1</v>
      </c>
      <c r="S807" s="434" t="s">
        <v>361</v>
      </c>
      <c r="T807" s="434" t="s">
        <v>361</v>
      </c>
      <c r="U807" s="434"/>
      <c r="V807" s="435"/>
      <c r="W807" s="441"/>
    </row>
    <row r="808" spans="2:23" x14ac:dyDescent="0.35">
      <c r="B808" s="446" t="s">
        <v>221</v>
      </c>
      <c r="C808" s="434" t="s">
        <v>615</v>
      </c>
      <c r="D808" s="434" t="s">
        <v>727</v>
      </c>
      <c r="E808" s="435">
        <v>1.3525</v>
      </c>
      <c r="F808" s="434">
        <v>1</v>
      </c>
      <c r="G808" s="435">
        <v>0.34007999999999999</v>
      </c>
      <c r="H808" s="435">
        <v>0.25890999999999997</v>
      </c>
      <c r="I808" s="435">
        <v>0.2883</v>
      </c>
      <c r="J808" s="435">
        <v>3.2500000000000001E-2</v>
      </c>
      <c r="K808" s="435">
        <v>6.012E-2</v>
      </c>
      <c r="L808" s="434">
        <v>716.35</v>
      </c>
      <c r="M808" s="434">
        <v>0</v>
      </c>
      <c r="N808" s="434">
        <v>0</v>
      </c>
      <c r="O808" s="434">
        <v>13366</v>
      </c>
      <c r="P808" s="435">
        <v>1.2297</v>
      </c>
      <c r="Q808" s="434">
        <v>1</v>
      </c>
      <c r="R808" s="434">
        <v>1</v>
      </c>
      <c r="S808" s="434" t="s">
        <v>361</v>
      </c>
      <c r="T808" s="434" t="s">
        <v>361</v>
      </c>
      <c r="U808" s="434"/>
      <c r="V808" s="435"/>
      <c r="W808" s="441"/>
    </row>
    <row r="809" spans="2:23" x14ac:dyDescent="0.35">
      <c r="B809" s="446" t="s">
        <v>221</v>
      </c>
      <c r="C809" s="434" t="s">
        <v>617</v>
      </c>
      <c r="D809" s="434" t="s">
        <v>618</v>
      </c>
      <c r="E809" s="435">
        <v>0.86429999999999996</v>
      </c>
      <c r="F809" s="434">
        <v>1</v>
      </c>
      <c r="G809" s="435">
        <v>0.10045999999999999</v>
      </c>
      <c r="H809" s="435">
        <v>8.9510000000000006E-2</v>
      </c>
      <c r="I809" s="435">
        <v>0.35649999999999998</v>
      </c>
      <c r="J809" s="435">
        <v>4.657E-2</v>
      </c>
      <c r="K809" s="435">
        <v>7.4859999999999996E-2</v>
      </c>
      <c r="L809" s="434">
        <v>671.1</v>
      </c>
      <c r="M809" s="434">
        <v>0</v>
      </c>
      <c r="N809" s="434">
        <v>0</v>
      </c>
      <c r="O809" s="434">
        <v>4676</v>
      </c>
      <c r="P809" s="435">
        <v>0.90500000000000003</v>
      </c>
      <c r="Q809" s="434">
        <v>1</v>
      </c>
      <c r="R809" s="434">
        <v>1</v>
      </c>
      <c r="S809" s="434" t="s">
        <v>361</v>
      </c>
      <c r="T809" s="434" t="s">
        <v>361</v>
      </c>
      <c r="U809" s="434"/>
      <c r="V809" s="435"/>
      <c r="W809" s="441"/>
    </row>
    <row r="810" spans="2:23" x14ac:dyDescent="0.35">
      <c r="B810" s="446" t="s">
        <v>221</v>
      </c>
      <c r="C810" s="434" t="s">
        <v>619</v>
      </c>
      <c r="D810" s="434" t="s">
        <v>620</v>
      </c>
      <c r="E810" s="435">
        <v>1.3525</v>
      </c>
      <c r="F810" s="434">
        <v>1</v>
      </c>
      <c r="G810" s="435">
        <v>0.40699000000000002</v>
      </c>
      <c r="H810" s="435">
        <v>0.39923999999999998</v>
      </c>
      <c r="I810" s="435">
        <v>0.60780000000000001</v>
      </c>
      <c r="J810" s="435">
        <v>9.8400000000000001E-2</v>
      </c>
      <c r="K810" s="435">
        <v>0</v>
      </c>
      <c r="L810" s="434">
        <v>412.27</v>
      </c>
      <c r="M810" s="434">
        <v>7</v>
      </c>
      <c r="N810" s="434">
        <v>0</v>
      </c>
      <c r="O810" s="434">
        <v>2116</v>
      </c>
      <c r="P810" s="435">
        <v>1.2297</v>
      </c>
      <c r="Q810" s="434">
        <v>1</v>
      </c>
      <c r="R810" s="434">
        <v>1</v>
      </c>
      <c r="S810" s="434" t="s">
        <v>361</v>
      </c>
      <c r="T810" s="434" t="s">
        <v>361</v>
      </c>
      <c r="U810" s="434"/>
      <c r="V810" s="435"/>
      <c r="W810" s="441"/>
    </row>
    <row r="811" spans="2:23" x14ac:dyDescent="0.35">
      <c r="B811" s="446" t="s">
        <v>221</v>
      </c>
      <c r="C811" s="434" t="s">
        <v>621</v>
      </c>
      <c r="D811" s="434" t="s">
        <v>622</v>
      </c>
      <c r="E811" s="435">
        <v>1.2866</v>
      </c>
      <c r="F811" s="434">
        <v>1</v>
      </c>
      <c r="G811" s="435">
        <v>0.25313999999999998</v>
      </c>
      <c r="H811" s="435">
        <v>0.31423000000000001</v>
      </c>
      <c r="I811" s="435">
        <v>0.96</v>
      </c>
      <c r="J811" s="435">
        <v>0.17104</v>
      </c>
      <c r="K811" s="435">
        <v>0.21457999999999999</v>
      </c>
      <c r="L811" s="434">
        <v>43597.87</v>
      </c>
      <c r="M811" s="434">
        <v>0</v>
      </c>
      <c r="N811" s="434">
        <v>0</v>
      </c>
      <c r="O811" s="434">
        <v>738</v>
      </c>
      <c r="P811" s="435">
        <v>1.1883999999999999</v>
      </c>
      <c r="Q811" s="434">
        <v>1</v>
      </c>
      <c r="R811" s="434">
        <v>1</v>
      </c>
      <c r="S811" s="434" t="s">
        <v>361</v>
      </c>
      <c r="T811" s="434" t="s">
        <v>361</v>
      </c>
      <c r="U811" s="434"/>
      <c r="V811" s="435"/>
      <c r="W811" s="441"/>
    </row>
    <row r="812" spans="2:23" x14ac:dyDescent="0.35">
      <c r="B812" s="446" t="s">
        <v>221</v>
      </c>
      <c r="C812" s="434" t="s">
        <v>702</v>
      </c>
      <c r="D812" s="434" t="s">
        <v>703</v>
      </c>
      <c r="E812" s="435">
        <v>1.2866</v>
      </c>
      <c r="F812" s="434">
        <v>1</v>
      </c>
      <c r="G812" s="435">
        <v>0.33218999999999999</v>
      </c>
      <c r="H812" s="435">
        <v>0.32529999999999998</v>
      </c>
      <c r="I812" s="435">
        <v>0.80820000000000003</v>
      </c>
      <c r="J812" s="435">
        <v>0.13972999999999999</v>
      </c>
      <c r="K812" s="435">
        <v>0.17781</v>
      </c>
      <c r="L812" s="434">
        <v>1828.94</v>
      </c>
      <c r="M812" s="434">
        <v>0</v>
      </c>
      <c r="N812" s="434">
        <v>0</v>
      </c>
      <c r="O812" s="434">
        <v>821</v>
      </c>
      <c r="P812" s="435">
        <v>1.1883999999999999</v>
      </c>
      <c r="Q812" s="434">
        <v>1</v>
      </c>
      <c r="R812" s="434">
        <v>1</v>
      </c>
      <c r="S812" s="434" t="s">
        <v>361</v>
      </c>
      <c r="T812" s="434" t="s">
        <v>361</v>
      </c>
      <c r="U812" s="434"/>
      <c r="V812" s="435"/>
      <c r="W812" s="441"/>
    </row>
    <row r="813" spans="2:23" x14ac:dyDescent="0.35">
      <c r="B813" s="446" t="s">
        <v>221</v>
      </c>
      <c r="C813" s="434" t="s">
        <v>623</v>
      </c>
      <c r="D813" s="434" t="s">
        <v>624</v>
      </c>
      <c r="E813" s="435">
        <v>1.3525</v>
      </c>
      <c r="F813" s="434">
        <v>1</v>
      </c>
      <c r="G813" s="435">
        <v>0.42281000000000002</v>
      </c>
      <c r="H813" s="435">
        <v>0.52037</v>
      </c>
      <c r="I813" s="435">
        <v>0.96799999999999997</v>
      </c>
      <c r="J813" s="435">
        <v>0.17269000000000001</v>
      </c>
      <c r="K813" s="435">
        <v>0</v>
      </c>
      <c r="L813" s="434">
        <v>3813.86</v>
      </c>
      <c r="M813" s="434">
        <v>7</v>
      </c>
      <c r="N813" s="434">
        <v>0</v>
      </c>
      <c r="O813" s="434">
        <v>1336</v>
      </c>
      <c r="P813" s="435">
        <v>1.2297</v>
      </c>
      <c r="Q813" s="434">
        <v>1</v>
      </c>
      <c r="R813" s="434">
        <v>1</v>
      </c>
      <c r="S813" s="434" t="s">
        <v>361</v>
      </c>
      <c r="T813" s="434" t="s">
        <v>361</v>
      </c>
      <c r="U813" s="434"/>
      <c r="V813" s="435"/>
      <c r="W813" s="441"/>
    </row>
    <row r="814" spans="2:23" x14ac:dyDescent="0.35">
      <c r="B814" s="446" t="s">
        <v>221</v>
      </c>
      <c r="C814" s="434" t="s">
        <v>625</v>
      </c>
      <c r="D814" s="434" t="s">
        <v>704</v>
      </c>
      <c r="E814" s="435">
        <v>1.3525</v>
      </c>
      <c r="F814" s="434">
        <v>1</v>
      </c>
      <c r="G814" s="435">
        <v>0</v>
      </c>
      <c r="H814" s="435">
        <v>0</v>
      </c>
      <c r="I814" s="435">
        <v>0.1192</v>
      </c>
      <c r="J814" s="435">
        <v>0</v>
      </c>
      <c r="K814" s="435">
        <v>2.443E-2</v>
      </c>
      <c r="L814" s="434">
        <v>0</v>
      </c>
      <c r="M814" s="434">
        <v>0</v>
      </c>
      <c r="N814" s="434">
        <v>0</v>
      </c>
      <c r="O814" s="434">
        <v>4676</v>
      </c>
      <c r="P814" s="435">
        <v>1.2297</v>
      </c>
      <c r="Q814" s="434">
        <v>1</v>
      </c>
      <c r="R814" s="434">
        <v>1</v>
      </c>
      <c r="S814" s="434" t="s">
        <v>361</v>
      </c>
      <c r="T814" s="434" t="s">
        <v>361</v>
      </c>
      <c r="U814" s="434"/>
      <c r="V814" s="435"/>
      <c r="W814" s="441"/>
    </row>
    <row r="815" spans="2:23" x14ac:dyDescent="0.35">
      <c r="B815" s="446" t="s">
        <v>221</v>
      </c>
      <c r="C815" s="434" t="s">
        <v>627</v>
      </c>
      <c r="D815" s="434" t="s">
        <v>628</v>
      </c>
      <c r="E815" s="435">
        <v>0.86180000000000001</v>
      </c>
      <c r="F815" s="434">
        <v>1</v>
      </c>
      <c r="G815" s="435">
        <v>0</v>
      </c>
      <c r="H815" s="435">
        <v>0</v>
      </c>
      <c r="I815" s="435">
        <v>6.3299999999999995E-2</v>
      </c>
      <c r="J815" s="435">
        <v>0</v>
      </c>
      <c r="K815" s="435">
        <v>0</v>
      </c>
      <c r="L815" s="434">
        <v>0</v>
      </c>
      <c r="M815" s="434">
        <v>0</v>
      </c>
      <c r="N815" s="434">
        <v>0</v>
      </c>
      <c r="O815" s="434">
        <v>308</v>
      </c>
      <c r="P815" s="435">
        <v>0.9032</v>
      </c>
      <c r="Q815" s="434">
        <v>1</v>
      </c>
      <c r="R815" s="434">
        <v>1</v>
      </c>
      <c r="S815" s="434" t="s">
        <v>361</v>
      </c>
      <c r="T815" s="434" t="s">
        <v>361</v>
      </c>
      <c r="U815" s="434"/>
      <c r="V815" s="435"/>
      <c r="W815" s="441"/>
    </row>
    <row r="816" spans="2:23" x14ac:dyDescent="0.35">
      <c r="B816" s="446" t="s">
        <v>221</v>
      </c>
      <c r="C816" s="434" t="s">
        <v>705</v>
      </c>
      <c r="D816" s="434" t="s">
        <v>706</v>
      </c>
      <c r="E816" s="435">
        <v>0.86180000000000001</v>
      </c>
      <c r="F816" s="434">
        <v>1</v>
      </c>
      <c r="G816" s="435">
        <v>0</v>
      </c>
      <c r="H816" s="435">
        <v>0</v>
      </c>
      <c r="I816" s="435">
        <v>0.4194</v>
      </c>
      <c r="J816" s="435">
        <v>0.03</v>
      </c>
      <c r="K816" s="435">
        <v>0</v>
      </c>
      <c r="L816" s="434">
        <v>0</v>
      </c>
      <c r="M816" s="434">
        <v>0</v>
      </c>
      <c r="N816" s="434">
        <v>0</v>
      </c>
      <c r="O816" s="434">
        <v>5</v>
      </c>
      <c r="P816" s="435">
        <v>0.9032</v>
      </c>
      <c r="Q816" s="434">
        <v>1</v>
      </c>
      <c r="R816" s="434">
        <v>1</v>
      </c>
      <c r="S816" s="434" t="s">
        <v>408</v>
      </c>
      <c r="T816" s="434" t="s">
        <v>361</v>
      </c>
      <c r="U816" s="434"/>
      <c r="V816" s="435"/>
      <c r="W816" s="441"/>
    </row>
    <row r="817" spans="2:23" x14ac:dyDescent="0.35">
      <c r="B817" s="446" t="s">
        <v>221</v>
      </c>
      <c r="C817" s="434" t="s">
        <v>728</v>
      </c>
      <c r="D817" s="434" t="s">
        <v>729</v>
      </c>
      <c r="E817" s="435">
        <v>1.0370999999999999</v>
      </c>
      <c r="F817" s="434">
        <v>1</v>
      </c>
      <c r="G817" s="435">
        <v>0.28521000000000002</v>
      </c>
      <c r="H817" s="435">
        <v>0.52698999999999996</v>
      </c>
      <c r="I817" s="435">
        <v>0.36859999999999998</v>
      </c>
      <c r="J817" s="435">
        <v>4.9059999999999999E-2</v>
      </c>
      <c r="K817" s="435">
        <v>7.7499999999999999E-2</v>
      </c>
      <c r="L817" s="434">
        <v>0</v>
      </c>
      <c r="M817" s="434">
        <v>0</v>
      </c>
      <c r="N817" s="434">
        <v>0</v>
      </c>
      <c r="O817" s="434">
        <v>96</v>
      </c>
      <c r="P817" s="435">
        <v>1.0253000000000001</v>
      </c>
      <c r="Q817" s="434">
        <v>1</v>
      </c>
      <c r="R817" s="434">
        <v>1</v>
      </c>
      <c r="S817" s="434" t="s">
        <v>361</v>
      </c>
      <c r="T817" s="434" t="s">
        <v>361</v>
      </c>
      <c r="U817" s="434"/>
      <c r="V817" s="435"/>
      <c r="W817" s="441"/>
    </row>
    <row r="818" spans="2:23" x14ac:dyDescent="0.35">
      <c r="B818" s="446" t="s">
        <v>221</v>
      </c>
      <c r="C818" s="434" t="s">
        <v>631</v>
      </c>
      <c r="D818" s="434" t="s">
        <v>632</v>
      </c>
      <c r="E818" s="435">
        <v>1.0370999999999999</v>
      </c>
      <c r="F818" s="434">
        <v>1</v>
      </c>
      <c r="G818" s="435">
        <v>0.20205000000000001</v>
      </c>
      <c r="H818" s="435">
        <v>0.25663999999999998</v>
      </c>
      <c r="I818" s="435">
        <v>0.44379999999999997</v>
      </c>
      <c r="J818" s="435">
        <v>6.4570000000000002E-2</v>
      </c>
      <c r="K818" s="435">
        <v>9.4030000000000002E-2</v>
      </c>
      <c r="L818" s="434">
        <v>553.57000000000005</v>
      </c>
      <c r="M818" s="434">
        <v>0</v>
      </c>
      <c r="N818" s="434">
        <v>0</v>
      </c>
      <c r="O818" s="434">
        <v>1565</v>
      </c>
      <c r="P818" s="435">
        <v>1.0253000000000001</v>
      </c>
      <c r="Q818" s="434">
        <v>1</v>
      </c>
      <c r="R818" s="434">
        <v>1</v>
      </c>
      <c r="S818" s="434" t="s">
        <v>361</v>
      </c>
      <c r="T818" s="434" t="s">
        <v>361</v>
      </c>
      <c r="U818" s="434"/>
      <c r="V818" s="435"/>
      <c r="W818" s="441"/>
    </row>
    <row r="819" spans="2:23" x14ac:dyDescent="0.35">
      <c r="B819" s="446" t="s">
        <v>221</v>
      </c>
      <c r="C819" s="434" t="s">
        <v>633</v>
      </c>
      <c r="D819" s="434" t="s">
        <v>634</v>
      </c>
      <c r="E819" s="435">
        <v>1.0370999999999999</v>
      </c>
      <c r="F819" s="434">
        <v>1</v>
      </c>
      <c r="G819" s="435">
        <v>0</v>
      </c>
      <c r="H819" s="435">
        <v>0</v>
      </c>
      <c r="I819" s="435">
        <v>0.21950000000000003</v>
      </c>
      <c r="J819" s="435">
        <v>1.831E-2</v>
      </c>
      <c r="K819" s="435">
        <v>4.5449999999999997E-2</v>
      </c>
      <c r="L819" s="434">
        <v>830.41</v>
      </c>
      <c r="M819" s="434">
        <v>0</v>
      </c>
      <c r="N819" s="434">
        <v>0</v>
      </c>
      <c r="O819" s="434">
        <v>1177</v>
      </c>
      <c r="P819" s="435">
        <v>1.0253000000000001</v>
      </c>
      <c r="Q819" s="434">
        <v>1</v>
      </c>
      <c r="R819" s="434">
        <v>1</v>
      </c>
      <c r="S819" s="434" t="s">
        <v>361</v>
      </c>
      <c r="T819" s="434" t="s">
        <v>361</v>
      </c>
      <c r="U819" s="434"/>
      <c r="V819" s="435"/>
      <c r="W819" s="441"/>
    </row>
    <row r="820" spans="2:23" x14ac:dyDescent="0.35">
      <c r="B820" s="446" t="s">
        <v>221</v>
      </c>
      <c r="C820" s="434" t="s">
        <v>635</v>
      </c>
      <c r="D820" s="434" t="s">
        <v>636</v>
      </c>
      <c r="E820" s="435">
        <v>1.0370999999999999</v>
      </c>
      <c r="F820" s="434">
        <v>1</v>
      </c>
      <c r="G820" s="435">
        <v>0</v>
      </c>
      <c r="H820" s="435">
        <v>0</v>
      </c>
      <c r="I820" s="435">
        <v>0.2331</v>
      </c>
      <c r="J820" s="435">
        <v>2.111E-2</v>
      </c>
      <c r="K820" s="435">
        <v>4.8329999999999998E-2</v>
      </c>
      <c r="L820" s="434">
        <v>688.28</v>
      </c>
      <c r="M820" s="434">
        <v>0</v>
      </c>
      <c r="N820" s="434">
        <v>0</v>
      </c>
      <c r="O820" s="434">
        <v>1489</v>
      </c>
      <c r="P820" s="435">
        <v>1.0253000000000001</v>
      </c>
      <c r="Q820" s="434">
        <v>1</v>
      </c>
      <c r="R820" s="434">
        <v>1</v>
      </c>
      <c r="S820" s="434" t="s">
        <v>361</v>
      </c>
      <c r="T820" s="434" t="s">
        <v>361</v>
      </c>
      <c r="U820" s="434"/>
      <c r="V820" s="435"/>
      <c r="W820" s="441"/>
    </row>
    <row r="821" spans="2:23" x14ac:dyDescent="0.35">
      <c r="B821" s="446" t="s">
        <v>221</v>
      </c>
      <c r="C821" s="434" t="s">
        <v>637</v>
      </c>
      <c r="D821" s="434" t="s">
        <v>638</v>
      </c>
      <c r="E821" s="435">
        <v>1.0370999999999999</v>
      </c>
      <c r="F821" s="434">
        <v>1</v>
      </c>
      <c r="G821" s="435">
        <v>0.27883999999999998</v>
      </c>
      <c r="H821" s="435">
        <v>0.26036999999999999</v>
      </c>
      <c r="I821" s="435">
        <v>0.3725</v>
      </c>
      <c r="J821" s="435">
        <v>4.9869999999999998E-2</v>
      </c>
      <c r="K821" s="435">
        <v>7.8350000000000003E-2</v>
      </c>
      <c r="L821" s="434">
        <v>1068.23</v>
      </c>
      <c r="M821" s="434">
        <v>0</v>
      </c>
      <c r="N821" s="434">
        <v>0</v>
      </c>
      <c r="O821" s="434">
        <v>8955</v>
      </c>
      <c r="P821" s="435">
        <v>1.0253000000000001</v>
      </c>
      <c r="Q821" s="434">
        <v>1</v>
      </c>
      <c r="R821" s="434">
        <v>1</v>
      </c>
      <c r="S821" s="434" t="s">
        <v>361</v>
      </c>
      <c r="T821" s="434" t="s">
        <v>361</v>
      </c>
      <c r="U821" s="434"/>
      <c r="V821" s="435"/>
      <c r="W821" s="441"/>
    </row>
    <row r="822" spans="2:23" x14ac:dyDescent="0.35">
      <c r="B822" s="446" t="s">
        <v>221</v>
      </c>
      <c r="C822" s="434" t="s">
        <v>639</v>
      </c>
      <c r="D822" s="434" t="s">
        <v>640</v>
      </c>
      <c r="E822" s="435">
        <v>1.0370999999999999</v>
      </c>
      <c r="F822" s="434">
        <v>1</v>
      </c>
      <c r="G822" s="435">
        <v>0</v>
      </c>
      <c r="H822" s="435">
        <v>0</v>
      </c>
      <c r="I822" s="435">
        <v>0.1328</v>
      </c>
      <c r="J822" s="435">
        <v>0</v>
      </c>
      <c r="K822" s="435">
        <v>0</v>
      </c>
      <c r="L822" s="434">
        <v>0</v>
      </c>
      <c r="M822" s="434">
        <v>0</v>
      </c>
      <c r="N822" s="434">
        <v>0</v>
      </c>
      <c r="O822" s="434">
        <v>2280</v>
      </c>
      <c r="P822" s="435">
        <v>1.0253000000000001</v>
      </c>
      <c r="Q822" s="434">
        <v>1</v>
      </c>
      <c r="R822" s="434">
        <v>1</v>
      </c>
      <c r="S822" s="434" t="s">
        <v>361</v>
      </c>
      <c r="T822" s="434" t="s">
        <v>361</v>
      </c>
      <c r="U822" s="434"/>
      <c r="V822" s="435"/>
      <c r="W822" s="441"/>
    </row>
    <row r="823" spans="2:23" x14ac:dyDescent="0.35">
      <c r="B823" s="446" t="s">
        <v>221</v>
      </c>
      <c r="C823" s="434" t="s">
        <v>641</v>
      </c>
      <c r="D823" s="434" t="s">
        <v>642</v>
      </c>
      <c r="E823" s="435">
        <v>1.1567000000000001</v>
      </c>
      <c r="F823" s="434">
        <v>1</v>
      </c>
      <c r="G823" s="435">
        <v>0.13236999999999999</v>
      </c>
      <c r="H823" s="435">
        <v>5.9229999999999998E-2</v>
      </c>
      <c r="I823" s="435">
        <v>0.30049999999999999</v>
      </c>
      <c r="J823" s="435">
        <v>3.5020000000000003E-2</v>
      </c>
      <c r="K823" s="435">
        <v>6.2740000000000004E-2</v>
      </c>
      <c r="L823" s="434">
        <v>252.52</v>
      </c>
      <c r="M823" s="434">
        <v>0</v>
      </c>
      <c r="N823" s="434">
        <v>0</v>
      </c>
      <c r="O823" s="434">
        <v>3975</v>
      </c>
      <c r="P823" s="435">
        <v>1.1048</v>
      </c>
      <c r="Q823" s="434">
        <v>1</v>
      </c>
      <c r="R823" s="434">
        <v>1</v>
      </c>
      <c r="S823" s="434" t="s">
        <v>361</v>
      </c>
      <c r="T823" s="434" t="s">
        <v>361</v>
      </c>
      <c r="U823" s="434"/>
      <c r="V823" s="435"/>
      <c r="W823" s="441"/>
    </row>
    <row r="824" spans="2:23" x14ac:dyDescent="0.35">
      <c r="B824" s="446" t="s">
        <v>221</v>
      </c>
      <c r="C824" s="434" t="s">
        <v>643</v>
      </c>
      <c r="D824" s="434" t="s">
        <v>644</v>
      </c>
      <c r="E824" s="435">
        <v>1.2005999999999999</v>
      </c>
      <c r="F824" s="434">
        <v>1</v>
      </c>
      <c r="G824" s="435">
        <v>5.0340000000000003E-2</v>
      </c>
      <c r="H824" s="435">
        <v>7.2370000000000004E-2</v>
      </c>
      <c r="I824" s="435">
        <v>0.75469999999999993</v>
      </c>
      <c r="J824" s="435">
        <v>0.12869</v>
      </c>
      <c r="K824" s="435">
        <v>0.16511999999999999</v>
      </c>
      <c r="L824" s="434">
        <v>4886.6899999999996</v>
      </c>
      <c r="M824" s="434">
        <v>0</v>
      </c>
      <c r="N824" s="434">
        <v>0</v>
      </c>
      <c r="O824" s="434">
        <v>166</v>
      </c>
      <c r="P824" s="435">
        <v>1.1334</v>
      </c>
      <c r="Q824" s="434">
        <v>1</v>
      </c>
      <c r="R824" s="434">
        <v>1</v>
      </c>
      <c r="S824" s="434" t="s">
        <v>361</v>
      </c>
      <c r="T824" s="434" t="s">
        <v>361</v>
      </c>
      <c r="U824" s="434"/>
      <c r="V824" s="435"/>
      <c r="W824" s="441"/>
    </row>
    <row r="825" spans="2:23" x14ac:dyDescent="0.35">
      <c r="B825" s="446" t="s">
        <v>221</v>
      </c>
      <c r="C825" s="434" t="s">
        <v>645</v>
      </c>
      <c r="D825" s="434" t="s">
        <v>646</v>
      </c>
      <c r="E825" s="435">
        <v>1.0370999999999999</v>
      </c>
      <c r="F825" s="434">
        <v>1</v>
      </c>
      <c r="G825" s="435">
        <v>0</v>
      </c>
      <c r="H825" s="435">
        <v>0</v>
      </c>
      <c r="I825" s="435">
        <v>0.26629999999999998</v>
      </c>
      <c r="J825" s="435">
        <v>2.7959999999999999E-2</v>
      </c>
      <c r="K825" s="435">
        <v>5.5410000000000001E-2</v>
      </c>
      <c r="L825" s="434">
        <v>296.04000000000002</v>
      </c>
      <c r="M825" s="434">
        <v>0</v>
      </c>
      <c r="N825" s="434">
        <v>0</v>
      </c>
      <c r="O825" s="434">
        <v>1659</v>
      </c>
      <c r="P825" s="435">
        <v>1.0253000000000001</v>
      </c>
      <c r="Q825" s="434">
        <v>1</v>
      </c>
      <c r="R825" s="434">
        <v>1</v>
      </c>
      <c r="S825" s="434" t="s">
        <v>361</v>
      </c>
      <c r="T825" s="434" t="s">
        <v>361</v>
      </c>
      <c r="U825" s="434"/>
      <c r="V825" s="435"/>
      <c r="W825" s="441"/>
    </row>
    <row r="826" spans="2:23" x14ac:dyDescent="0.35">
      <c r="B826" s="446" t="s">
        <v>221</v>
      </c>
      <c r="C826" s="434" t="s">
        <v>647</v>
      </c>
      <c r="D826" s="434" t="s">
        <v>648</v>
      </c>
      <c r="E826" s="435">
        <v>1.0370999999999999</v>
      </c>
      <c r="F826" s="434">
        <v>1</v>
      </c>
      <c r="G826" s="435">
        <v>0.14015</v>
      </c>
      <c r="H826" s="435">
        <v>0.10014000000000001</v>
      </c>
      <c r="I826" s="435">
        <v>0.20469999999999999</v>
      </c>
      <c r="J826" s="435">
        <v>1.5259999999999999E-2</v>
      </c>
      <c r="K826" s="435">
        <v>4.2320000000000003E-2</v>
      </c>
      <c r="L826" s="434">
        <v>424.9</v>
      </c>
      <c r="M826" s="434">
        <v>0</v>
      </c>
      <c r="N826" s="434">
        <v>0</v>
      </c>
      <c r="O826" s="434">
        <v>6336</v>
      </c>
      <c r="P826" s="435">
        <v>1.0253000000000001</v>
      </c>
      <c r="Q826" s="434">
        <v>1</v>
      </c>
      <c r="R826" s="434">
        <v>1</v>
      </c>
      <c r="S826" s="434" t="s">
        <v>361</v>
      </c>
      <c r="T826" s="434" t="s">
        <v>361</v>
      </c>
      <c r="U826" s="434"/>
      <c r="V826" s="435"/>
      <c r="W826" s="441"/>
    </row>
    <row r="827" spans="2:23" x14ac:dyDescent="0.35">
      <c r="B827" s="446" t="s">
        <v>221</v>
      </c>
      <c r="C827" s="434" t="s">
        <v>649</v>
      </c>
      <c r="D827" s="434" t="s">
        <v>650</v>
      </c>
      <c r="E827" s="435">
        <v>1.0370999999999999</v>
      </c>
      <c r="F827" s="434">
        <v>1</v>
      </c>
      <c r="G827" s="435">
        <v>0</v>
      </c>
      <c r="H827" s="435">
        <v>0</v>
      </c>
      <c r="I827" s="435">
        <v>0.1007379204</v>
      </c>
      <c r="J827" s="435">
        <v>0</v>
      </c>
      <c r="K827" s="435">
        <v>0</v>
      </c>
      <c r="L827" s="434">
        <v>0</v>
      </c>
      <c r="M827" s="434">
        <v>0</v>
      </c>
      <c r="N827" s="434">
        <v>0</v>
      </c>
      <c r="O827" s="434">
        <v>1189</v>
      </c>
      <c r="P827" s="435">
        <v>1.0253000000000001</v>
      </c>
      <c r="Q827" s="434">
        <v>1</v>
      </c>
      <c r="R827" s="434">
        <v>1.1071200000000001</v>
      </c>
      <c r="S827" s="434" t="s">
        <v>361</v>
      </c>
      <c r="T827" s="434" t="s">
        <v>361</v>
      </c>
      <c r="U827" s="434"/>
      <c r="V827" s="435"/>
      <c r="W827" s="441"/>
    </row>
    <row r="828" spans="2:23" x14ac:dyDescent="0.35">
      <c r="B828" s="446" t="s">
        <v>730</v>
      </c>
      <c r="C828" s="434" t="s">
        <v>359</v>
      </c>
      <c r="D828" s="434" t="s">
        <v>360</v>
      </c>
      <c r="E828" s="435">
        <v>1.3258000000000001</v>
      </c>
      <c r="F828" s="434">
        <v>1</v>
      </c>
      <c r="G828" s="435">
        <v>0.15670999999999999</v>
      </c>
      <c r="H828" s="435">
        <v>0.11128</v>
      </c>
      <c r="I828" s="435">
        <v>0.31680000000000003</v>
      </c>
      <c r="J828" s="435">
        <v>3.8379999999999997E-2</v>
      </c>
      <c r="K828" s="435">
        <v>6.6250000000000003E-2</v>
      </c>
      <c r="L828" s="434">
        <v>506.16</v>
      </c>
      <c r="M828" s="434">
        <v>7</v>
      </c>
      <c r="N828" s="434">
        <v>0</v>
      </c>
      <c r="O828" s="434">
        <v>3975</v>
      </c>
      <c r="P828" s="435">
        <v>1.2130339179473426</v>
      </c>
      <c r="Q828" s="434">
        <v>1</v>
      </c>
      <c r="R828" s="434">
        <v>1</v>
      </c>
      <c r="S828" s="434" t="s">
        <v>361</v>
      </c>
      <c r="T828" s="434" t="s">
        <v>361</v>
      </c>
      <c r="U828" s="434"/>
      <c r="V828" s="435"/>
      <c r="W828" s="441"/>
    </row>
    <row r="829" spans="2:23" x14ac:dyDescent="0.35">
      <c r="B829" s="446" t="s">
        <v>730</v>
      </c>
      <c r="C829" s="434" t="s">
        <v>362</v>
      </c>
      <c r="D829" s="434" t="s">
        <v>363</v>
      </c>
      <c r="E829" s="435">
        <v>1.3258000000000001</v>
      </c>
      <c r="F829" s="434">
        <v>1</v>
      </c>
      <c r="G829" s="435">
        <v>0</v>
      </c>
      <c r="H829" s="435">
        <v>0</v>
      </c>
      <c r="I829" s="435">
        <v>0.28420000000000001</v>
      </c>
      <c r="J829" s="435">
        <v>3.1649999999999998E-2</v>
      </c>
      <c r="K829" s="435">
        <v>5.9240000000000001E-2</v>
      </c>
      <c r="L829" s="434">
        <v>342.84</v>
      </c>
      <c r="M829" s="434">
        <v>0</v>
      </c>
      <c r="N829" s="434">
        <v>0</v>
      </c>
      <c r="O829" s="434">
        <v>793</v>
      </c>
      <c r="P829" s="435">
        <v>1.2130339179473426</v>
      </c>
      <c r="Q829" s="434">
        <v>1</v>
      </c>
      <c r="R829" s="434">
        <v>1</v>
      </c>
      <c r="S829" s="434" t="s">
        <v>361</v>
      </c>
      <c r="T829" s="434" t="s">
        <v>361</v>
      </c>
      <c r="U829" s="434"/>
      <c r="V829" s="435"/>
      <c r="W829" s="441"/>
    </row>
    <row r="830" spans="2:23" x14ac:dyDescent="0.35">
      <c r="B830" s="446" t="s">
        <v>730</v>
      </c>
      <c r="C830" s="434" t="s">
        <v>364</v>
      </c>
      <c r="D830" s="434" t="s">
        <v>365</v>
      </c>
      <c r="E830" s="435">
        <v>1.3258000000000001</v>
      </c>
      <c r="F830" s="434">
        <v>1</v>
      </c>
      <c r="G830" s="435">
        <v>0.11191</v>
      </c>
      <c r="H830" s="435">
        <v>0.10359</v>
      </c>
      <c r="I830" s="435">
        <v>0.35439999999999999</v>
      </c>
      <c r="J830" s="435">
        <v>4.6129999999999997E-2</v>
      </c>
      <c r="K830" s="435">
        <v>7.4399999999999994E-2</v>
      </c>
      <c r="L830" s="434">
        <v>208.3</v>
      </c>
      <c r="M830" s="434">
        <v>0</v>
      </c>
      <c r="N830" s="434">
        <v>0</v>
      </c>
      <c r="O830" s="434">
        <v>2320</v>
      </c>
      <c r="P830" s="435">
        <v>1.2130339179473426</v>
      </c>
      <c r="Q830" s="434">
        <v>1</v>
      </c>
      <c r="R830" s="434">
        <v>1</v>
      </c>
      <c r="S830" s="434" t="s">
        <v>361</v>
      </c>
      <c r="T830" s="434" t="s">
        <v>361</v>
      </c>
      <c r="U830" s="434"/>
      <c r="V830" s="435"/>
      <c r="W830" s="441"/>
    </row>
    <row r="831" spans="2:23" x14ac:dyDescent="0.35">
      <c r="B831" s="446" t="s">
        <v>730</v>
      </c>
      <c r="C831" s="434" t="s">
        <v>366</v>
      </c>
      <c r="D831" s="434" t="s">
        <v>367</v>
      </c>
      <c r="E831" s="435">
        <v>1.3258000000000001</v>
      </c>
      <c r="F831" s="434">
        <v>1</v>
      </c>
      <c r="G831" s="435">
        <v>0.10591</v>
      </c>
      <c r="H831" s="435">
        <v>0.10303</v>
      </c>
      <c r="I831" s="435">
        <v>0.2984</v>
      </c>
      <c r="J831" s="435">
        <v>3.458E-2</v>
      </c>
      <c r="K831" s="435">
        <v>6.2289999999999998E-2</v>
      </c>
      <c r="L831" s="434">
        <v>823.6</v>
      </c>
      <c r="M831" s="434">
        <v>7</v>
      </c>
      <c r="N831" s="434">
        <v>0</v>
      </c>
      <c r="O831" s="434">
        <v>3635</v>
      </c>
      <c r="P831" s="435">
        <v>1.2130339179473426</v>
      </c>
      <c r="Q831" s="434">
        <v>1</v>
      </c>
      <c r="R831" s="434">
        <v>1</v>
      </c>
      <c r="S831" s="434" t="s">
        <v>361</v>
      </c>
      <c r="T831" s="434" t="s">
        <v>361</v>
      </c>
      <c r="U831" s="434"/>
      <c r="V831" s="435"/>
      <c r="W831" s="441"/>
    </row>
    <row r="832" spans="2:23" x14ac:dyDescent="0.35">
      <c r="B832" s="446" t="s">
        <v>730</v>
      </c>
      <c r="C832" s="434" t="s">
        <v>368</v>
      </c>
      <c r="D832" s="434" t="s">
        <v>369</v>
      </c>
      <c r="E832" s="435">
        <v>1.3258000000000001</v>
      </c>
      <c r="F832" s="434">
        <v>1</v>
      </c>
      <c r="G832" s="435">
        <v>2.4599999999999999E-3</v>
      </c>
      <c r="H832" s="435">
        <v>1.5499999999999999E-3</v>
      </c>
      <c r="I832" s="435">
        <v>0.27929999999999999</v>
      </c>
      <c r="J832" s="435">
        <v>3.0640000000000001E-2</v>
      </c>
      <c r="K832" s="435">
        <v>5.8189999999999999E-2</v>
      </c>
      <c r="L832" s="434">
        <v>347.23</v>
      </c>
      <c r="M832" s="434">
        <v>7</v>
      </c>
      <c r="N832" s="434">
        <v>0</v>
      </c>
      <c r="O832" s="434">
        <v>2840</v>
      </c>
      <c r="P832" s="435">
        <v>1.2130339179473426</v>
      </c>
      <c r="Q832" s="434">
        <v>1</v>
      </c>
      <c r="R832" s="434">
        <v>1</v>
      </c>
      <c r="S832" s="434" t="s">
        <v>361</v>
      </c>
      <c r="T832" s="434" t="s">
        <v>361</v>
      </c>
      <c r="U832" s="434"/>
      <c r="V832" s="435"/>
      <c r="W832" s="441"/>
    </row>
    <row r="833" spans="2:23" x14ac:dyDescent="0.35">
      <c r="B833" s="446" t="s">
        <v>730</v>
      </c>
      <c r="C833" s="434" t="s">
        <v>370</v>
      </c>
      <c r="D833" s="434" t="s">
        <v>371</v>
      </c>
      <c r="E833" s="435">
        <v>1.3258000000000001</v>
      </c>
      <c r="F833" s="434">
        <v>1</v>
      </c>
      <c r="G833" s="435">
        <v>0</v>
      </c>
      <c r="H833" s="435">
        <v>0</v>
      </c>
      <c r="I833" s="435">
        <v>0.20680000000000001</v>
      </c>
      <c r="J833" s="435">
        <v>1.5689999999999999E-2</v>
      </c>
      <c r="K833" s="435">
        <v>0</v>
      </c>
      <c r="L833" s="434">
        <v>638.58000000000004</v>
      </c>
      <c r="M833" s="434">
        <v>0</v>
      </c>
      <c r="N833" s="434">
        <v>0</v>
      </c>
      <c r="O833" s="434">
        <v>298</v>
      </c>
      <c r="P833" s="435">
        <v>1.2130339179473426</v>
      </c>
      <c r="Q833" s="434">
        <v>1</v>
      </c>
      <c r="R833" s="434">
        <v>1</v>
      </c>
      <c r="S833" s="434" t="s">
        <v>361</v>
      </c>
      <c r="T833" s="434" t="s">
        <v>361</v>
      </c>
      <c r="U833" s="434"/>
      <c r="V833" s="435"/>
      <c r="W833" s="441"/>
    </row>
    <row r="834" spans="2:23" x14ac:dyDescent="0.35">
      <c r="B834" s="446" t="s">
        <v>730</v>
      </c>
      <c r="C834" s="434" t="s">
        <v>372</v>
      </c>
      <c r="D834" s="434" t="s">
        <v>373</v>
      </c>
      <c r="E834" s="435">
        <v>1.3258000000000001</v>
      </c>
      <c r="F834" s="434">
        <v>1</v>
      </c>
      <c r="G834" s="435">
        <v>0.14099999999999999</v>
      </c>
      <c r="H834" s="435">
        <v>0.11266</v>
      </c>
      <c r="I834" s="435">
        <v>0.3231</v>
      </c>
      <c r="J834" s="435">
        <v>3.968E-2</v>
      </c>
      <c r="K834" s="435">
        <v>6.762E-2</v>
      </c>
      <c r="L834" s="434">
        <v>545.75</v>
      </c>
      <c r="M834" s="434">
        <v>7</v>
      </c>
      <c r="N834" s="434">
        <v>0</v>
      </c>
      <c r="O834" s="434">
        <v>4601</v>
      </c>
      <c r="P834" s="435">
        <v>1.2130339179473426</v>
      </c>
      <c r="Q834" s="434">
        <v>1</v>
      </c>
      <c r="R834" s="434">
        <v>1</v>
      </c>
      <c r="S834" s="434" t="s">
        <v>361</v>
      </c>
      <c r="T834" s="434" t="s">
        <v>361</v>
      </c>
      <c r="U834" s="434"/>
      <c r="V834" s="435"/>
      <c r="W834" s="441"/>
    </row>
    <row r="835" spans="2:23" x14ac:dyDescent="0.35">
      <c r="B835" s="446" t="s">
        <v>730</v>
      </c>
      <c r="C835" s="434" t="s">
        <v>374</v>
      </c>
      <c r="D835" s="434" t="s">
        <v>375</v>
      </c>
      <c r="E835" s="435">
        <v>1.3258000000000001</v>
      </c>
      <c r="F835" s="434">
        <v>1</v>
      </c>
      <c r="G835" s="435">
        <v>0</v>
      </c>
      <c r="H835" s="435">
        <v>0</v>
      </c>
      <c r="I835" s="435">
        <v>0.2321</v>
      </c>
      <c r="J835" s="435">
        <v>2.0910000000000002E-2</v>
      </c>
      <c r="K835" s="435">
        <v>0</v>
      </c>
      <c r="L835" s="434">
        <v>225.85</v>
      </c>
      <c r="M835" s="434">
        <v>7</v>
      </c>
      <c r="N835" s="434">
        <v>0</v>
      </c>
      <c r="O835" s="434">
        <v>1743</v>
      </c>
      <c r="P835" s="435">
        <v>1.2130339179473426</v>
      </c>
      <c r="Q835" s="434">
        <v>1</v>
      </c>
      <c r="R835" s="434">
        <v>1</v>
      </c>
      <c r="S835" s="434" t="s">
        <v>361</v>
      </c>
      <c r="T835" s="434" t="s">
        <v>361</v>
      </c>
      <c r="U835" s="434"/>
      <c r="V835" s="435"/>
      <c r="W835" s="441"/>
    </row>
    <row r="836" spans="2:23" x14ac:dyDescent="0.35">
      <c r="B836" s="446" t="s">
        <v>730</v>
      </c>
      <c r="C836" s="434" t="s">
        <v>376</v>
      </c>
      <c r="D836" s="434" t="s">
        <v>377</v>
      </c>
      <c r="E836" s="435">
        <v>1.3258000000000001</v>
      </c>
      <c r="F836" s="434">
        <v>1</v>
      </c>
      <c r="G836" s="435">
        <v>6.5900000000000004E-3</v>
      </c>
      <c r="H836" s="435">
        <v>0.18684000000000001</v>
      </c>
      <c r="I836" s="435">
        <v>0.17710000000000001</v>
      </c>
      <c r="J836" s="435">
        <v>1.065E-2</v>
      </c>
      <c r="K836" s="435">
        <v>3.6510000000000001E-2</v>
      </c>
      <c r="L836" s="434">
        <v>2994.82</v>
      </c>
      <c r="M836" s="434">
        <v>0</v>
      </c>
      <c r="N836" s="434">
        <v>0</v>
      </c>
      <c r="O836" s="434">
        <v>100</v>
      </c>
      <c r="P836" s="435">
        <v>1.2130339179473426</v>
      </c>
      <c r="Q836" s="434">
        <v>1</v>
      </c>
      <c r="R836" s="434">
        <v>1</v>
      </c>
      <c r="S836" s="434" t="s">
        <v>361</v>
      </c>
      <c r="T836" s="434" t="s">
        <v>361</v>
      </c>
      <c r="U836" s="434"/>
      <c r="V836" s="435"/>
      <c r="W836" s="441"/>
    </row>
    <row r="837" spans="2:23" x14ac:dyDescent="0.35">
      <c r="B837" s="446" t="s">
        <v>730</v>
      </c>
      <c r="C837" s="434" t="s">
        <v>378</v>
      </c>
      <c r="D837" s="434" t="s">
        <v>379</v>
      </c>
      <c r="E837" s="435">
        <v>1.3258000000000001</v>
      </c>
      <c r="F837" s="434">
        <v>1</v>
      </c>
      <c r="G837" s="435">
        <v>0.12820999999999999</v>
      </c>
      <c r="H837" s="435">
        <v>0.1391</v>
      </c>
      <c r="I837" s="435">
        <v>0.37680000000000002</v>
      </c>
      <c r="J837" s="435">
        <v>5.0750000000000003E-2</v>
      </c>
      <c r="K837" s="435">
        <v>7.9289999999999999E-2</v>
      </c>
      <c r="L837" s="434">
        <v>604.84</v>
      </c>
      <c r="M837" s="434">
        <v>0</v>
      </c>
      <c r="N837" s="434">
        <v>0</v>
      </c>
      <c r="O837" s="434">
        <v>1776</v>
      </c>
      <c r="P837" s="435">
        <v>1.2130339179473426</v>
      </c>
      <c r="Q837" s="434">
        <v>1</v>
      </c>
      <c r="R837" s="434">
        <v>1</v>
      </c>
      <c r="S837" s="434" t="s">
        <v>361</v>
      </c>
      <c r="T837" s="434" t="s">
        <v>361</v>
      </c>
      <c r="U837" s="434"/>
      <c r="V837" s="435"/>
      <c r="W837" s="441"/>
    </row>
    <row r="838" spans="2:23" x14ac:dyDescent="0.35">
      <c r="B838" s="446" t="s">
        <v>730</v>
      </c>
      <c r="C838" s="434" t="s">
        <v>380</v>
      </c>
      <c r="D838" s="434" t="s">
        <v>381</v>
      </c>
      <c r="E838" s="435">
        <v>1.3258000000000001</v>
      </c>
      <c r="F838" s="434">
        <v>1</v>
      </c>
      <c r="G838" s="435">
        <v>0</v>
      </c>
      <c r="H838" s="435">
        <v>0</v>
      </c>
      <c r="I838" s="435">
        <v>0.23139999999999999</v>
      </c>
      <c r="J838" s="435">
        <v>2.0760000000000001E-2</v>
      </c>
      <c r="K838" s="435">
        <v>4.7969999999999999E-2</v>
      </c>
      <c r="L838" s="434">
        <v>432.47</v>
      </c>
      <c r="M838" s="434">
        <v>7</v>
      </c>
      <c r="N838" s="434">
        <v>0</v>
      </c>
      <c r="O838" s="434">
        <v>2309</v>
      </c>
      <c r="P838" s="435">
        <v>1.2130339179473426</v>
      </c>
      <c r="Q838" s="434">
        <v>1</v>
      </c>
      <c r="R838" s="434">
        <v>1</v>
      </c>
      <c r="S838" s="434" t="s">
        <v>361</v>
      </c>
      <c r="T838" s="434" t="s">
        <v>361</v>
      </c>
      <c r="U838" s="434"/>
      <c r="V838" s="435"/>
      <c r="W838" s="441"/>
    </row>
    <row r="839" spans="2:23" x14ac:dyDescent="0.35">
      <c r="B839" s="446" t="s">
        <v>730</v>
      </c>
      <c r="C839" s="434" t="s">
        <v>382</v>
      </c>
      <c r="D839" s="434" t="s">
        <v>383</v>
      </c>
      <c r="E839" s="435">
        <v>1.3258000000000001</v>
      </c>
      <c r="F839" s="434">
        <v>1</v>
      </c>
      <c r="G839" s="435">
        <v>7.1400000000000005E-2</v>
      </c>
      <c r="H839" s="435">
        <v>5.3650000000000003E-2</v>
      </c>
      <c r="I839" s="435">
        <v>0.12609999999999999</v>
      </c>
      <c r="J839" s="435">
        <v>0</v>
      </c>
      <c r="K839" s="435">
        <v>2.5860000000000001E-2</v>
      </c>
      <c r="L839" s="434">
        <v>0</v>
      </c>
      <c r="M839" s="434">
        <v>7</v>
      </c>
      <c r="N839" s="434">
        <v>0</v>
      </c>
      <c r="O839" s="434">
        <v>3002</v>
      </c>
      <c r="P839" s="435">
        <v>1.2130339179473426</v>
      </c>
      <c r="Q839" s="434">
        <v>1</v>
      </c>
      <c r="R839" s="434">
        <v>1</v>
      </c>
      <c r="S839" s="434" t="s">
        <v>361</v>
      </c>
      <c r="T839" s="434" t="s">
        <v>361</v>
      </c>
      <c r="U839" s="434"/>
      <c r="V839" s="435"/>
      <c r="W839" s="441"/>
    </row>
    <row r="840" spans="2:23" x14ac:dyDescent="0.35">
      <c r="B840" s="446" t="s">
        <v>730</v>
      </c>
      <c r="C840" s="434" t="s">
        <v>384</v>
      </c>
      <c r="D840" s="434" t="s">
        <v>385</v>
      </c>
      <c r="E840" s="435">
        <v>1.3258000000000001</v>
      </c>
      <c r="F840" s="434">
        <v>1</v>
      </c>
      <c r="G840" s="435">
        <v>6.8349999999999994E-2</v>
      </c>
      <c r="H840" s="435">
        <v>4.9790000000000001E-2</v>
      </c>
      <c r="I840" s="435">
        <v>0.20150000000000001</v>
      </c>
      <c r="J840" s="435">
        <v>1.4619999999999999E-2</v>
      </c>
      <c r="K840" s="435">
        <v>4.165E-2</v>
      </c>
      <c r="L840" s="434">
        <v>288.01</v>
      </c>
      <c r="M840" s="434">
        <v>7</v>
      </c>
      <c r="N840" s="434">
        <v>0</v>
      </c>
      <c r="O840" s="434">
        <v>2981</v>
      </c>
      <c r="P840" s="435">
        <v>1.2130339179473426</v>
      </c>
      <c r="Q840" s="434">
        <v>1</v>
      </c>
      <c r="R840" s="434">
        <v>1</v>
      </c>
      <c r="S840" s="434" t="s">
        <v>361</v>
      </c>
      <c r="T840" s="434" t="s">
        <v>361</v>
      </c>
      <c r="U840" s="434"/>
      <c r="V840" s="435"/>
      <c r="W840" s="441"/>
    </row>
    <row r="841" spans="2:23" x14ac:dyDescent="0.35">
      <c r="B841" s="446" t="s">
        <v>730</v>
      </c>
      <c r="C841" s="434" t="s">
        <v>707</v>
      </c>
      <c r="D841" s="434" t="s">
        <v>708</v>
      </c>
      <c r="E841" s="435">
        <v>1.3258000000000001</v>
      </c>
      <c r="F841" s="434">
        <v>1</v>
      </c>
      <c r="G841" s="435">
        <v>0</v>
      </c>
      <c r="H841" s="435">
        <v>0</v>
      </c>
      <c r="I841" s="435">
        <v>0.1928</v>
      </c>
      <c r="J841" s="435">
        <v>1.321E-2</v>
      </c>
      <c r="K841" s="435">
        <v>0</v>
      </c>
      <c r="L841" s="434">
        <v>633.91999999999996</v>
      </c>
      <c r="M841" s="434">
        <v>7</v>
      </c>
      <c r="N841" s="434">
        <v>0</v>
      </c>
      <c r="O841" s="434">
        <v>626</v>
      </c>
      <c r="P841" s="435">
        <v>1.2130339179473426</v>
      </c>
      <c r="Q841" s="434">
        <v>1</v>
      </c>
      <c r="R841" s="434">
        <v>1</v>
      </c>
      <c r="S841" s="434" t="s">
        <v>361</v>
      </c>
      <c r="T841" s="434" t="s">
        <v>361</v>
      </c>
      <c r="U841" s="434"/>
      <c r="V841" s="435"/>
      <c r="W841" s="441"/>
    </row>
    <row r="842" spans="2:23" x14ac:dyDescent="0.35">
      <c r="B842" s="446" t="s">
        <v>730</v>
      </c>
      <c r="C842" s="434" t="s">
        <v>651</v>
      </c>
      <c r="D842" s="434" t="s">
        <v>652</v>
      </c>
      <c r="E842" s="435">
        <v>1.3258000000000001</v>
      </c>
      <c r="F842" s="434">
        <v>1</v>
      </c>
      <c r="G842" s="435">
        <v>0.31041999999999997</v>
      </c>
      <c r="H842" s="435">
        <v>0.24953</v>
      </c>
      <c r="I842" s="435">
        <v>0.35970000000000002</v>
      </c>
      <c r="J842" s="435">
        <v>4.7230000000000001E-2</v>
      </c>
      <c r="K842" s="435">
        <v>7.5560000000000002E-2</v>
      </c>
      <c r="L842" s="434">
        <v>642.01</v>
      </c>
      <c r="M842" s="434">
        <v>7</v>
      </c>
      <c r="N842" s="434">
        <v>0</v>
      </c>
      <c r="O842" s="434">
        <v>10852</v>
      </c>
      <c r="P842" s="435">
        <v>1.2130339179473426</v>
      </c>
      <c r="Q842" s="434">
        <v>1</v>
      </c>
      <c r="R842" s="434">
        <v>1</v>
      </c>
      <c r="S842" s="434" t="s">
        <v>361</v>
      </c>
      <c r="T842" s="434" t="s">
        <v>361</v>
      </c>
      <c r="U842" s="434"/>
      <c r="V842" s="435"/>
      <c r="W842" s="441"/>
    </row>
    <row r="843" spans="2:23" x14ac:dyDescent="0.35">
      <c r="B843" s="446" t="s">
        <v>730</v>
      </c>
      <c r="C843" s="434" t="s">
        <v>386</v>
      </c>
      <c r="D843" s="434" t="s">
        <v>387</v>
      </c>
      <c r="E843" s="435">
        <v>1.3258000000000001</v>
      </c>
      <c r="F843" s="434">
        <v>1</v>
      </c>
      <c r="G843" s="435">
        <v>0</v>
      </c>
      <c r="H843" s="435">
        <v>0</v>
      </c>
      <c r="I843" s="435">
        <v>0.28789999999999999</v>
      </c>
      <c r="J843" s="435">
        <v>3.2419999999999997E-2</v>
      </c>
      <c r="K843" s="435">
        <v>6.003E-2</v>
      </c>
      <c r="L843" s="434">
        <v>443.97</v>
      </c>
      <c r="M843" s="434">
        <v>7</v>
      </c>
      <c r="N843" s="434">
        <v>0</v>
      </c>
      <c r="O843" s="434">
        <v>2602</v>
      </c>
      <c r="P843" s="435">
        <v>1.2130339179473426</v>
      </c>
      <c r="Q843" s="434">
        <v>1</v>
      </c>
      <c r="R843" s="434">
        <v>1</v>
      </c>
      <c r="S843" s="434" t="s">
        <v>361</v>
      </c>
      <c r="T843" s="434" t="s">
        <v>361</v>
      </c>
      <c r="U843" s="434"/>
      <c r="V843" s="435"/>
      <c r="W843" s="441"/>
    </row>
    <row r="844" spans="2:23" x14ac:dyDescent="0.35">
      <c r="B844" s="446" t="s">
        <v>730</v>
      </c>
      <c r="C844" s="434" t="s">
        <v>388</v>
      </c>
      <c r="D844" s="434" t="s">
        <v>389</v>
      </c>
      <c r="E844" s="435">
        <v>1.3258000000000001</v>
      </c>
      <c r="F844" s="434">
        <v>1</v>
      </c>
      <c r="G844" s="435">
        <v>0.18551999999999999</v>
      </c>
      <c r="H844" s="435">
        <v>0.13006999999999999</v>
      </c>
      <c r="I844" s="435">
        <v>0.29949999999999999</v>
      </c>
      <c r="J844" s="435">
        <v>3.4810000000000001E-2</v>
      </c>
      <c r="K844" s="435">
        <v>6.2530000000000002E-2</v>
      </c>
      <c r="L844" s="434">
        <v>425.98</v>
      </c>
      <c r="M844" s="434">
        <v>7</v>
      </c>
      <c r="N844" s="434">
        <v>0</v>
      </c>
      <c r="O844" s="434">
        <v>8489</v>
      </c>
      <c r="P844" s="435">
        <v>1.2130339179473426</v>
      </c>
      <c r="Q844" s="434">
        <v>1</v>
      </c>
      <c r="R844" s="434">
        <v>1</v>
      </c>
      <c r="S844" s="434" t="s">
        <v>361</v>
      </c>
      <c r="T844" s="434" t="s">
        <v>361</v>
      </c>
      <c r="U844" s="434"/>
      <c r="V844" s="435"/>
      <c r="W844" s="441"/>
    </row>
    <row r="845" spans="2:23" x14ac:dyDescent="0.35">
      <c r="B845" s="446" t="s">
        <v>730</v>
      </c>
      <c r="C845" s="434" t="s">
        <v>390</v>
      </c>
      <c r="D845" s="434" t="s">
        <v>391</v>
      </c>
      <c r="E845" s="435">
        <v>1.3258000000000001</v>
      </c>
      <c r="F845" s="434">
        <v>1</v>
      </c>
      <c r="G845" s="435">
        <v>0.11015</v>
      </c>
      <c r="H845" s="435">
        <v>0.12279</v>
      </c>
      <c r="I845" s="435">
        <v>0.2707</v>
      </c>
      <c r="J845" s="435">
        <v>2.887E-2</v>
      </c>
      <c r="K845" s="435">
        <v>5.6349999999999997E-2</v>
      </c>
      <c r="L845" s="434">
        <v>345.77</v>
      </c>
      <c r="M845" s="434">
        <v>0</v>
      </c>
      <c r="N845" s="434">
        <v>0</v>
      </c>
      <c r="O845" s="434">
        <v>1180</v>
      </c>
      <c r="P845" s="435">
        <v>1.2130339179473426</v>
      </c>
      <c r="Q845" s="434">
        <v>1</v>
      </c>
      <c r="R845" s="434">
        <v>1</v>
      </c>
      <c r="S845" s="434" t="s">
        <v>361</v>
      </c>
      <c r="T845" s="434" t="s">
        <v>361</v>
      </c>
      <c r="U845" s="434"/>
      <c r="V845" s="435"/>
      <c r="W845" s="441"/>
    </row>
    <row r="846" spans="2:23" x14ac:dyDescent="0.35">
      <c r="B846" s="446" t="s">
        <v>730</v>
      </c>
      <c r="C846" s="434" t="s">
        <v>392</v>
      </c>
      <c r="D846" s="434" t="s">
        <v>393</v>
      </c>
      <c r="E846" s="435">
        <v>1.3258000000000001</v>
      </c>
      <c r="F846" s="434">
        <v>1</v>
      </c>
      <c r="G846" s="435">
        <v>0.11763</v>
      </c>
      <c r="H846" s="435">
        <v>8.5980000000000001E-2</v>
      </c>
      <c r="I846" s="435">
        <v>0.29949999999999999</v>
      </c>
      <c r="J846" s="435">
        <v>3.4810000000000001E-2</v>
      </c>
      <c r="K846" s="435">
        <v>6.2530000000000002E-2</v>
      </c>
      <c r="L846" s="434">
        <v>930.57</v>
      </c>
      <c r="M846" s="434">
        <v>7</v>
      </c>
      <c r="N846" s="434">
        <v>0</v>
      </c>
      <c r="O846" s="434">
        <v>2632</v>
      </c>
      <c r="P846" s="435">
        <v>1.2130339179473426</v>
      </c>
      <c r="Q846" s="434">
        <v>1</v>
      </c>
      <c r="R846" s="434">
        <v>1</v>
      </c>
      <c r="S846" s="434" t="s">
        <v>361</v>
      </c>
      <c r="T846" s="434" t="s">
        <v>361</v>
      </c>
      <c r="U846" s="434"/>
      <c r="V846" s="435"/>
      <c r="W846" s="441"/>
    </row>
    <row r="847" spans="2:23" x14ac:dyDescent="0.35">
      <c r="B847" s="446" t="s">
        <v>730</v>
      </c>
      <c r="C847" s="434" t="s">
        <v>394</v>
      </c>
      <c r="D847" s="434" t="s">
        <v>395</v>
      </c>
      <c r="E847" s="435">
        <v>1.3258000000000001</v>
      </c>
      <c r="F847" s="434">
        <v>1</v>
      </c>
      <c r="G847" s="435">
        <v>0</v>
      </c>
      <c r="H847" s="435">
        <v>0</v>
      </c>
      <c r="I847" s="435">
        <v>0.3569</v>
      </c>
      <c r="J847" s="435">
        <v>4.6649999999999997E-2</v>
      </c>
      <c r="K847" s="435">
        <v>7.4950000000000003E-2</v>
      </c>
      <c r="L847" s="434">
        <v>407.47</v>
      </c>
      <c r="M847" s="434">
        <v>0</v>
      </c>
      <c r="N847" s="434">
        <v>0</v>
      </c>
      <c r="O847" s="434">
        <v>936</v>
      </c>
      <c r="P847" s="435">
        <v>1.2130339179473426</v>
      </c>
      <c r="Q847" s="434">
        <v>1</v>
      </c>
      <c r="R847" s="434">
        <v>1</v>
      </c>
      <c r="S847" s="434" t="s">
        <v>361</v>
      </c>
      <c r="T847" s="434" t="s">
        <v>361</v>
      </c>
      <c r="U847" s="434"/>
      <c r="V847" s="435"/>
      <c r="W847" s="441"/>
    </row>
    <row r="848" spans="2:23" x14ac:dyDescent="0.35">
      <c r="B848" s="446" t="s">
        <v>730</v>
      </c>
      <c r="C848" s="434" t="s">
        <v>396</v>
      </c>
      <c r="D848" s="434" t="s">
        <v>397</v>
      </c>
      <c r="E848" s="435">
        <v>1.3258000000000001</v>
      </c>
      <c r="F848" s="434">
        <v>1</v>
      </c>
      <c r="G848" s="435">
        <v>0.14208999999999999</v>
      </c>
      <c r="H848" s="435">
        <v>0.11781999999999999</v>
      </c>
      <c r="I848" s="435">
        <v>0.22689999999999999</v>
      </c>
      <c r="J848" s="435">
        <v>1.984E-2</v>
      </c>
      <c r="K848" s="435">
        <v>4.7019999999999999E-2</v>
      </c>
      <c r="L848" s="434">
        <v>198.28</v>
      </c>
      <c r="M848" s="434">
        <v>7</v>
      </c>
      <c r="N848" s="434">
        <v>0</v>
      </c>
      <c r="O848" s="434">
        <v>1374</v>
      </c>
      <c r="P848" s="435">
        <v>1.2130339179473426</v>
      </c>
      <c r="Q848" s="434">
        <v>1</v>
      </c>
      <c r="R848" s="434">
        <v>1</v>
      </c>
      <c r="S848" s="434" t="s">
        <v>361</v>
      </c>
      <c r="T848" s="434" t="s">
        <v>361</v>
      </c>
      <c r="U848" s="434"/>
      <c r="V848" s="435"/>
      <c r="W848" s="441"/>
    </row>
    <row r="849" spans="2:23" x14ac:dyDescent="0.35">
      <c r="B849" s="446" t="s">
        <v>730</v>
      </c>
      <c r="C849" s="434" t="s">
        <v>398</v>
      </c>
      <c r="D849" s="434" t="s">
        <v>399</v>
      </c>
      <c r="E849" s="435">
        <v>1.3258000000000001</v>
      </c>
      <c r="F849" s="434">
        <v>1</v>
      </c>
      <c r="G849" s="435">
        <v>0.14885999999999999</v>
      </c>
      <c r="H849" s="435">
        <v>0.15096000000000001</v>
      </c>
      <c r="I849" s="435">
        <v>0.2034</v>
      </c>
      <c r="J849" s="435">
        <v>1.499E-2</v>
      </c>
      <c r="K849" s="435">
        <v>4.2049999999999997E-2</v>
      </c>
      <c r="L849" s="434">
        <v>375.1</v>
      </c>
      <c r="M849" s="434">
        <v>7</v>
      </c>
      <c r="N849" s="434">
        <v>0</v>
      </c>
      <c r="O849" s="434">
        <v>6322</v>
      </c>
      <c r="P849" s="435">
        <v>1.2130339179473426</v>
      </c>
      <c r="Q849" s="434">
        <v>1</v>
      </c>
      <c r="R849" s="434">
        <v>1</v>
      </c>
      <c r="S849" s="434" t="s">
        <v>361</v>
      </c>
      <c r="T849" s="434" t="s">
        <v>361</v>
      </c>
      <c r="U849" s="434"/>
      <c r="V849" s="435"/>
      <c r="W849" s="441"/>
    </row>
    <row r="850" spans="2:23" x14ac:dyDescent="0.35">
      <c r="B850" s="446" t="s">
        <v>730</v>
      </c>
      <c r="C850" s="434" t="s">
        <v>400</v>
      </c>
      <c r="D850" s="434" t="s">
        <v>401</v>
      </c>
      <c r="E850" s="435">
        <v>1.3258000000000001</v>
      </c>
      <c r="F850" s="434">
        <v>1</v>
      </c>
      <c r="G850" s="435">
        <v>0.13674</v>
      </c>
      <c r="H850" s="435">
        <v>0.16113</v>
      </c>
      <c r="I850" s="435">
        <v>0.21229999999999999</v>
      </c>
      <c r="J850" s="435">
        <v>1.6820000000000002E-2</v>
      </c>
      <c r="K850" s="435">
        <v>4.3929999999999997E-2</v>
      </c>
      <c r="L850" s="434">
        <v>652.29999999999995</v>
      </c>
      <c r="M850" s="434">
        <v>7</v>
      </c>
      <c r="N850" s="434">
        <v>0</v>
      </c>
      <c r="O850" s="434">
        <v>3055</v>
      </c>
      <c r="P850" s="435">
        <v>1.2130339179473426</v>
      </c>
      <c r="Q850" s="434">
        <v>1</v>
      </c>
      <c r="R850" s="434">
        <v>1</v>
      </c>
      <c r="S850" s="434" t="s">
        <v>361</v>
      </c>
      <c r="T850" s="434" t="s">
        <v>361</v>
      </c>
      <c r="U850" s="434"/>
      <c r="V850" s="435"/>
      <c r="W850" s="441"/>
    </row>
    <row r="851" spans="2:23" x14ac:dyDescent="0.35">
      <c r="B851" s="446" t="s">
        <v>730</v>
      </c>
      <c r="C851" s="434" t="s">
        <v>402</v>
      </c>
      <c r="D851" s="434" t="s">
        <v>403</v>
      </c>
      <c r="E851" s="435">
        <v>1.3258000000000001</v>
      </c>
      <c r="F851" s="434">
        <v>1</v>
      </c>
      <c r="G851" s="435">
        <v>0.10100000000000001</v>
      </c>
      <c r="H851" s="435">
        <v>7.0739999999999997E-2</v>
      </c>
      <c r="I851" s="435">
        <v>0.33119999999999999</v>
      </c>
      <c r="J851" s="435">
        <v>4.1349999999999998E-2</v>
      </c>
      <c r="K851" s="435">
        <v>6.9370000000000001E-2</v>
      </c>
      <c r="L851" s="434">
        <v>508.77</v>
      </c>
      <c r="M851" s="434">
        <v>7</v>
      </c>
      <c r="N851" s="434">
        <v>0</v>
      </c>
      <c r="O851" s="434">
        <v>2787</v>
      </c>
      <c r="P851" s="435">
        <v>1.2130339179473426</v>
      </c>
      <c r="Q851" s="434">
        <v>1</v>
      </c>
      <c r="R851" s="434">
        <v>1</v>
      </c>
      <c r="S851" s="434" t="s">
        <v>361</v>
      </c>
      <c r="T851" s="434" t="s">
        <v>361</v>
      </c>
      <c r="U851" s="434"/>
      <c r="V851" s="435"/>
      <c r="W851" s="441"/>
    </row>
    <row r="852" spans="2:23" x14ac:dyDescent="0.35">
      <c r="B852" s="446" t="s">
        <v>730</v>
      </c>
      <c r="C852" s="434" t="s">
        <v>404</v>
      </c>
      <c r="D852" s="434" t="s">
        <v>405</v>
      </c>
      <c r="E852" s="435">
        <v>1.3258000000000001</v>
      </c>
      <c r="F852" s="434">
        <v>1</v>
      </c>
      <c r="G852" s="435">
        <v>0.62078</v>
      </c>
      <c r="H852" s="435">
        <v>0.52698999999999996</v>
      </c>
      <c r="I852" s="435">
        <v>0.3115</v>
      </c>
      <c r="J852" s="435">
        <v>3.7280000000000001E-2</v>
      </c>
      <c r="K852" s="435">
        <v>6.5110000000000001E-2</v>
      </c>
      <c r="L852" s="434">
        <v>306.61</v>
      </c>
      <c r="M852" s="434">
        <v>7</v>
      </c>
      <c r="N852" s="434">
        <v>0</v>
      </c>
      <c r="O852" s="434">
        <v>2152</v>
      </c>
      <c r="P852" s="435">
        <v>1.2130339179473426</v>
      </c>
      <c r="Q852" s="434">
        <v>1</v>
      </c>
      <c r="R852" s="434">
        <v>1</v>
      </c>
      <c r="S852" s="434" t="s">
        <v>361</v>
      </c>
      <c r="T852" s="434" t="s">
        <v>361</v>
      </c>
      <c r="U852" s="434"/>
      <c r="V852" s="435"/>
      <c r="W852" s="441"/>
    </row>
    <row r="853" spans="2:23" x14ac:dyDescent="0.35">
      <c r="B853" s="446" t="s">
        <v>730</v>
      </c>
      <c r="C853" s="434" t="s">
        <v>406</v>
      </c>
      <c r="D853" s="434" t="s">
        <v>407</v>
      </c>
      <c r="E853" s="435">
        <v>1.3258000000000001</v>
      </c>
      <c r="F853" s="434">
        <v>1</v>
      </c>
      <c r="G853" s="435">
        <v>0</v>
      </c>
      <c r="H853" s="435">
        <v>0</v>
      </c>
      <c r="I853" s="435">
        <v>4.7750000000000001E-2</v>
      </c>
      <c r="J853" s="435">
        <v>0</v>
      </c>
      <c r="K853" s="435">
        <v>0</v>
      </c>
      <c r="L853" s="434">
        <v>0</v>
      </c>
      <c r="M853" s="434">
        <v>0</v>
      </c>
      <c r="N853" s="434">
        <v>0</v>
      </c>
      <c r="O853" s="434">
        <v>2</v>
      </c>
      <c r="P853" s="435">
        <v>1.2130339179473426</v>
      </c>
      <c r="Q853" s="434">
        <v>1</v>
      </c>
      <c r="R853" s="434">
        <v>1</v>
      </c>
      <c r="S853" s="434" t="s">
        <v>408</v>
      </c>
      <c r="T853" s="434" t="s">
        <v>361</v>
      </c>
      <c r="U853" s="434"/>
      <c r="V853" s="435"/>
      <c r="W853" s="441"/>
    </row>
    <row r="854" spans="2:23" x14ac:dyDescent="0.35">
      <c r="B854" s="446" t="s">
        <v>730</v>
      </c>
      <c r="C854" s="434" t="s">
        <v>653</v>
      </c>
      <c r="D854" s="434" t="s">
        <v>654</v>
      </c>
      <c r="E854" s="435">
        <v>1.3089999999999999</v>
      </c>
      <c r="F854" s="434">
        <v>1.25</v>
      </c>
      <c r="G854" s="435">
        <v>7.6200000000000004E-2</v>
      </c>
      <c r="H854" s="435">
        <v>4.888E-2</v>
      </c>
      <c r="I854" s="435">
        <v>0.35659999999999997</v>
      </c>
      <c r="J854" s="435">
        <v>4.6589999999999999E-2</v>
      </c>
      <c r="K854" s="435">
        <v>7.4880000000000002E-2</v>
      </c>
      <c r="L854" s="434">
        <v>366.45</v>
      </c>
      <c r="M854" s="434">
        <v>7</v>
      </c>
      <c r="N854" s="434">
        <v>0</v>
      </c>
      <c r="O854" s="434">
        <v>5808</v>
      </c>
      <c r="P854" s="435">
        <v>1.2974831145307977</v>
      </c>
      <c r="Q854" s="434">
        <v>1.079</v>
      </c>
      <c r="R854" s="434">
        <v>1</v>
      </c>
      <c r="S854" s="434" t="s">
        <v>361</v>
      </c>
      <c r="T854" s="434" t="s">
        <v>361</v>
      </c>
      <c r="U854" s="434"/>
      <c r="V854" s="435"/>
      <c r="W854" s="441"/>
    </row>
    <row r="855" spans="2:23" x14ac:dyDescent="0.35">
      <c r="B855" s="446" t="s">
        <v>730</v>
      </c>
      <c r="C855" s="434" t="s">
        <v>655</v>
      </c>
      <c r="D855" s="434" t="s">
        <v>656</v>
      </c>
      <c r="E855" s="435">
        <v>1.3089999999999999</v>
      </c>
      <c r="F855" s="434">
        <v>1.25</v>
      </c>
      <c r="G855" s="435">
        <v>1.065E-2</v>
      </c>
      <c r="H855" s="435">
        <v>9.3799999999999994E-3</v>
      </c>
      <c r="I855" s="435">
        <v>0.16669999999999999</v>
      </c>
      <c r="J855" s="435">
        <v>8.9599999999999992E-3</v>
      </c>
      <c r="K855" s="435">
        <v>0</v>
      </c>
      <c r="L855" s="434">
        <v>761.17</v>
      </c>
      <c r="M855" s="434">
        <v>0</v>
      </c>
      <c r="N855" s="434">
        <v>0</v>
      </c>
      <c r="O855" s="434">
        <v>204</v>
      </c>
      <c r="P855" s="435">
        <v>1.2974831145307977</v>
      </c>
      <c r="Q855" s="434">
        <v>1.079</v>
      </c>
      <c r="R855" s="434">
        <v>1</v>
      </c>
      <c r="S855" s="434" t="s">
        <v>361</v>
      </c>
      <c r="T855" s="434" t="s">
        <v>361</v>
      </c>
      <c r="U855" s="434"/>
      <c r="V855" s="435"/>
      <c r="W855" s="441"/>
    </row>
    <row r="856" spans="2:23" x14ac:dyDescent="0.35">
      <c r="B856" s="446" t="s">
        <v>730</v>
      </c>
      <c r="C856" s="434" t="s">
        <v>657</v>
      </c>
      <c r="D856" s="434" t="s">
        <v>658</v>
      </c>
      <c r="E856" s="435">
        <v>1.3089999999999999</v>
      </c>
      <c r="F856" s="434">
        <v>1.25</v>
      </c>
      <c r="G856" s="435">
        <v>0</v>
      </c>
      <c r="H856" s="435">
        <v>0</v>
      </c>
      <c r="I856" s="435">
        <v>0.3382</v>
      </c>
      <c r="J856" s="435">
        <v>4.2790000000000002E-2</v>
      </c>
      <c r="K856" s="435">
        <v>7.0889999999999995E-2</v>
      </c>
      <c r="L856" s="434">
        <v>280.14999999999998</v>
      </c>
      <c r="M856" s="434">
        <v>7</v>
      </c>
      <c r="N856" s="434">
        <v>0</v>
      </c>
      <c r="O856" s="434">
        <v>1260</v>
      </c>
      <c r="P856" s="435">
        <v>1.2974831145307977</v>
      </c>
      <c r="Q856" s="434">
        <v>1.079</v>
      </c>
      <c r="R856" s="434">
        <v>1</v>
      </c>
      <c r="S856" s="434" t="s">
        <v>361</v>
      </c>
      <c r="T856" s="434" t="s">
        <v>361</v>
      </c>
      <c r="U856" s="434"/>
      <c r="V856" s="435"/>
      <c r="W856" s="441"/>
    </row>
    <row r="857" spans="2:23" x14ac:dyDescent="0.35">
      <c r="B857" s="446" t="s">
        <v>730</v>
      </c>
      <c r="C857" s="434" t="s">
        <v>659</v>
      </c>
      <c r="D857" s="434" t="s">
        <v>660</v>
      </c>
      <c r="E857" s="435">
        <v>1.3089999999999999</v>
      </c>
      <c r="F857" s="434">
        <v>1.25</v>
      </c>
      <c r="G857" s="435">
        <v>4.9349999999999998E-2</v>
      </c>
      <c r="H857" s="435">
        <v>6.4350000000000004E-2</v>
      </c>
      <c r="I857" s="435">
        <v>0.24390000000000001</v>
      </c>
      <c r="J857" s="435">
        <v>2.334E-2</v>
      </c>
      <c r="K857" s="435">
        <v>5.0630000000000001E-2</v>
      </c>
      <c r="L857" s="434">
        <v>139.69999999999999</v>
      </c>
      <c r="M857" s="434">
        <v>0</v>
      </c>
      <c r="N857" s="434">
        <v>0</v>
      </c>
      <c r="O857" s="434">
        <v>853</v>
      </c>
      <c r="P857" s="435">
        <v>1.2974831145307977</v>
      </c>
      <c r="Q857" s="434">
        <v>1.079</v>
      </c>
      <c r="R857" s="434">
        <v>1</v>
      </c>
      <c r="S857" s="434" t="s">
        <v>361</v>
      </c>
      <c r="T857" s="434" t="s">
        <v>361</v>
      </c>
      <c r="U857" s="434"/>
      <c r="V857" s="435"/>
      <c r="W857" s="441"/>
    </row>
    <row r="858" spans="2:23" x14ac:dyDescent="0.35">
      <c r="B858" s="446" t="s">
        <v>730</v>
      </c>
      <c r="C858" s="434" t="s">
        <v>661</v>
      </c>
      <c r="D858" s="434" t="s">
        <v>662</v>
      </c>
      <c r="E858" s="435">
        <v>1.3089999999999999</v>
      </c>
      <c r="F858" s="434">
        <v>1.25</v>
      </c>
      <c r="G858" s="435">
        <v>1.4970000000000001E-2</v>
      </c>
      <c r="H858" s="435">
        <v>1.538E-2</v>
      </c>
      <c r="I858" s="435">
        <v>0.21840000000000001</v>
      </c>
      <c r="J858" s="435">
        <v>1.8079999999999999E-2</v>
      </c>
      <c r="K858" s="435">
        <v>4.5220000000000003E-2</v>
      </c>
      <c r="L858" s="434">
        <v>1216.6600000000001</v>
      </c>
      <c r="M858" s="434">
        <v>7</v>
      </c>
      <c r="N858" s="434">
        <v>0</v>
      </c>
      <c r="O858" s="434">
        <v>405</v>
      </c>
      <c r="P858" s="435">
        <v>1.2974831145307977</v>
      </c>
      <c r="Q858" s="434">
        <v>1.079</v>
      </c>
      <c r="R858" s="434">
        <v>1</v>
      </c>
      <c r="S858" s="434" t="s">
        <v>361</v>
      </c>
      <c r="T858" s="434" t="s">
        <v>361</v>
      </c>
      <c r="U858" s="434"/>
      <c r="V858" s="435"/>
      <c r="W858" s="441"/>
    </row>
    <row r="859" spans="2:23" x14ac:dyDescent="0.35">
      <c r="B859" s="446" t="s">
        <v>730</v>
      </c>
      <c r="C859" s="434" t="s">
        <v>663</v>
      </c>
      <c r="D859" s="434" t="s">
        <v>664</v>
      </c>
      <c r="E859" s="435">
        <v>1.3089999999999999</v>
      </c>
      <c r="F859" s="434">
        <v>1.25</v>
      </c>
      <c r="G859" s="435">
        <v>2.98E-2</v>
      </c>
      <c r="H859" s="435">
        <v>1.6930000000000001E-2</v>
      </c>
      <c r="I859" s="435">
        <v>0.26669999999999999</v>
      </c>
      <c r="J859" s="435">
        <v>2.8039999999999999E-2</v>
      </c>
      <c r="K859" s="435">
        <v>5.5489999999999998E-2</v>
      </c>
      <c r="L859" s="434">
        <v>357.15</v>
      </c>
      <c r="M859" s="434">
        <v>7</v>
      </c>
      <c r="N859" s="434">
        <v>0</v>
      </c>
      <c r="O859" s="434">
        <v>1958</v>
      </c>
      <c r="P859" s="435">
        <v>1.2974831145307977</v>
      </c>
      <c r="Q859" s="434">
        <v>1.079</v>
      </c>
      <c r="R859" s="434">
        <v>1</v>
      </c>
      <c r="S859" s="434" t="s">
        <v>361</v>
      </c>
      <c r="T859" s="434" t="s">
        <v>361</v>
      </c>
      <c r="U859" s="434"/>
      <c r="V859" s="435"/>
      <c r="W859" s="441"/>
    </row>
    <row r="860" spans="2:23" x14ac:dyDescent="0.35">
      <c r="B860" s="446" t="s">
        <v>730</v>
      </c>
      <c r="C860" s="434" t="s">
        <v>665</v>
      </c>
      <c r="D860" s="434" t="s">
        <v>666</v>
      </c>
      <c r="E860" s="435">
        <v>1.3089999999999999</v>
      </c>
      <c r="F860" s="434">
        <v>1.25</v>
      </c>
      <c r="G860" s="435">
        <v>4.8419999999999998E-2</v>
      </c>
      <c r="H860" s="435">
        <v>3.6659999999999998E-2</v>
      </c>
      <c r="I860" s="435">
        <v>0.253</v>
      </c>
      <c r="J860" s="435">
        <v>2.5219999999999999E-2</v>
      </c>
      <c r="K860" s="435">
        <v>5.2569999999999999E-2</v>
      </c>
      <c r="L860" s="434">
        <v>202.4</v>
      </c>
      <c r="M860" s="434">
        <v>7</v>
      </c>
      <c r="N860" s="434">
        <v>0</v>
      </c>
      <c r="O860" s="434">
        <v>1668</v>
      </c>
      <c r="P860" s="435">
        <v>1.2974831145307977</v>
      </c>
      <c r="Q860" s="434">
        <v>1.079</v>
      </c>
      <c r="R860" s="434">
        <v>1</v>
      </c>
      <c r="S860" s="434" t="s">
        <v>361</v>
      </c>
      <c r="T860" s="434" t="s">
        <v>361</v>
      </c>
      <c r="U860" s="434"/>
      <c r="V860" s="435"/>
      <c r="W860" s="441"/>
    </row>
    <row r="861" spans="2:23" x14ac:dyDescent="0.35">
      <c r="B861" s="446" t="s">
        <v>730</v>
      </c>
      <c r="C861" s="434" t="s">
        <v>731</v>
      </c>
      <c r="D861" s="434" t="s">
        <v>732</v>
      </c>
      <c r="E861" s="435">
        <v>0.87660000000000005</v>
      </c>
      <c r="F861" s="434">
        <v>1</v>
      </c>
      <c r="G861" s="435">
        <v>0</v>
      </c>
      <c r="H861" s="435">
        <v>0</v>
      </c>
      <c r="I861" s="435">
        <v>0.27460000000000001</v>
      </c>
      <c r="J861" s="435">
        <v>2.9669999999999998E-2</v>
      </c>
      <c r="K861" s="435">
        <v>5.7180000000000002E-2</v>
      </c>
      <c r="L861" s="434">
        <v>0</v>
      </c>
      <c r="M861" s="434">
        <v>0</v>
      </c>
      <c r="N861" s="434">
        <v>0</v>
      </c>
      <c r="O861" s="434">
        <v>5609</v>
      </c>
      <c r="P861" s="435">
        <v>0.91375642595403694</v>
      </c>
      <c r="Q861" s="434">
        <v>1</v>
      </c>
      <c r="R861" s="434">
        <v>1</v>
      </c>
      <c r="S861" s="434" t="s">
        <v>361</v>
      </c>
      <c r="T861" s="434" t="s">
        <v>361</v>
      </c>
      <c r="U861" s="434"/>
      <c r="V861" s="435"/>
      <c r="W861" s="441"/>
    </row>
    <row r="862" spans="2:23" x14ac:dyDescent="0.35">
      <c r="B862" s="446" t="s">
        <v>730</v>
      </c>
      <c r="C862" s="434" t="s">
        <v>733</v>
      </c>
      <c r="D862" s="434" t="s">
        <v>734</v>
      </c>
      <c r="E862" s="435">
        <v>0.96519999999999995</v>
      </c>
      <c r="F862" s="434">
        <v>1</v>
      </c>
      <c r="G862" s="435">
        <v>0.1668</v>
      </c>
      <c r="H862" s="435">
        <v>0.16231000000000001</v>
      </c>
      <c r="I862" s="435">
        <v>0.43909999999999999</v>
      </c>
      <c r="J862" s="435">
        <v>6.3600000000000004E-2</v>
      </c>
      <c r="K862" s="435">
        <v>9.2990000000000003E-2</v>
      </c>
      <c r="L862" s="434">
        <v>0</v>
      </c>
      <c r="M862" s="434">
        <v>0</v>
      </c>
      <c r="N862" s="434">
        <v>0</v>
      </c>
      <c r="O862" s="434">
        <v>6381</v>
      </c>
      <c r="P862" s="435">
        <v>0.97603622400909129</v>
      </c>
      <c r="Q862" s="434">
        <v>1</v>
      </c>
      <c r="R862" s="434">
        <v>1</v>
      </c>
      <c r="S862" s="434" t="s">
        <v>361</v>
      </c>
      <c r="T862" s="434" t="s">
        <v>361</v>
      </c>
      <c r="U862" s="434"/>
      <c r="V862" s="435"/>
      <c r="W862" s="441"/>
    </row>
    <row r="863" spans="2:23" x14ac:dyDescent="0.35">
      <c r="B863" s="446" t="s">
        <v>730</v>
      </c>
      <c r="C863" s="434" t="s">
        <v>735</v>
      </c>
      <c r="D863" s="434" t="s">
        <v>736</v>
      </c>
      <c r="E863" s="435">
        <v>1.1103000000000001</v>
      </c>
      <c r="F863" s="434">
        <v>1</v>
      </c>
      <c r="G863" s="435">
        <v>0.10316</v>
      </c>
      <c r="H863" s="435">
        <v>7.9259999999999997E-2</v>
      </c>
      <c r="I863" s="435">
        <v>0.45760000000000001</v>
      </c>
      <c r="J863" s="435">
        <v>6.7419999999999994E-2</v>
      </c>
      <c r="K863" s="435">
        <v>9.7089999999999996E-2</v>
      </c>
      <c r="L863" s="434">
        <v>0</v>
      </c>
      <c r="M863" s="434">
        <v>0</v>
      </c>
      <c r="N863" s="434">
        <v>0</v>
      </c>
      <c r="O863" s="434">
        <v>2175</v>
      </c>
      <c r="P863" s="435">
        <v>1.074280134097352</v>
      </c>
      <c r="Q863" s="434">
        <v>1</v>
      </c>
      <c r="R863" s="434">
        <v>1</v>
      </c>
      <c r="S863" s="434" t="s">
        <v>361</v>
      </c>
      <c r="T863" s="434" t="s">
        <v>361</v>
      </c>
      <c r="U863" s="434"/>
      <c r="V863" s="435"/>
      <c r="W863" s="441"/>
    </row>
    <row r="864" spans="2:23" x14ac:dyDescent="0.35">
      <c r="B864" s="446" t="s">
        <v>730</v>
      </c>
      <c r="C864" s="434" t="s">
        <v>737</v>
      </c>
      <c r="D864" s="434" t="s">
        <v>738</v>
      </c>
      <c r="E864" s="435">
        <v>1.0367</v>
      </c>
      <c r="F864" s="434">
        <v>1</v>
      </c>
      <c r="G864" s="435">
        <v>2.0389999999999998E-2</v>
      </c>
      <c r="H864" s="435">
        <v>1.5869999999999999E-2</v>
      </c>
      <c r="I864" s="435">
        <v>0.41720000000000002</v>
      </c>
      <c r="J864" s="435">
        <v>5.9089999999999997E-2</v>
      </c>
      <c r="K864" s="435">
        <v>8.8150000000000006E-2</v>
      </c>
      <c r="L864" s="434">
        <v>0</v>
      </c>
      <c r="M864" s="434">
        <v>0</v>
      </c>
      <c r="N864" s="434">
        <v>0</v>
      </c>
      <c r="O864" s="434">
        <v>3444</v>
      </c>
      <c r="P864" s="435">
        <v>1.0249890878711914</v>
      </c>
      <c r="Q864" s="434">
        <v>1</v>
      </c>
      <c r="R864" s="434">
        <v>1</v>
      </c>
      <c r="S864" s="434" t="s">
        <v>361</v>
      </c>
      <c r="T864" s="434" t="s">
        <v>361</v>
      </c>
      <c r="U864" s="434"/>
      <c r="V864" s="435"/>
      <c r="W864" s="441"/>
    </row>
    <row r="865" spans="2:23" x14ac:dyDescent="0.35">
      <c r="B865" s="446" t="s">
        <v>730</v>
      </c>
      <c r="C865" s="434" t="s">
        <v>739</v>
      </c>
      <c r="D865" s="434" t="s">
        <v>740</v>
      </c>
      <c r="E865" s="435">
        <v>0.94689999999999996</v>
      </c>
      <c r="F865" s="434">
        <v>1</v>
      </c>
      <c r="G865" s="435">
        <v>0</v>
      </c>
      <c r="H865" s="435">
        <v>0</v>
      </c>
      <c r="I865" s="435">
        <v>0.2054</v>
      </c>
      <c r="J865" s="435">
        <v>1.54E-2</v>
      </c>
      <c r="K865" s="435">
        <v>4.2470000000000001E-2</v>
      </c>
      <c r="L865" s="434">
        <v>0</v>
      </c>
      <c r="M865" s="434">
        <v>0</v>
      </c>
      <c r="N865" s="434">
        <v>0</v>
      </c>
      <c r="O865" s="434">
        <v>6143</v>
      </c>
      <c r="P865" s="435">
        <v>0.96332550544021678</v>
      </c>
      <c r="Q865" s="434">
        <v>1</v>
      </c>
      <c r="R865" s="434">
        <v>1</v>
      </c>
      <c r="S865" s="434" t="s">
        <v>361</v>
      </c>
      <c r="T865" s="434" t="s">
        <v>361</v>
      </c>
      <c r="U865" s="434"/>
      <c r="V865" s="435"/>
      <c r="W865" s="441"/>
    </row>
    <row r="866" spans="2:23" x14ac:dyDescent="0.35">
      <c r="B866" s="446" t="s">
        <v>730</v>
      </c>
      <c r="C866" s="434" t="s">
        <v>741</v>
      </c>
      <c r="D866" s="434" t="s">
        <v>742</v>
      </c>
      <c r="E866" s="435">
        <v>0.96519999999999995</v>
      </c>
      <c r="F866" s="434">
        <v>1</v>
      </c>
      <c r="G866" s="435">
        <v>0</v>
      </c>
      <c r="H866" s="435">
        <v>0</v>
      </c>
      <c r="I866" s="435">
        <v>0.35310000000000002</v>
      </c>
      <c r="J866" s="435">
        <v>0.03</v>
      </c>
      <c r="K866" s="435">
        <v>0</v>
      </c>
      <c r="L866" s="434">
        <v>0</v>
      </c>
      <c r="M866" s="434">
        <v>0</v>
      </c>
      <c r="N866" s="434">
        <v>0</v>
      </c>
      <c r="O866" s="434">
        <v>1754</v>
      </c>
      <c r="P866" s="435">
        <v>0.97603622400909129</v>
      </c>
      <c r="Q866" s="434">
        <v>1</v>
      </c>
      <c r="R866" s="434">
        <v>1</v>
      </c>
      <c r="S866" s="434" t="s">
        <v>361</v>
      </c>
      <c r="T866" s="434" t="s">
        <v>361</v>
      </c>
      <c r="U866" s="434"/>
      <c r="V866" s="435"/>
      <c r="W866" s="441"/>
    </row>
    <row r="867" spans="2:23" x14ac:dyDescent="0.35">
      <c r="B867" s="446" t="s">
        <v>730</v>
      </c>
      <c r="C867" s="434" t="s">
        <v>743</v>
      </c>
      <c r="D867" s="434" t="s">
        <v>744</v>
      </c>
      <c r="E867" s="435">
        <v>0.96519999999999995</v>
      </c>
      <c r="F867" s="434">
        <v>1</v>
      </c>
      <c r="G867" s="435">
        <v>0.11269</v>
      </c>
      <c r="H867" s="435">
        <v>0.12975</v>
      </c>
      <c r="I867" s="435">
        <v>0.48420000000000002</v>
      </c>
      <c r="J867" s="435">
        <v>7.2900000000000006E-2</v>
      </c>
      <c r="K867" s="435">
        <v>0.10302</v>
      </c>
      <c r="L867" s="434">
        <v>0</v>
      </c>
      <c r="M867" s="434">
        <v>0</v>
      </c>
      <c r="N867" s="434">
        <v>0</v>
      </c>
      <c r="O867" s="434">
        <v>2105</v>
      </c>
      <c r="P867" s="435">
        <v>0.97603622400909129</v>
      </c>
      <c r="Q867" s="434">
        <v>1</v>
      </c>
      <c r="R867" s="434">
        <v>1</v>
      </c>
      <c r="S867" s="434" t="s">
        <v>361</v>
      </c>
      <c r="T867" s="434" t="s">
        <v>361</v>
      </c>
      <c r="U867" s="434"/>
      <c r="V867" s="435"/>
      <c r="W867" s="441"/>
    </row>
    <row r="868" spans="2:23" x14ac:dyDescent="0.35">
      <c r="B868" s="446" t="s">
        <v>730</v>
      </c>
      <c r="C868" s="434" t="s">
        <v>745</v>
      </c>
      <c r="D868" s="434" t="s">
        <v>746</v>
      </c>
      <c r="E868" s="435">
        <v>0.96519999999999995</v>
      </c>
      <c r="F868" s="434">
        <v>1</v>
      </c>
      <c r="G868" s="435">
        <v>0.23451</v>
      </c>
      <c r="H868" s="435">
        <v>0.17508000000000001</v>
      </c>
      <c r="I868" s="435">
        <v>0.36049999999999999</v>
      </c>
      <c r="J868" s="435">
        <v>4.7390000000000002E-2</v>
      </c>
      <c r="K868" s="435">
        <v>7.5730000000000006E-2</v>
      </c>
      <c r="L868" s="434">
        <v>0</v>
      </c>
      <c r="M868" s="434">
        <v>0</v>
      </c>
      <c r="N868" s="434">
        <v>0</v>
      </c>
      <c r="O868" s="434">
        <v>9718</v>
      </c>
      <c r="P868" s="435">
        <v>0.97603622400909129</v>
      </c>
      <c r="Q868" s="434">
        <v>1</v>
      </c>
      <c r="R868" s="434">
        <v>1</v>
      </c>
      <c r="S868" s="434" t="s">
        <v>361</v>
      </c>
      <c r="T868" s="434" t="s">
        <v>361</v>
      </c>
      <c r="U868" s="434"/>
      <c r="V868" s="435"/>
      <c r="W868" s="441"/>
    </row>
    <row r="869" spans="2:23" x14ac:dyDescent="0.35">
      <c r="B869" s="446" t="s">
        <v>730</v>
      </c>
      <c r="C869" s="434" t="s">
        <v>747</v>
      </c>
      <c r="D869" s="434" t="s">
        <v>748</v>
      </c>
      <c r="E869" s="435">
        <v>0.96519999999999995</v>
      </c>
      <c r="F869" s="434">
        <v>1</v>
      </c>
      <c r="G869" s="435">
        <v>8.5239999999999996E-2</v>
      </c>
      <c r="H869" s="435">
        <v>9.7229999999999997E-2</v>
      </c>
      <c r="I869" s="435">
        <v>0.36749999999999999</v>
      </c>
      <c r="J869" s="435">
        <v>4.8829999999999998E-2</v>
      </c>
      <c r="K869" s="435">
        <v>7.7259999999999995E-2</v>
      </c>
      <c r="L869" s="434">
        <v>0</v>
      </c>
      <c r="M869" s="434">
        <v>0</v>
      </c>
      <c r="N869" s="434">
        <v>0</v>
      </c>
      <c r="O869" s="434">
        <v>3546</v>
      </c>
      <c r="P869" s="435">
        <v>0.97603622400909129</v>
      </c>
      <c r="Q869" s="434">
        <v>1</v>
      </c>
      <c r="R869" s="434">
        <v>1</v>
      </c>
      <c r="S869" s="434" t="s">
        <v>361</v>
      </c>
      <c r="T869" s="434" t="s">
        <v>361</v>
      </c>
      <c r="U869" s="434"/>
      <c r="V869" s="435"/>
      <c r="W869" s="441"/>
    </row>
    <row r="870" spans="2:23" x14ac:dyDescent="0.35">
      <c r="B870" s="446" t="s">
        <v>730</v>
      </c>
      <c r="C870" s="434" t="s">
        <v>749</v>
      </c>
      <c r="D870" s="434" t="s">
        <v>750</v>
      </c>
      <c r="E870" s="435">
        <v>0.96519999999999995</v>
      </c>
      <c r="F870" s="434">
        <v>1</v>
      </c>
      <c r="G870" s="435">
        <v>0.12</v>
      </c>
      <c r="H870" s="435">
        <v>9.0529999999999999E-2</v>
      </c>
      <c r="I870" s="435">
        <v>0.39689999999999998</v>
      </c>
      <c r="J870" s="435">
        <v>5.4899999999999997E-2</v>
      </c>
      <c r="K870" s="435">
        <v>8.3690000000000001E-2</v>
      </c>
      <c r="L870" s="434">
        <v>0</v>
      </c>
      <c r="M870" s="434">
        <v>0</v>
      </c>
      <c r="N870" s="434">
        <v>0</v>
      </c>
      <c r="O870" s="434">
        <v>4850</v>
      </c>
      <c r="P870" s="435">
        <v>0.97603622400909129</v>
      </c>
      <c r="Q870" s="434">
        <v>1</v>
      </c>
      <c r="R870" s="434">
        <v>1</v>
      </c>
      <c r="S870" s="434" t="s">
        <v>361</v>
      </c>
      <c r="T870" s="434" t="s">
        <v>361</v>
      </c>
      <c r="U870" s="434"/>
      <c r="V870" s="435"/>
      <c r="W870" s="441"/>
    </row>
    <row r="871" spans="2:23" x14ac:dyDescent="0.35">
      <c r="B871" s="446" t="s">
        <v>730</v>
      </c>
      <c r="C871" s="434" t="s">
        <v>751</v>
      </c>
      <c r="D871" s="434" t="s">
        <v>752</v>
      </c>
      <c r="E871" s="435">
        <v>0.96519999999999995</v>
      </c>
      <c r="F871" s="434">
        <v>1</v>
      </c>
      <c r="G871" s="435">
        <v>0.12197</v>
      </c>
      <c r="H871" s="435">
        <v>8.2619999999999999E-2</v>
      </c>
      <c r="I871" s="435">
        <v>0.34539999999999998</v>
      </c>
      <c r="J871" s="435">
        <v>4.428E-2</v>
      </c>
      <c r="K871" s="435">
        <v>7.2450000000000001E-2</v>
      </c>
      <c r="L871" s="434">
        <v>0</v>
      </c>
      <c r="M871" s="434">
        <v>0</v>
      </c>
      <c r="N871" s="434">
        <v>0</v>
      </c>
      <c r="O871" s="434">
        <v>6074</v>
      </c>
      <c r="P871" s="435">
        <v>0.97603622400909129</v>
      </c>
      <c r="Q871" s="434">
        <v>1</v>
      </c>
      <c r="R871" s="434">
        <v>1</v>
      </c>
      <c r="S871" s="434" t="s">
        <v>361</v>
      </c>
      <c r="T871" s="434" t="s">
        <v>361</v>
      </c>
      <c r="U871" s="434"/>
      <c r="V871" s="435"/>
      <c r="W871" s="441"/>
    </row>
    <row r="872" spans="2:23" x14ac:dyDescent="0.35">
      <c r="B872" s="446" t="s">
        <v>730</v>
      </c>
      <c r="C872" s="434" t="s">
        <v>753</v>
      </c>
      <c r="D872" s="434" t="s">
        <v>754</v>
      </c>
      <c r="E872" s="435">
        <v>1.0367</v>
      </c>
      <c r="F872" s="434">
        <v>1</v>
      </c>
      <c r="G872" s="435">
        <v>0</v>
      </c>
      <c r="H872" s="435">
        <v>0</v>
      </c>
      <c r="I872" s="435">
        <v>0.37840000000000001</v>
      </c>
      <c r="J872" s="435">
        <v>5.108E-2</v>
      </c>
      <c r="K872" s="435">
        <v>7.9640000000000002E-2</v>
      </c>
      <c r="L872" s="434">
        <v>0</v>
      </c>
      <c r="M872" s="434">
        <v>0</v>
      </c>
      <c r="N872" s="434">
        <v>0</v>
      </c>
      <c r="O872" s="434">
        <v>3758</v>
      </c>
      <c r="P872" s="435">
        <v>1.0249890878711914</v>
      </c>
      <c r="Q872" s="434">
        <v>1</v>
      </c>
      <c r="R872" s="434">
        <v>1</v>
      </c>
      <c r="S872" s="434" t="s">
        <v>361</v>
      </c>
      <c r="T872" s="434" t="s">
        <v>361</v>
      </c>
      <c r="U872" s="434"/>
      <c r="V872" s="435"/>
      <c r="W872" s="441"/>
    </row>
    <row r="873" spans="2:23" x14ac:dyDescent="0.35">
      <c r="B873" s="446" t="s">
        <v>730</v>
      </c>
      <c r="C873" s="434" t="s">
        <v>755</v>
      </c>
      <c r="D873" s="434" t="s">
        <v>756</v>
      </c>
      <c r="E873" s="435">
        <v>0.85770000000000002</v>
      </c>
      <c r="F873" s="434">
        <v>1</v>
      </c>
      <c r="G873" s="435">
        <v>0</v>
      </c>
      <c r="H873" s="435">
        <v>0</v>
      </c>
      <c r="I873" s="435">
        <v>0.28310000000000002</v>
      </c>
      <c r="J873" s="435">
        <v>0.03</v>
      </c>
      <c r="K873" s="435">
        <v>0</v>
      </c>
      <c r="L873" s="434">
        <v>0</v>
      </c>
      <c r="M873" s="434">
        <v>0</v>
      </c>
      <c r="N873" s="434">
        <v>0</v>
      </c>
      <c r="O873" s="434">
        <v>659</v>
      </c>
      <c r="P873" s="435">
        <v>0.90021882155698485</v>
      </c>
      <c r="Q873" s="434">
        <v>1</v>
      </c>
      <c r="R873" s="434">
        <v>1</v>
      </c>
      <c r="S873" s="434" t="s">
        <v>361</v>
      </c>
      <c r="T873" s="434" t="s">
        <v>361</v>
      </c>
      <c r="U873" s="434"/>
      <c r="V873" s="435"/>
      <c r="W873" s="441"/>
    </row>
    <row r="874" spans="2:23" x14ac:dyDescent="0.35">
      <c r="B874" s="446" t="s">
        <v>730</v>
      </c>
      <c r="C874" s="434" t="s">
        <v>757</v>
      </c>
      <c r="D874" s="434" t="s">
        <v>758</v>
      </c>
      <c r="E874" s="435">
        <v>1.0367</v>
      </c>
      <c r="F874" s="434">
        <v>1</v>
      </c>
      <c r="G874" s="435">
        <v>0</v>
      </c>
      <c r="H874" s="435">
        <v>0</v>
      </c>
      <c r="I874" s="435">
        <v>0.25</v>
      </c>
      <c r="J874" s="435">
        <v>2.46E-2</v>
      </c>
      <c r="K874" s="435">
        <v>0</v>
      </c>
      <c r="L874" s="434">
        <v>0</v>
      </c>
      <c r="M874" s="434">
        <v>0</v>
      </c>
      <c r="N874" s="434">
        <v>0</v>
      </c>
      <c r="O874" s="434">
        <v>2734</v>
      </c>
      <c r="P874" s="435">
        <v>1.0249890878711914</v>
      </c>
      <c r="Q874" s="434">
        <v>1</v>
      </c>
      <c r="R874" s="434">
        <v>1</v>
      </c>
      <c r="S874" s="434" t="s">
        <v>361</v>
      </c>
      <c r="T874" s="434" t="s">
        <v>361</v>
      </c>
      <c r="U874" s="434"/>
      <c r="V874" s="435"/>
      <c r="W874" s="441"/>
    </row>
    <row r="875" spans="2:23" x14ac:dyDescent="0.35">
      <c r="B875" s="446" t="s">
        <v>730</v>
      </c>
      <c r="C875" s="434" t="s">
        <v>759</v>
      </c>
      <c r="D875" s="434" t="s">
        <v>760</v>
      </c>
      <c r="E875" s="435">
        <v>0.85770000000000002</v>
      </c>
      <c r="F875" s="434">
        <v>1</v>
      </c>
      <c r="G875" s="435">
        <v>0</v>
      </c>
      <c r="H875" s="435">
        <v>0</v>
      </c>
      <c r="I875" s="435">
        <v>0.29060000000000002</v>
      </c>
      <c r="J875" s="435">
        <v>3.2969999999999999E-2</v>
      </c>
      <c r="K875" s="435">
        <v>6.0609999999999997E-2</v>
      </c>
      <c r="L875" s="434">
        <v>0</v>
      </c>
      <c r="M875" s="434">
        <v>0</v>
      </c>
      <c r="N875" s="434">
        <v>0</v>
      </c>
      <c r="O875" s="434">
        <v>6941</v>
      </c>
      <c r="P875" s="435">
        <v>0.90021882155698485</v>
      </c>
      <c r="Q875" s="434">
        <v>1</v>
      </c>
      <c r="R875" s="434">
        <v>1</v>
      </c>
      <c r="S875" s="434" t="s">
        <v>361</v>
      </c>
      <c r="T875" s="434" t="s">
        <v>361</v>
      </c>
      <c r="U875" s="434"/>
      <c r="V875" s="435"/>
      <c r="W875" s="441"/>
    </row>
    <row r="876" spans="2:23" x14ac:dyDescent="0.35">
      <c r="B876" s="446" t="s">
        <v>730</v>
      </c>
      <c r="C876" s="434" t="s">
        <v>761</v>
      </c>
      <c r="D876" s="434" t="s">
        <v>762</v>
      </c>
      <c r="E876" s="435">
        <v>1.0367</v>
      </c>
      <c r="F876" s="434">
        <v>1</v>
      </c>
      <c r="G876" s="435">
        <v>5.7800000000000004E-3</v>
      </c>
      <c r="H876" s="435">
        <v>3.5599999999999998E-3</v>
      </c>
      <c r="I876" s="435">
        <v>0.19270000000000001</v>
      </c>
      <c r="J876" s="435">
        <v>1.319E-2</v>
      </c>
      <c r="K876" s="435">
        <v>3.9789999999999999E-2</v>
      </c>
      <c r="L876" s="434">
        <v>0</v>
      </c>
      <c r="M876" s="434">
        <v>0</v>
      </c>
      <c r="N876" s="434">
        <v>0</v>
      </c>
      <c r="O876" s="434">
        <v>6013</v>
      </c>
      <c r="P876" s="435">
        <v>1.0249890878711914</v>
      </c>
      <c r="Q876" s="434">
        <v>1</v>
      </c>
      <c r="R876" s="434">
        <v>1</v>
      </c>
      <c r="S876" s="434" t="s">
        <v>361</v>
      </c>
      <c r="T876" s="434" t="s">
        <v>361</v>
      </c>
      <c r="U876" s="434"/>
      <c r="V876" s="435"/>
      <c r="W876" s="441"/>
    </row>
    <row r="877" spans="2:23" x14ac:dyDescent="0.35">
      <c r="B877" s="446" t="s">
        <v>730</v>
      </c>
      <c r="C877" s="434" t="s">
        <v>763</v>
      </c>
      <c r="D877" s="434" t="s">
        <v>764</v>
      </c>
      <c r="E877" s="435">
        <v>0.96519999999999995</v>
      </c>
      <c r="F877" s="434">
        <v>1</v>
      </c>
      <c r="G877" s="435">
        <v>0</v>
      </c>
      <c r="H877" s="435">
        <v>0</v>
      </c>
      <c r="I877" s="435">
        <v>0.13800000000000001</v>
      </c>
      <c r="J877" s="435">
        <v>0</v>
      </c>
      <c r="K877" s="435">
        <v>2.8340000000000001E-2</v>
      </c>
      <c r="L877" s="434">
        <v>0</v>
      </c>
      <c r="M877" s="434">
        <v>0</v>
      </c>
      <c r="N877" s="434">
        <v>0</v>
      </c>
      <c r="O877" s="434">
        <v>8498</v>
      </c>
      <c r="P877" s="435">
        <v>0.97603622400909129</v>
      </c>
      <c r="Q877" s="434">
        <v>1</v>
      </c>
      <c r="R877" s="434">
        <v>1</v>
      </c>
      <c r="S877" s="434" t="s">
        <v>361</v>
      </c>
      <c r="T877" s="434" t="s">
        <v>361</v>
      </c>
      <c r="U877" s="434"/>
      <c r="V877" s="435"/>
      <c r="W877" s="441"/>
    </row>
    <row r="878" spans="2:23" x14ac:dyDescent="0.35">
      <c r="B878" s="446" t="s">
        <v>730</v>
      </c>
      <c r="C878" s="434" t="s">
        <v>765</v>
      </c>
      <c r="D878" s="434" t="s">
        <v>766</v>
      </c>
      <c r="E878" s="435">
        <v>0.96519999999999995</v>
      </c>
      <c r="F878" s="434">
        <v>1</v>
      </c>
      <c r="G878" s="435">
        <v>0.17249999999999999</v>
      </c>
      <c r="H878" s="435">
        <v>0.13658999999999999</v>
      </c>
      <c r="I878" s="435">
        <v>0.34720000000000001</v>
      </c>
      <c r="J878" s="435">
        <v>4.4650000000000002E-2</v>
      </c>
      <c r="K878" s="435">
        <v>7.2840000000000002E-2</v>
      </c>
      <c r="L878" s="434">
        <v>0</v>
      </c>
      <c r="M878" s="434">
        <v>0</v>
      </c>
      <c r="N878" s="434">
        <v>0</v>
      </c>
      <c r="O878" s="434">
        <v>3952</v>
      </c>
      <c r="P878" s="435">
        <v>0.97603622400909129</v>
      </c>
      <c r="Q878" s="434">
        <v>1</v>
      </c>
      <c r="R878" s="434">
        <v>1</v>
      </c>
      <c r="S878" s="434" t="s">
        <v>361</v>
      </c>
      <c r="T878" s="434" t="s">
        <v>361</v>
      </c>
      <c r="U878" s="434"/>
      <c r="V878" s="435"/>
      <c r="W878" s="441"/>
    </row>
    <row r="879" spans="2:23" x14ac:dyDescent="0.35">
      <c r="B879" s="446" t="s">
        <v>730</v>
      </c>
      <c r="C879" s="434" t="s">
        <v>767</v>
      </c>
      <c r="D879" s="434" t="s">
        <v>768</v>
      </c>
      <c r="E879" s="435">
        <v>0.94639999999999991</v>
      </c>
      <c r="F879" s="434">
        <v>1</v>
      </c>
      <c r="G879" s="435">
        <v>0</v>
      </c>
      <c r="H879" s="435">
        <v>0</v>
      </c>
      <c r="I879" s="435">
        <v>0.28000000000000003</v>
      </c>
      <c r="J879" s="435">
        <v>3.0790000000000001E-2</v>
      </c>
      <c r="K879" s="435">
        <v>5.8340000000000003E-2</v>
      </c>
      <c r="L879" s="434">
        <v>0</v>
      </c>
      <c r="M879" s="434">
        <v>0</v>
      </c>
      <c r="N879" s="434">
        <v>0</v>
      </c>
      <c r="O879" s="434">
        <v>2438</v>
      </c>
      <c r="P879" s="435">
        <v>0.96297713696564724</v>
      </c>
      <c r="Q879" s="434">
        <v>1</v>
      </c>
      <c r="R879" s="434">
        <v>1</v>
      </c>
      <c r="S879" s="434" t="s">
        <v>361</v>
      </c>
      <c r="T879" s="434" t="s">
        <v>361</v>
      </c>
      <c r="U879" s="434"/>
      <c r="V879" s="435"/>
      <c r="W879" s="441"/>
    </row>
    <row r="880" spans="2:23" x14ac:dyDescent="0.35">
      <c r="B880" s="446" t="s">
        <v>730</v>
      </c>
      <c r="C880" s="434" t="s">
        <v>769</v>
      </c>
      <c r="D880" s="434" t="s">
        <v>770</v>
      </c>
      <c r="E880" s="435">
        <v>0.96519999999999995</v>
      </c>
      <c r="F880" s="434">
        <v>1</v>
      </c>
      <c r="G880" s="435">
        <v>0.13858999999999999</v>
      </c>
      <c r="H880" s="435">
        <v>0.11131000000000001</v>
      </c>
      <c r="I880" s="435">
        <v>0.38</v>
      </c>
      <c r="J880" s="435">
        <v>5.1409999999999997E-2</v>
      </c>
      <c r="K880" s="435">
        <v>7.9990000000000006E-2</v>
      </c>
      <c r="L880" s="434">
        <v>0</v>
      </c>
      <c r="M880" s="434">
        <v>0</v>
      </c>
      <c r="N880" s="434">
        <v>0</v>
      </c>
      <c r="O880" s="434">
        <v>4983</v>
      </c>
      <c r="P880" s="435">
        <v>0.97603622400909129</v>
      </c>
      <c r="Q880" s="434">
        <v>1</v>
      </c>
      <c r="R880" s="434">
        <v>1</v>
      </c>
      <c r="S880" s="434" t="s">
        <v>361</v>
      </c>
      <c r="T880" s="434" t="s">
        <v>361</v>
      </c>
      <c r="U880" s="434"/>
      <c r="V880" s="435"/>
      <c r="W880" s="441"/>
    </row>
    <row r="881" spans="2:23" x14ac:dyDescent="0.35">
      <c r="B881" s="446" t="s">
        <v>730</v>
      </c>
      <c r="C881" s="434" t="s">
        <v>771</v>
      </c>
      <c r="D881" s="434" t="s">
        <v>772</v>
      </c>
      <c r="E881" s="435">
        <v>0.91600000000000004</v>
      </c>
      <c r="F881" s="434">
        <v>1</v>
      </c>
      <c r="G881" s="435">
        <v>0</v>
      </c>
      <c r="H881" s="435">
        <v>0</v>
      </c>
      <c r="I881" s="435">
        <v>5.8900000000000001E-2</v>
      </c>
      <c r="J881" s="435">
        <v>0</v>
      </c>
      <c r="K881" s="435">
        <v>0</v>
      </c>
      <c r="L881" s="434">
        <v>0</v>
      </c>
      <c r="M881" s="434">
        <v>0</v>
      </c>
      <c r="N881" s="434">
        <v>0</v>
      </c>
      <c r="O881" s="434">
        <v>199</v>
      </c>
      <c r="P881" s="435">
        <v>0.94168579733873115</v>
      </c>
      <c r="Q881" s="434">
        <v>1</v>
      </c>
      <c r="R881" s="434">
        <v>1</v>
      </c>
      <c r="S881" s="434" t="s">
        <v>361</v>
      </c>
      <c r="T881" s="434" t="s">
        <v>361</v>
      </c>
      <c r="U881" s="434"/>
      <c r="V881" s="435"/>
      <c r="W881" s="441"/>
    </row>
    <row r="882" spans="2:23" x14ac:dyDescent="0.35">
      <c r="B882" s="446" t="s">
        <v>730</v>
      </c>
      <c r="C882" s="434" t="s">
        <v>773</v>
      </c>
      <c r="D882" s="434" t="s">
        <v>774</v>
      </c>
      <c r="E882" s="435">
        <v>1.0770999999999999</v>
      </c>
      <c r="F882" s="434">
        <v>1</v>
      </c>
      <c r="G882" s="435">
        <v>0</v>
      </c>
      <c r="H882" s="435">
        <v>0</v>
      </c>
      <c r="I882" s="435">
        <v>0.30909999999999999</v>
      </c>
      <c r="J882" s="435">
        <v>3.6790000000000003E-2</v>
      </c>
      <c r="K882" s="435">
        <v>6.4589999999999995E-2</v>
      </c>
      <c r="L882" s="434">
        <v>0</v>
      </c>
      <c r="M882" s="434">
        <v>0</v>
      </c>
      <c r="N882" s="434">
        <v>0</v>
      </c>
      <c r="O882" s="434">
        <v>2151</v>
      </c>
      <c r="P882" s="435">
        <v>1.0521772965395393</v>
      </c>
      <c r="Q882" s="434">
        <v>1</v>
      </c>
      <c r="R882" s="434">
        <v>1</v>
      </c>
      <c r="S882" s="434" t="s">
        <v>361</v>
      </c>
      <c r="T882" s="434" t="s">
        <v>361</v>
      </c>
      <c r="U882" s="434"/>
      <c r="V882" s="435"/>
      <c r="W882" s="441"/>
    </row>
    <row r="883" spans="2:23" x14ac:dyDescent="0.35">
      <c r="B883" s="446" t="s">
        <v>730</v>
      </c>
      <c r="C883" s="434" t="s">
        <v>775</v>
      </c>
      <c r="D883" s="434" t="s">
        <v>776</v>
      </c>
      <c r="E883" s="435">
        <v>0.96519999999999995</v>
      </c>
      <c r="F883" s="434">
        <v>1</v>
      </c>
      <c r="G883" s="435">
        <v>0</v>
      </c>
      <c r="H883" s="435">
        <v>0</v>
      </c>
      <c r="I883" s="435">
        <v>0.18990000000000001</v>
      </c>
      <c r="J883" s="435">
        <v>1.273E-2</v>
      </c>
      <c r="K883" s="435">
        <v>3.9199999999999999E-2</v>
      </c>
      <c r="L883" s="434">
        <v>0</v>
      </c>
      <c r="M883" s="434">
        <v>0</v>
      </c>
      <c r="N883" s="434">
        <v>0</v>
      </c>
      <c r="O883" s="434">
        <v>4373</v>
      </c>
      <c r="P883" s="435">
        <v>0.97603622400909129</v>
      </c>
      <c r="Q883" s="434">
        <v>1</v>
      </c>
      <c r="R883" s="434">
        <v>1</v>
      </c>
      <c r="S883" s="434" t="s">
        <v>361</v>
      </c>
      <c r="T883" s="434" t="s">
        <v>361</v>
      </c>
      <c r="U883" s="434"/>
      <c r="V883" s="435"/>
      <c r="W883" s="441"/>
    </row>
    <row r="884" spans="2:23" x14ac:dyDescent="0.35">
      <c r="B884" s="446" t="s">
        <v>730</v>
      </c>
      <c r="C884" s="434" t="s">
        <v>777</v>
      </c>
      <c r="D884" s="434" t="s">
        <v>778</v>
      </c>
      <c r="E884" s="435">
        <v>0.96519999999999995</v>
      </c>
      <c r="F884" s="434">
        <v>1</v>
      </c>
      <c r="G884" s="435">
        <v>4.4249999999999998E-2</v>
      </c>
      <c r="H884" s="435">
        <v>3.4970000000000001E-2</v>
      </c>
      <c r="I884" s="435">
        <v>0.49890000000000001</v>
      </c>
      <c r="J884" s="435">
        <v>7.5939999999999994E-2</v>
      </c>
      <c r="K884" s="435">
        <v>0.10631</v>
      </c>
      <c r="L884" s="434">
        <v>0</v>
      </c>
      <c r="M884" s="434">
        <v>0</v>
      </c>
      <c r="N884" s="434">
        <v>0</v>
      </c>
      <c r="O884" s="434">
        <v>1863</v>
      </c>
      <c r="P884" s="435">
        <v>0.97603622400909129</v>
      </c>
      <c r="Q884" s="434">
        <v>1</v>
      </c>
      <c r="R884" s="434">
        <v>1</v>
      </c>
      <c r="S884" s="434" t="s">
        <v>361</v>
      </c>
      <c r="T884" s="434" t="s">
        <v>361</v>
      </c>
      <c r="U884" s="434"/>
      <c r="V884" s="435"/>
      <c r="W884" s="441"/>
    </row>
    <row r="885" spans="2:23" x14ac:dyDescent="0.35">
      <c r="B885" s="446" t="s">
        <v>730</v>
      </c>
      <c r="C885" s="434" t="s">
        <v>779</v>
      </c>
      <c r="D885" s="434" t="s">
        <v>780</v>
      </c>
      <c r="E885" s="435">
        <v>1.1103000000000001</v>
      </c>
      <c r="F885" s="434">
        <v>1</v>
      </c>
      <c r="G885" s="435">
        <v>0</v>
      </c>
      <c r="H885" s="435">
        <v>0</v>
      </c>
      <c r="I885" s="435">
        <v>0.1991</v>
      </c>
      <c r="J885" s="435">
        <v>1.423E-2</v>
      </c>
      <c r="K885" s="435">
        <v>0</v>
      </c>
      <c r="L885" s="434">
        <v>0</v>
      </c>
      <c r="M885" s="434">
        <v>0</v>
      </c>
      <c r="N885" s="434">
        <v>0</v>
      </c>
      <c r="O885" s="434">
        <v>2252</v>
      </c>
      <c r="P885" s="435">
        <v>1.074280134097352</v>
      </c>
      <c r="Q885" s="434">
        <v>1</v>
      </c>
      <c r="R885" s="434">
        <v>1</v>
      </c>
      <c r="S885" s="434" t="s">
        <v>361</v>
      </c>
      <c r="T885" s="434" t="s">
        <v>361</v>
      </c>
      <c r="U885" s="434"/>
      <c r="V885" s="435"/>
      <c r="W885" s="441"/>
    </row>
    <row r="886" spans="2:23" x14ac:dyDescent="0.35">
      <c r="B886" s="446" t="s">
        <v>730</v>
      </c>
      <c r="C886" s="434" t="s">
        <v>781</v>
      </c>
      <c r="D886" s="434" t="s">
        <v>782</v>
      </c>
      <c r="E886" s="435">
        <v>0.88929999999999998</v>
      </c>
      <c r="F886" s="434">
        <v>1</v>
      </c>
      <c r="G886" s="435">
        <v>0</v>
      </c>
      <c r="H886" s="435">
        <v>0</v>
      </c>
      <c r="I886" s="435">
        <v>0.24560000000000001</v>
      </c>
      <c r="J886" s="435">
        <v>2.3689999999999999E-2</v>
      </c>
      <c r="K886" s="435">
        <v>0</v>
      </c>
      <c r="L886" s="434">
        <v>0</v>
      </c>
      <c r="M886" s="434">
        <v>0</v>
      </c>
      <c r="N886" s="434">
        <v>0</v>
      </c>
      <c r="O886" s="434">
        <v>2841</v>
      </c>
      <c r="P886" s="435">
        <v>0.92280145493018839</v>
      </c>
      <c r="Q886" s="434">
        <v>1</v>
      </c>
      <c r="R886" s="434">
        <v>1</v>
      </c>
      <c r="S886" s="434" t="s">
        <v>361</v>
      </c>
      <c r="T886" s="434" t="s">
        <v>361</v>
      </c>
      <c r="U886" s="434"/>
      <c r="V886" s="435"/>
      <c r="W886" s="441"/>
    </row>
    <row r="887" spans="2:23" x14ac:dyDescent="0.35">
      <c r="B887" s="446" t="s">
        <v>730</v>
      </c>
      <c r="C887" s="434" t="s">
        <v>783</v>
      </c>
      <c r="D887" s="434" t="s">
        <v>784</v>
      </c>
      <c r="E887" s="435">
        <v>0.96519999999999995</v>
      </c>
      <c r="F887" s="434">
        <v>1</v>
      </c>
      <c r="G887" s="435">
        <v>0.12495000000000001</v>
      </c>
      <c r="H887" s="435">
        <v>0.14102999999999999</v>
      </c>
      <c r="I887" s="435">
        <v>0.56699999999999995</v>
      </c>
      <c r="J887" s="435">
        <v>8.9980000000000004E-2</v>
      </c>
      <c r="K887" s="435">
        <v>0.12167</v>
      </c>
      <c r="L887" s="434">
        <v>0</v>
      </c>
      <c r="M887" s="434">
        <v>0</v>
      </c>
      <c r="N887" s="434">
        <v>0</v>
      </c>
      <c r="O887" s="434">
        <v>1040</v>
      </c>
      <c r="P887" s="435">
        <v>0.97603622400909129</v>
      </c>
      <c r="Q887" s="434">
        <v>1</v>
      </c>
      <c r="R887" s="434">
        <v>1</v>
      </c>
      <c r="S887" s="434" t="s">
        <v>361</v>
      </c>
      <c r="T887" s="434" t="s">
        <v>361</v>
      </c>
      <c r="U887" s="434"/>
      <c r="V887" s="435"/>
      <c r="W887" s="441"/>
    </row>
    <row r="888" spans="2:23" x14ac:dyDescent="0.35">
      <c r="B888" s="446" t="s">
        <v>730</v>
      </c>
      <c r="C888" s="434" t="s">
        <v>785</v>
      </c>
      <c r="D888" s="434" t="s">
        <v>786</v>
      </c>
      <c r="E888" s="435">
        <v>0.95030000000000003</v>
      </c>
      <c r="F888" s="434">
        <v>1</v>
      </c>
      <c r="G888" s="435">
        <v>0</v>
      </c>
      <c r="H888" s="435">
        <v>0</v>
      </c>
      <c r="I888" s="435">
        <v>0.2127</v>
      </c>
      <c r="J888" s="435">
        <v>1.6910000000000001E-2</v>
      </c>
      <c r="K888" s="435">
        <v>0</v>
      </c>
      <c r="L888" s="434">
        <v>0</v>
      </c>
      <c r="M888" s="434">
        <v>0</v>
      </c>
      <c r="N888" s="434">
        <v>0</v>
      </c>
      <c r="O888" s="434">
        <v>2238</v>
      </c>
      <c r="P888" s="435">
        <v>0.96569287558059835</v>
      </c>
      <c r="Q888" s="434">
        <v>1</v>
      </c>
      <c r="R888" s="434">
        <v>1</v>
      </c>
      <c r="S888" s="434" t="s">
        <v>361</v>
      </c>
      <c r="T888" s="434" t="s">
        <v>361</v>
      </c>
      <c r="U888" s="434"/>
      <c r="V888" s="435"/>
      <c r="W888" s="441"/>
    </row>
    <row r="889" spans="2:23" x14ac:dyDescent="0.35">
      <c r="B889" s="446" t="s">
        <v>730</v>
      </c>
      <c r="C889" s="434" t="s">
        <v>787</v>
      </c>
      <c r="D889" s="434" t="s">
        <v>788</v>
      </c>
      <c r="E889" s="435">
        <v>0.96519999999999995</v>
      </c>
      <c r="F889" s="434">
        <v>1</v>
      </c>
      <c r="G889" s="435">
        <v>0</v>
      </c>
      <c r="H889" s="435">
        <v>0</v>
      </c>
      <c r="I889" s="435">
        <v>0.36059999999999998</v>
      </c>
      <c r="J889" s="435">
        <v>4.7410000000000001E-2</v>
      </c>
      <c r="K889" s="435">
        <v>7.5749999999999998E-2</v>
      </c>
      <c r="L889" s="434">
        <v>0</v>
      </c>
      <c r="M889" s="434">
        <v>0</v>
      </c>
      <c r="N889" s="434">
        <v>0</v>
      </c>
      <c r="O889" s="434">
        <v>3124</v>
      </c>
      <c r="P889" s="435">
        <v>0.97603622400909129</v>
      </c>
      <c r="Q889" s="434">
        <v>1</v>
      </c>
      <c r="R889" s="434">
        <v>1</v>
      </c>
      <c r="S889" s="434" t="s">
        <v>361</v>
      </c>
      <c r="T889" s="434" t="s">
        <v>361</v>
      </c>
      <c r="U889" s="434"/>
      <c r="V889" s="435"/>
      <c r="W889" s="441"/>
    </row>
    <row r="890" spans="2:23" x14ac:dyDescent="0.35">
      <c r="B890" s="446" t="s">
        <v>730</v>
      </c>
      <c r="C890" s="434" t="s">
        <v>789</v>
      </c>
      <c r="D890" s="434" t="s">
        <v>790</v>
      </c>
      <c r="E890" s="435">
        <v>0.96519999999999995</v>
      </c>
      <c r="F890" s="434">
        <v>1</v>
      </c>
      <c r="G890" s="435">
        <v>0</v>
      </c>
      <c r="H890" s="435">
        <v>0</v>
      </c>
      <c r="I890" s="435">
        <v>0.2737</v>
      </c>
      <c r="J890" s="435">
        <v>2.9489999999999999E-2</v>
      </c>
      <c r="K890" s="435">
        <v>5.6989999999999999E-2</v>
      </c>
      <c r="L890" s="434">
        <v>0</v>
      </c>
      <c r="M890" s="434">
        <v>0</v>
      </c>
      <c r="N890" s="434">
        <v>0</v>
      </c>
      <c r="O890" s="434">
        <v>5664</v>
      </c>
      <c r="P890" s="435">
        <v>0.97603622400909129</v>
      </c>
      <c r="Q890" s="434">
        <v>1</v>
      </c>
      <c r="R890" s="434">
        <v>1</v>
      </c>
      <c r="S890" s="434" t="s">
        <v>361</v>
      </c>
      <c r="T890" s="434" t="s">
        <v>361</v>
      </c>
      <c r="U890" s="434"/>
      <c r="V890" s="435"/>
      <c r="W890" s="441"/>
    </row>
    <row r="891" spans="2:23" x14ac:dyDescent="0.35">
      <c r="B891" s="446" t="s">
        <v>730</v>
      </c>
      <c r="C891" s="434" t="s">
        <v>791</v>
      </c>
      <c r="D891" s="434" t="s">
        <v>792</v>
      </c>
      <c r="E891" s="435">
        <v>0.96519999999999995</v>
      </c>
      <c r="F891" s="434">
        <v>1</v>
      </c>
      <c r="G891" s="435">
        <v>4.8370000000000003E-2</v>
      </c>
      <c r="H891" s="435">
        <v>4.7899999999999998E-2</v>
      </c>
      <c r="I891" s="435">
        <v>0.18770000000000001</v>
      </c>
      <c r="J891" s="435">
        <v>1.238E-2</v>
      </c>
      <c r="K891" s="435">
        <v>3.8739999999999997E-2</v>
      </c>
      <c r="L891" s="434">
        <v>0</v>
      </c>
      <c r="M891" s="434">
        <v>0</v>
      </c>
      <c r="N891" s="434">
        <v>0</v>
      </c>
      <c r="O891" s="434">
        <v>4439</v>
      </c>
      <c r="P891" s="435">
        <v>0.97603622400909129</v>
      </c>
      <c r="Q891" s="434">
        <v>1</v>
      </c>
      <c r="R891" s="434">
        <v>1</v>
      </c>
      <c r="S891" s="434" t="s">
        <v>361</v>
      </c>
      <c r="T891" s="434" t="s">
        <v>361</v>
      </c>
      <c r="U891" s="434"/>
      <c r="V891" s="435"/>
      <c r="W891" s="441"/>
    </row>
    <row r="892" spans="2:23" x14ac:dyDescent="0.35">
      <c r="B892" s="446" t="s">
        <v>730</v>
      </c>
      <c r="C892" s="434" t="s">
        <v>793</v>
      </c>
      <c r="D892" s="434" t="s">
        <v>794</v>
      </c>
      <c r="E892" s="435">
        <v>0.98259999999999992</v>
      </c>
      <c r="F892" s="434">
        <v>1</v>
      </c>
      <c r="G892" s="435">
        <v>0</v>
      </c>
      <c r="H892" s="435">
        <v>0</v>
      </c>
      <c r="I892" s="435">
        <v>0.23430000000000001</v>
      </c>
      <c r="J892" s="435">
        <v>2.1360000000000001E-2</v>
      </c>
      <c r="K892" s="435">
        <v>4.8590000000000001E-2</v>
      </c>
      <c r="L892" s="434">
        <v>0</v>
      </c>
      <c r="M892" s="434">
        <v>0</v>
      </c>
      <c r="N892" s="434">
        <v>0</v>
      </c>
      <c r="O892" s="434">
        <v>5616</v>
      </c>
      <c r="P892" s="435">
        <v>0.98805155299309055</v>
      </c>
      <c r="Q892" s="434">
        <v>1</v>
      </c>
      <c r="R892" s="434">
        <v>1</v>
      </c>
      <c r="S892" s="434" t="s">
        <v>361</v>
      </c>
      <c r="T892" s="434" t="s">
        <v>361</v>
      </c>
      <c r="U892" s="434"/>
      <c r="V892" s="435"/>
      <c r="W892" s="441"/>
    </row>
    <row r="893" spans="2:23" x14ac:dyDescent="0.35">
      <c r="B893" s="446" t="s">
        <v>730</v>
      </c>
      <c r="C893" s="434" t="s">
        <v>795</v>
      </c>
      <c r="D893" s="434" t="s">
        <v>796</v>
      </c>
      <c r="E893" s="435">
        <v>0.96519999999999995</v>
      </c>
      <c r="F893" s="434">
        <v>1</v>
      </c>
      <c r="G893" s="435">
        <v>0</v>
      </c>
      <c r="H893" s="435">
        <v>0</v>
      </c>
      <c r="I893" s="435">
        <v>0.1762</v>
      </c>
      <c r="J893" s="435">
        <v>1.051E-2</v>
      </c>
      <c r="K893" s="435">
        <v>3.6319999999999998E-2</v>
      </c>
      <c r="L893" s="434">
        <v>0</v>
      </c>
      <c r="M893" s="434">
        <v>0</v>
      </c>
      <c r="N893" s="434">
        <v>0</v>
      </c>
      <c r="O893" s="434">
        <v>5382</v>
      </c>
      <c r="P893" s="435">
        <v>0.97603622400909129</v>
      </c>
      <c r="Q893" s="434">
        <v>1</v>
      </c>
      <c r="R893" s="434">
        <v>1</v>
      </c>
      <c r="S893" s="434" t="s">
        <v>361</v>
      </c>
      <c r="T893" s="434" t="s">
        <v>361</v>
      </c>
      <c r="U893" s="434"/>
      <c r="V893" s="435"/>
      <c r="W893" s="441"/>
    </row>
    <row r="894" spans="2:23" x14ac:dyDescent="0.35">
      <c r="B894" s="446" t="s">
        <v>730</v>
      </c>
      <c r="C894" s="434" t="s">
        <v>797</v>
      </c>
      <c r="D894" s="434" t="s">
        <v>798</v>
      </c>
      <c r="E894" s="435">
        <v>1.1103000000000001</v>
      </c>
      <c r="F894" s="434">
        <v>1</v>
      </c>
      <c r="G894" s="435">
        <v>0</v>
      </c>
      <c r="H894" s="435">
        <v>0</v>
      </c>
      <c r="I894" s="435">
        <v>0.21609999999999999</v>
      </c>
      <c r="J894" s="435">
        <v>1.7610000000000001E-2</v>
      </c>
      <c r="K894" s="435">
        <v>4.4729999999999999E-2</v>
      </c>
      <c r="L894" s="434">
        <v>0</v>
      </c>
      <c r="M894" s="434">
        <v>0</v>
      </c>
      <c r="N894" s="434">
        <v>0</v>
      </c>
      <c r="O894" s="434">
        <v>3563</v>
      </c>
      <c r="P894" s="435">
        <v>1.074280134097352</v>
      </c>
      <c r="Q894" s="434">
        <v>1</v>
      </c>
      <c r="R894" s="434">
        <v>1</v>
      </c>
      <c r="S894" s="434" t="s">
        <v>361</v>
      </c>
      <c r="T894" s="434" t="s">
        <v>361</v>
      </c>
      <c r="U894" s="434"/>
      <c r="V894" s="435"/>
      <c r="W894" s="441"/>
    </row>
    <row r="895" spans="2:23" x14ac:dyDescent="0.35">
      <c r="B895" s="446" t="s">
        <v>730</v>
      </c>
      <c r="C895" s="434" t="s">
        <v>799</v>
      </c>
      <c r="D895" s="434" t="s">
        <v>800</v>
      </c>
      <c r="E895" s="435">
        <v>0.96519999999999995</v>
      </c>
      <c r="F895" s="434">
        <v>1</v>
      </c>
      <c r="G895" s="435">
        <v>4.1910000000000003E-2</v>
      </c>
      <c r="H895" s="435">
        <v>4.2410000000000003E-2</v>
      </c>
      <c r="I895" s="435">
        <v>0.3251</v>
      </c>
      <c r="J895" s="435">
        <v>4.0090000000000001E-2</v>
      </c>
      <c r="K895" s="435">
        <v>6.8049999999999999E-2</v>
      </c>
      <c r="L895" s="434">
        <v>0</v>
      </c>
      <c r="M895" s="434">
        <v>0</v>
      </c>
      <c r="N895" s="434">
        <v>0</v>
      </c>
      <c r="O895" s="434">
        <v>3947</v>
      </c>
      <c r="P895" s="435">
        <v>0.97603622400909129</v>
      </c>
      <c r="Q895" s="434">
        <v>1</v>
      </c>
      <c r="R895" s="434">
        <v>1</v>
      </c>
      <c r="S895" s="434" t="s">
        <v>361</v>
      </c>
      <c r="T895" s="434" t="s">
        <v>361</v>
      </c>
      <c r="U895" s="434"/>
      <c r="V895" s="435"/>
      <c r="W895" s="441"/>
    </row>
    <row r="896" spans="2:23" x14ac:dyDescent="0.35">
      <c r="B896" s="446" t="s">
        <v>730</v>
      </c>
      <c r="C896" s="434" t="s">
        <v>801</v>
      </c>
      <c r="D896" s="434" t="s">
        <v>802</v>
      </c>
      <c r="E896" s="435">
        <v>1.0367</v>
      </c>
      <c r="F896" s="434">
        <v>1</v>
      </c>
      <c r="G896" s="435">
        <v>0</v>
      </c>
      <c r="H896" s="435">
        <v>0</v>
      </c>
      <c r="I896" s="435">
        <v>0.36659999999999998</v>
      </c>
      <c r="J896" s="435">
        <v>4.8649999999999999E-2</v>
      </c>
      <c r="K896" s="435">
        <v>7.7060000000000003E-2</v>
      </c>
      <c r="L896" s="434">
        <v>0</v>
      </c>
      <c r="M896" s="434">
        <v>0</v>
      </c>
      <c r="N896" s="434">
        <v>0</v>
      </c>
      <c r="O896" s="434">
        <v>4552</v>
      </c>
      <c r="P896" s="435">
        <v>1.0249890878711914</v>
      </c>
      <c r="Q896" s="434">
        <v>1</v>
      </c>
      <c r="R896" s="434">
        <v>1</v>
      </c>
      <c r="S896" s="434" t="s">
        <v>361</v>
      </c>
      <c r="T896" s="434" t="s">
        <v>361</v>
      </c>
      <c r="U896" s="434"/>
      <c r="V896" s="435"/>
      <c r="W896" s="441"/>
    </row>
    <row r="897" spans="2:23" x14ac:dyDescent="0.35">
      <c r="B897" s="446" t="s">
        <v>730</v>
      </c>
      <c r="C897" s="434" t="s">
        <v>803</v>
      </c>
      <c r="D897" s="434" t="s">
        <v>804</v>
      </c>
      <c r="E897" s="435">
        <v>0.96519999999999995</v>
      </c>
      <c r="F897" s="434">
        <v>1</v>
      </c>
      <c r="G897" s="435">
        <v>4.2500000000000003E-3</v>
      </c>
      <c r="H897" s="435">
        <v>3.5100000000000001E-3</v>
      </c>
      <c r="I897" s="435">
        <v>0.2666</v>
      </c>
      <c r="J897" s="435">
        <v>2.802E-2</v>
      </c>
      <c r="K897" s="435">
        <v>5.5469999999999998E-2</v>
      </c>
      <c r="L897" s="434">
        <v>0</v>
      </c>
      <c r="M897" s="434">
        <v>0</v>
      </c>
      <c r="N897" s="434">
        <v>0</v>
      </c>
      <c r="O897" s="434">
        <v>685</v>
      </c>
      <c r="P897" s="435">
        <v>0.97603622400909129</v>
      </c>
      <c r="Q897" s="434">
        <v>1</v>
      </c>
      <c r="R897" s="434">
        <v>1</v>
      </c>
      <c r="S897" s="434" t="s">
        <v>361</v>
      </c>
      <c r="T897" s="434" t="s">
        <v>361</v>
      </c>
      <c r="U897" s="434"/>
      <c r="V897" s="435"/>
      <c r="W897" s="441"/>
    </row>
    <row r="898" spans="2:23" x14ac:dyDescent="0.35">
      <c r="B898" s="446" t="s">
        <v>730</v>
      </c>
      <c r="C898" s="434" t="s">
        <v>805</v>
      </c>
      <c r="D898" s="434" t="s">
        <v>806</v>
      </c>
      <c r="E898" s="435">
        <v>1.1103000000000001</v>
      </c>
      <c r="F898" s="434">
        <v>1</v>
      </c>
      <c r="G898" s="435">
        <v>0</v>
      </c>
      <c r="H898" s="435">
        <v>0</v>
      </c>
      <c r="I898" s="435">
        <v>0.23139999999999999</v>
      </c>
      <c r="J898" s="435">
        <v>2.0760000000000001E-2</v>
      </c>
      <c r="K898" s="435">
        <v>0</v>
      </c>
      <c r="L898" s="434">
        <v>0</v>
      </c>
      <c r="M898" s="434">
        <v>0</v>
      </c>
      <c r="N898" s="434">
        <v>0</v>
      </c>
      <c r="O898" s="434">
        <v>863</v>
      </c>
      <c r="P898" s="435">
        <v>1.074280134097352</v>
      </c>
      <c r="Q898" s="434">
        <v>1</v>
      </c>
      <c r="R898" s="434">
        <v>1</v>
      </c>
      <c r="S898" s="434" t="s">
        <v>361</v>
      </c>
      <c r="T898" s="434" t="s">
        <v>361</v>
      </c>
      <c r="U898" s="434"/>
      <c r="V898" s="435"/>
      <c r="W898" s="441"/>
    </row>
    <row r="899" spans="2:23" x14ac:dyDescent="0.35">
      <c r="B899" s="446" t="s">
        <v>730</v>
      </c>
      <c r="C899" s="434" t="s">
        <v>807</v>
      </c>
      <c r="D899" s="434" t="s">
        <v>808</v>
      </c>
      <c r="E899" s="435">
        <v>0.85770000000000002</v>
      </c>
      <c r="F899" s="434">
        <v>1</v>
      </c>
      <c r="G899" s="435">
        <v>0</v>
      </c>
      <c r="H899" s="435">
        <v>0</v>
      </c>
      <c r="I899" s="435">
        <v>0.15365000000000001</v>
      </c>
      <c r="J899" s="435">
        <v>6.8399999999999997E-3</v>
      </c>
      <c r="K899" s="435">
        <v>0</v>
      </c>
      <c r="L899" s="434">
        <v>0</v>
      </c>
      <c r="M899" s="434">
        <v>0</v>
      </c>
      <c r="N899" s="434">
        <v>0</v>
      </c>
      <c r="O899" s="434">
        <v>1641</v>
      </c>
      <c r="P899" s="435">
        <v>0.90021882155698485</v>
      </c>
      <c r="Q899" s="434">
        <v>1</v>
      </c>
      <c r="R899" s="434">
        <v>1</v>
      </c>
      <c r="S899" s="434" t="s">
        <v>361</v>
      </c>
      <c r="T899" s="434" t="s">
        <v>361</v>
      </c>
      <c r="U899" s="434"/>
      <c r="V899" s="435"/>
      <c r="W899" s="441"/>
    </row>
    <row r="900" spans="2:23" x14ac:dyDescent="0.35">
      <c r="B900" s="446" t="s">
        <v>730</v>
      </c>
      <c r="C900" s="434" t="s">
        <v>809</v>
      </c>
      <c r="D900" s="434" t="s">
        <v>810</v>
      </c>
      <c r="E900" s="435">
        <v>1.1103000000000001</v>
      </c>
      <c r="F900" s="434">
        <v>1</v>
      </c>
      <c r="G900" s="435">
        <v>0</v>
      </c>
      <c r="H900" s="435">
        <v>0</v>
      </c>
      <c r="I900" s="435">
        <v>0.30370000000000003</v>
      </c>
      <c r="J900" s="435">
        <v>3.5680000000000003E-2</v>
      </c>
      <c r="K900" s="435">
        <v>6.343E-2</v>
      </c>
      <c r="L900" s="434">
        <v>0</v>
      </c>
      <c r="M900" s="434">
        <v>0</v>
      </c>
      <c r="N900" s="434">
        <v>0</v>
      </c>
      <c r="O900" s="434">
        <v>3588</v>
      </c>
      <c r="P900" s="435">
        <v>1.074280134097352</v>
      </c>
      <c r="Q900" s="434">
        <v>1</v>
      </c>
      <c r="R900" s="434">
        <v>1</v>
      </c>
      <c r="S900" s="434" t="s">
        <v>361</v>
      </c>
      <c r="T900" s="434" t="s">
        <v>361</v>
      </c>
      <c r="U900" s="434"/>
      <c r="V900" s="435"/>
      <c r="W900" s="441"/>
    </row>
    <row r="901" spans="2:23" x14ac:dyDescent="0.35">
      <c r="B901" s="446" t="s">
        <v>730</v>
      </c>
      <c r="C901" s="434" t="s">
        <v>811</v>
      </c>
      <c r="D901" s="434" t="s">
        <v>812</v>
      </c>
      <c r="E901" s="435">
        <v>0.96519999999999995</v>
      </c>
      <c r="F901" s="434">
        <v>1</v>
      </c>
      <c r="G901" s="435">
        <v>0</v>
      </c>
      <c r="H901" s="435">
        <v>0</v>
      </c>
      <c r="I901" s="435">
        <v>0.23139999999999999</v>
      </c>
      <c r="J901" s="435">
        <v>2.0760000000000001E-2</v>
      </c>
      <c r="K901" s="435">
        <v>4.7969999999999999E-2</v>
      </c>
      <c r="L901" s="434">
        <v>0</v>
      </c>
      <c r="M901" s="434">
        <v>0</v>
      </c>
      <c r="N901" s="434">
        <v>0</v>
      </c>
      <c r="O901" s="434">
        <v>4951</v>
      </c>
      <c r="P901" s="435">
        <v>0.97603622400909129</v>
      </c>
      <c r="Q901" s="434">
        <v>1</v>
      </c>
      <c r="R901" s="434">
        <v>1</v>
      </c>
      <c r="S901" s="434" t="s">
        <v>361</v>
      </c>
      <c r="T901" s="434" t="s">
        <v>361</v>
      </c>
      <c r="U901" s="434"/>
      <c r="V901" s="435"/>
      <c r="W901" s="441"/>
    </row>
    <row r="902" spans="2:23" x14ac:dyDescent="0.35">
      <c r="B902" s="446" t="s">
        <v>730</v>
      </c>
      <c r="C902" s="434" t="s">
        <v>813</v>
      </c>
      <c r="D902" s="434" t="s">
        <v>814</v>
      </c>
      <c r="E902" s="435">
        <v>0.96519999999999995</v>
      </c>
      <c r="F902" s="434">
        <v>1</v>
      </c>
      <c r="G902" s="435">
        <v>0</v>
      </c>
      <c r="H902" s="435">
        <v>0</v>
      </c>
      <c r="I902" s="435">
        <v>0.10970000000000001</v>
      </c>
      <c r="J902" s="435">
        <v>0</v>
      </c>
      <c r="K902" s="435">
        <v>2.2460000000000001E-2</v>
      </c>
      <c r="L902" s="434">
        <v>0</v>
      </c>
      <c r="M902" s="434">
        <v>0</v>
      </c>
      <c r="N902" s="434">
        <v>0</v>
      </c>
      <c r="O902" s="434">
        <v>696</v>
      </c>
      <c r="P902" s="435">
        <v>0.97603622400909129</v>
      </c>
      <c r="Q902" s="434">
        <v>1</v>
      </c>
      <c r="R902" s="434">
        <v>1</v>
      </c>
      <c r="S902" s="434" t="s">
        <v>361</v>
      </c>
      <c r="T902" s="434" t="s">
        <v>361</v>
      </c>
      <c r="U902" s="434"/>
      <c r="V902" s="435"/>
      <c r="W902" s="441"/>
    </row>
    <row r="903" spans="2:23" x14ac:dyDescent="0.35">
      <c r="B903" s="446" t="s">
        <v>730</v>
      </c>
      <c r="C903" s="434" t="s">
        <v>815</v>
      </c>
      <c r="D903" s="434" t="s">
        <v>816</v>
      </c>
      <c r="E903" s="435">
        <v>1.0367</v>
      </c>
      <c r="F903" s="434">
        <v>1</v>
      </c>
      <c r="G903" s="435">
        <v>0</v>
      </c>
      <c r="H903" s="435">
        <v>0</v>
      </c>
      <c r="I903" s="435">
        <v>0.42530000000000001</v>
      </c>
      <c r="J903" s="435">
        <v>0.03</v>
      </c>
      <c r="K903" s="435">
        <v>0</v>
      </c>
      <c r="L903" s="434">
        <v>0</v>
      </c>
      <c r="M903" s="434">
        <v>0</v>
      </c>
      <c r="N903" s="434">
        <v>0</v>
      </c>
      <c r="O903" s="434">
        <v>1740</v>
      </c>
      <c r="P903" s="435">
        <v>1.0249890878711914</v>
      </c>
      <c r="Q903" s="434">
        <v>1</v>
      </c>
      <c r="R903" s="434">
        <v>1</v>
      </c>
      <c r="S903" s="434" t="s">
        <v>361</v>
      </c>
      <c r="T903" s="434" t="s">
        <v>361</v>
      </c>
      <c r="U903" s="434"/>
      <c r="V903" s="435"/>
      <c r="W903" s="441"/>
    </row>
    <row r="904" spans="2:23" x14ac:dyDescent="0.35">
      <c r="B904" s="446" t="s">
        <v>730</v>
      </c>
      <c r="C904" s="434" t="s">
        <v>409</v>
      </c>
      <c r="D904" s="434" t="s">
        <v>410</v>
      </c>
      <c r="E904" s="435">
        <v>1.3056000000000001</v>
      </c>
      <c r="F904" s="434">
        <v>1</v>
      </c>
      <c r="G904" s="435">
        <v>0.20910999999999999</v>
      </c>
      <c r="H904" s="435">
        <v>0.16803999999999999</v>
      </c>
      <c r="I904" s="435">
        <v>0.36309999999999998</v>
      </c>
      <c r="J904" s="435">
        <v>4.793E-2</v>
      </c>
      <c r="K904" s="435">
        <v>7.6300000000000007E-2</v>
      </c>
      <c r="L904" s="434">
        <v>378.08</v>
      </c>
      <c r="M904" s="434">
        <v>7</v>
      </c>
      <c r="N904" s="434">
        <v>0</v>
      </c>
      <c r="O904" s="434">
        <v>6661</v>
      </c>
      <c r="P904" s="435">
        <v>1.2003469266347144</v>
      </c>
      <c r="Q904" s="434">
        <v>1</v>
      </c>
      <c r="R904" s="434">
        <v>1</v>
      </c>
      <c r="S904" s="434" t="s">
        <v>361</v>
      </c>
      <c r="T904" s="434" t="s">
        <v>361</v>
      </c>
      <c r="U904" s="434"/>
      <c r="V904" s="435"/>
      <c r="W904" s="441"/>
    </row>
    <row r="905" spans="2:23" x14ac:dyDescent="0.35">
      <c r="B905" s="446" t="s">
        <v>730</v>
      </c>
      <c r="C905" s="434" t="s">
        <v>411</v>
      </c>
      <c r="D905" s="434" t="s">
        <v>412</v>
      </c>
      <c r="E905" s="435">
        <v>1.3056000000000001</v>
      </c>
      <c r="F905" s="434">
        <v>1</v>
      </c>
      <c r="G905" s="435">
        <v>0.11355999999999999</v>
      </c>
      <c r="H905" s="435">
        <v>0.15532000000000001</v>
      </c>
      <c r="I905" s="435">
        <v>0.71409999999999996</v>
      </c>
      <c r="J905" s="435">
        <v>0.12032</v>
      </c>
      <c r="K905" s="435">
        <v>0.15558</v>
      </c>
      <c r="L905" s="434">
        <v>2986.81</v>
      </c>
      <c r="M905" s="434">
        <v>0</v>
      </c>
      <c r="N905" s="434">
        <v>0</v>
      </c>
      <c r="O905" s="434">
        <v>617</v>
      </c>
      <c r="P905" s="435">
        <v>1.2003469266347144</v>
      </c>
      <c r="Q905" s="434">
        <v>1</v>
      </c>
      <c r="R905" s="434">
        <v>1</v>
      </c>
      <c r="S905" s="434" t="s">
        <v>361</v>
      </c>
      <c r="T905" s="434" t="s">
        <v>361</v>
      </c>
      <c r="U905" s="434"/>
      <c r="V905" s="435"/>
      <c r="W905" s="441"/>
    </row>
    <row r="906" spans="2:23" x14ac:dyDescent="0.35">
      <c r="B906" s="446" t="s">
        <v>730</v>
      </c>
      <c r="C906" s="434" t="s">
        <v>413</v>
      </c>
      <c r="D906" s="434" t="s">
        <v>414</v>
      </c>
      <c r="E906" s="435">
        <v>1.3056000000000001</v>
      </c>
      <c r="F906" s="434">
        <v>1</v>
      </c>
      <c r="G906" s="435">
        <v>0.33433000000000002</v>
      </c>
      <c r="H906" s="435">
        <v>0.28739999999999999</v>
      </c>
      <c r="I906" s="435">
        <v>0.92110000000000003</v>
      </c>
      <c r="J906" s="435">
        <v>0.16300999999999999</v>
      </c>
      <c r="K906" s="435">
        <v>0.20505000000000001</v>
      </c>
      <c r="L906" s="434">
        <v>7402.87</v>
      </c>
      <c r="M906" s="434">
        <v>0</v>
      </c>
      <c r="N906" s="434">
        <v>0</v>
      </c>
      <c r="O906" s="434">
        <v>1347</v>
      </c>
      <c r="P906" s="435">
        <v>1.2003469266347144</v>
      </c>
      <c r="Q906" s="434">
        <v>1</v>
      </c>
      <c r="R906" s="434">
        <v>1</v>
      </c>
      <c r="S906" s="434" t="s">
        <v>361</v>
      </c>
      <c r="T906" s="434" t="s">
        <v>361</v>
      </c>
      <c r="U906" s="434"/>
      <c r="V906" s="435"/>
      <c r="W906" s="441"/>
    </row>
    <row r="907" spans="2:23" x14ac:dyDescent="0.35">
      <c r="B907" s="446" t="s">
        <v>730</v>
      </c>
      <c r="C907" s="434" t="s">
        <v>415</v>
      </c>
      <c r="D907" s="434" t="s">
        <v>416</v>
      </c>
      <c r="E907" s="435">
        <v>1.3056000000000001</v>
      </c>
      <c r="F907" s="434">
        <v>1</v>
      </c>
      <c r="G907" s="435">
        <v>9.9919999999999995E-2</v>
      </c>
      <c r="H907" s="435">
        <v>7.2040000000000007E-2</v>
      </c>
      <c r="I907" s="435">
        <v>0.22869999999999999</v>
      </c>
      <c r="J907" s="435">
        <v>2.0209999999999999E-2</v>
      </c>
      <c r="K907" s="435">
        <v>4.7399999999999998E-2</v>
      </c>
      <c r="L907" s="434">
        <v>784.95</v>
      </c>
      <c r="M907" s="434">
        <v>7</v>
      </c>
      <c r="N907" s="434">
        <v>0</v>
      </c>
      <c r="O907" s="434">
        <v>1868</v>
      </c>
      <c r="P907" s="435">
        <v>1.2003469266347144</v>
      </c>
      <c r="Q907" s="434">
        <v>1</v>
      </c>
      <c r="R907" s="434">
        <v>1</v>
      </c>
      <c r="S907" s="434" t="s">
        <v>408</v>
      </c>
      <c r="T907" s="434" t="s">
        <v>361</v>
      </c>
      <c r="U907" s="434"/>
      <c r="V907" s="435"/>
      <c r="W907" s="441"/>
    </row>
    <row r="908" spans="2:23" x14ac:dyDescent="0.35">
      <c r="B908" s="446" t="s">
        <v>730</v>
      </c>
      <c r="C908" s="434" t="s">
        <v>417</v>
      </c>
      <c r="D908" s="434" t="s">
        <v>418</v>
      </c>
      <c r="E908" s="435">
        <v>1.3056000000000001</v>
      </c>
      <c r="F908" s="434">
        <v>1</v>
      </c>
      <c r="G908" s="435">
        <v>0.24897</v>
      </c>
      <c r="H908" s="435">
        <v>0.20125999999999999</v>
      </c>
      <c r="I908" s="435">
        <v>0.36070000000000002</v>
      </c>
      <c r="J908" s="435">
        <v>4.743E-2</v>
      </c>
      <c r="K908" s="435">
        <v>7.578E-2</v>
      </c>
      <c r="L908" s="434">
        <v>243.03</v>
      </c>
      <c r="M908" s="434">
        <v>7</v>
      </c>
      <c r="N908" s="434">
        <v>0</v>
      </c>
      <c r="O908" s="434">
        <v>6715</v>
      </c>
      <c r="P908" s="435">
        <v>1.2003469266347144</v>
      </c>
      <c r="Q908" s="434">
        <v>1</v>
      </c>
      <c r="R908" s="434">
        <v>1</v>
      </c>
      <c r="S908" s="434" t="s">
        <v>361</v>
      </c>
      <c r="T908" s="434" t="s">
        <v>361</v>
      </c>
      <c r="U908" s="434"/>
      <c r="V908" s="435"/>
      <c r="W908" s="441"/>
    </row>
    <row r="909" spans="2:23" x14ac:dyDescent="0.35">
      <c r="B909" s="446" t="s">
        <v>730</v>
      </c>
      <c r="C909" s="434" t="s">
        <v>419</v>
      </c>
      <c r="D909" s="434" t="s">
        <v>420</v>
      </c>
      <c r="E909" s="435">
        <v>1.3056000000000001</v>
      </c>
      <c r="F909" s="434">
        <v>1</v>
      </c>
      <c r="G909" s="435">
        <v>0.33310000000000001</v>
      </c>
      <c r="H909" s="435">
        <v>0.29493999999999998</v>
      </c>
      <c r="I909" s="435">
        <v>0.64329999999999998</v>
      </c>
      <c r="J909" s="435">
        <v>0.10571999999999999</v>
      </c>
      <c r="K909" s="435">
        <v>0.13913</v>
      </c>
      <c r="L909" s="434">
        <v>2252.11</v>
      </c>
      <c r="M909" s="434">
        <v>7</v>
      </c>
      <c r="N909" s="434">
        <v>0</v>
      </c>
      <c r="O909" s="434">
        <v>1652</v>
      </c>
      <c r="P909" s="435">
        <v>1.2003469266347144</v>
      </c>
      <c r="Q909" s="434">
        <v>1</v>
      </c>
      <c r="R909" s="434">
        <v>1</v>
      </c>
      <c r="S909" s="434" t="s">
        <v>361</v>
      </c>
      <c r="T909" s="434" t="s">
        <v>361</v>
      </c>
      <c r="U909" s="434"/>
      <c r="V909" s="435"/>
      <c r="W909" s="441"/>
    </row>
    <row r="910" spans="2:23" x14ac:dyDescent="0.35">
      <c r="B910" s="446" t="s">
        <v>730</v>
      </c>
      <c r="C910" s="434" t="s">
        <v>421</v>
      </c>
      <c r="D910" s="434" t="s">
        <v>422</v>
      </c>
      <c r="E910" s="435">
        <v>1.3056000000000001</v>
      </c>
      <c r="F910" s="434">
        <v>1</v>
      </c>
      <c r="G910" s="435">
        <v>1.685E-2</v>
      </c>
      <c r="H910" s="435">
        <v>1.2120000000000001E-2</v>
      </c>
      <c r="I910" s="435">
        <v>0.54990000000000006</v>
      </c>
      <c r="J910" s="435">
        <v>8.6449999999999999E-2</v>
      </c>
      <c r="K910" s="435">
        <v>0.11779000000000001</v>
      </c>
      <c r="L910" s="434">
        <v>252.93</v>
      </c>
      <c r="M910" s="434">
        <v>0</v>
      </c>
      <c r="N910" s="434">
        <v>0</v>
      </c>
      <c r="O910" s="434">
        <v>2888</v>
      </c>
      <c r="P910" s="435">
        <v>1.2003469266347144</v>
      </c>
      <c r="Q910" s="434">
        <v>1</v>
      </c>
      <c r="R910" s="434">
        <v>1</v>
      </c>
      <c r="S910" s="434" t="s">
        <v>361</v>
      </c>
      <c r="T910" s="434" t="s">
        <v>361</v>
      </c>
      <c r="U910" s="434"/>
      <c r="V910" s="435"/>
      <c r="W910" s="441"/>
    </row>
    <row r="911" spans="2:23" x14ac:dyDescent="0.35">
      <c r="B911" s="446" t="s">
        <v>730</v>
      </c>
      <c r="C911" s="434" t="s">
        <v>423</v>
      </c>
      <c r="D911" s="434" t="s">
        <v>424</v>
      </c>
      <c r="E911" s="435">
        <v>1.3056000000000001</v>
      </c>
      <c r="F911" s="434">
        <v>1</v>
      </c>
      <c r="G911" s="435">
        <v>0.19874</v>
      </c>
      <c r="H911" s="435">
        <v>0.15218999999999999</v>
      </c>
      <c r="I911" s="435">
        <v>0.2329</v>
      </c>
      <c r="J911" s="435">
        <v>2.1069999999999998E-2</v>
      </c>
      <c r="K911" s="435">
        <v>4.829E-2</v>
      </c>
      <c r="L911" s="434">
        <v>200.26</v>
      </c>
      <c r="M911" s="434">
        <v>7</v>
      </c>
      <c r="N911" s="434">
        <v>0</v>
      </c>
      <c r="O911" s="434">
        <v>6723</v>
      </c>
      <c r="P911" s="435">
        <v>1.2003469266347144</v>
      </c>
      <c r="Q911" s="434">
        <v>1</v>
      </c>
      <c r="R911" s="434">
        <v>1</v>
      </c>
      <c r="S911" s="434" t="s">
        <v>361</v>
      </c>
      <c r="T911" s="434" t="s">
        <v>361</v>
      </c>
      <c r="U911" s="434"/>
      <c r="V911" s="435"/>
      <c r="W911" s="441"/>
    </row>
    <row r="912" spans="2:23" x14ac:dyDescent="0.35">
      <c r="B912" s="446" t="s">
        <v>730</v>
      </c>
      <c r="C912" s="434" t="s">
        <v>425</v>
      </c>
      <c r="D912" s="434" t="s">
        <v>426</v>
      </c>
      <c r="E912" s="435">
        <v>1.3056000000000001</v>
      </c>
      <c r="F912" s="434">
        <v>1</v>
      </c>
      <c r="G912" s="435">
        <v>0.40676000000000001</v>
      </c>
      <c r="H912" s="435">
        <v>0.35231000000000001</v>
      </c>
      <c r="I912" s="435">
        <v>0.48099999999999998</v>
      </c>
      <c r="J912" s="435">
        <v>7.2239999999999999E-2</v>
      </c>
      <c r="K912" s="435">
        <v>0.1023</v>
      </c>
      <c r="L912" s="434">
        <v>573.96</v>
      </c>
      <c r="M912" s="434">
        <v>0</v>
      </c>
      <c r="N912" s="434">
        <v>0</v>
      </c>
      <c r="O912" s="434">
        <v>10447</v>
      </c>
      <c r="P912" s="435">
        <v>1.2003469266347144</v>
      </c>
      <c r="Q912" s="434">
        <v>1</v>
      </c>
      <c r="R912" s="434">
        <v>1</v>
      </c>
      <c r="S912" s="434" t="s">
        <v>361</v>
      </c>
      <c r="T912" s="434" t="s">
        <v>361</v>
      </c>
      <c r="U912" s="434"/>
      <c r="V912" s="435"/>
      <c r="W912" s="441"/>
    </row>
    <row r="913" spans="2:23" x14ac:dyDescent="0.35">
      <c r="B913" s="446" t="s">
        <v>730</v>
      </c>
      <c r="C913" s="434" t="s">
        <v>427</v>
      </c>
      <c r="D913" s="434" t="s">
        <v>428</v>
      </c>
      <c r="E913" s="435">
        <v>1.3056000000000001</v>
      </c>
      <c r="F913" s="434">
        <v>1</v>
      </c>
      <c r="G913" s="435">
        <v>0.36665999999999999</v>
      </c>
      <c r="H913" s="435">
        <v>0.39884999999999998</v>
      </c>
      <c r="I913" s="435">
        <v>0.53580000000000005</v>
      </c>
      <c r="J913" s="435">
        <v>8.3549999999999999E-2</v>
      </c>
      <c r="K913" s="435">
        <v>0.11459999999999999</v>
      </c>
      <c r="L913" s="434">
        <v>1480.16</v>
      </c>
      <c r="M913" s="434">
        <v>0</v>
      </c>
      <c r="N913" s="434">
        <v>0</v>
      </c>
      <c r="O913" s="434">
        <v>2353</v>
      </c>
      <c r="P913" s="435">
        <v>1.2003469266347144</v>
      </c>
      <c r="Q913" s="434">
        <v>1</v>
      </c>
      <c r="R913" s="434">
        <v>1</v>
      </c>
      <c r="S913" s="434" t="s">
        <v>361</v>
      </c>
      <c r="T913" s="434" t="s">
        <v>361</v>
      </c>
      <c r="U913" s="434"/>
      <c r="V913" s="435"/>
      <c r="W913" s="441"/>
    </row>
    <row r="914" spans="2:23" x14ac:dyDescent="0.35">
      <c r="B914" s="446" t="s">
        <v>730</v>
      </c>
      <c r="C914" s="434" t="s">
        <v>429</v>
      </c>
      <c r="D914" s="434" t="s">
        <v>430</v>
      </c>
      <c r="E914" s="435">
        <v>1.3056000000000001</v>
      </c>
      <c r="F914" s="434">
        <v>1</v>
      </c>
      <c r="G914" s="435">
        <v>0.30231999999999998</v>
      </c>
      <c r="H914" s="435">
        <v>0.27722999999999998</v>
      </c>
      <c r="I914" s="435">
        <v>0.43769999999999998</v>
      </c>
      <c r="J914" s="435">
        <v>6.3310000000000005E-2</v>
      </c>
      <c r="K914" s="435">
        <v>9.2679999999999998E-2</v>
      </c>
      <c r="L914" s="434">
        <v>866.36</v>
      </c>
      <c r="M914" s="434">
        <v>0</v>
      </c>
      <c r="N914" s="434">
        <v>0</v>
      </c>
      <c r="O914" s="434">
        <v>1892</v>
      </c>
      <c r="P914" s="435">
        <v>1.2003469266347144</v>
      </c>
      <c r="Q914" s="434">
        <v>1</v>
      </c>
      <c r="R914" s="434">
        <v>1</v>
      </c>
      <c r="S914" s="434" t="s">
        <v>361</v>
      </c>
      <c r="T914" s="434" t="s">
        <v>361</v>
      </c>
      <c r="U914" s="434"/>
      <c r="V914" s="435"/>
      <c r="W914" s="441"/>
    </row>
    <row r="915" spans="2:23" x14ac:dyDescent="0.35">
      <c r="B915" s="446" t="s">
        <v>730</v>
      </c>
      <c r="C915" s="434" t="s">
        <v>709</v>
      </c>
      <c r="D915" s="434" t="s">
        <v>710</v>
      </c>
      <c r="E915" s="435">
        <v>1.3056000000000001</v>
      </c>
      <c r="F915" s="434">
        <v>1</v>
      </c>
      <c r="G915" s="435">
        <v>0</v>
      </c>
      <c r="H915" s="435">
        <v>0</v>
      </c>
      <c r="I915" s="435">
        <v>0.2387</v>
      </c>
      <c r="J915" s="435">
        <v>2.2270000000000002E-2</v>
      </c>
      <c r="K915" s="435">
        <v>4.9520000000000002E-2</v>
      </c>
      <c r="L915" s="434">
        <v>544.12</v>
      </c>
      <c r="M915" s="434">
        <v>0</v>
      </c>
      <c r="N915" s="434">
        <v>0</v>
      </c>
      <c r="O915" s="434">
        <v>929</v>
      </c>
      <c r="P915" s="435">
        <v>1.2003469266347144</v>
      </c>
      <c r="Q915" s="434">
        <v>1</v>
      </c>
      <c r="R915" s="434">
        <v>1</v>
      </c>
      <c r="S915" s="434" t="s">
        <v>361</v>
      </c>
      <c r="T915" s="434" t="s">
        <v>361</v>
      </c>
      <c r="U915" s="434"/>
      <c r="V915" s="435"/>
      <c r="W915" s="441"/>
    </row>
    <row r="916" spans="2:23" x14ac:dyDescent="0.35">
      <c r="B916" s="446" t="s">
        <v>730</v>
      </c>
      <c r="C916" s="434" t="s">
        <v>431</v>
      </c>
      <c r="D916" s="434" t="s">
        <v>432</v>
      </c>
      <c r="E916" s="435">
        <v>1.3056000000000001</v>
      </c>
      <c r="F916" s="434">
        <v>1</v>
      </c>
      <c r="G916" s="435">
        <v>0.11773</v>
      </c>
      <c r="H916" s="435">
        <v>7.2859999999999994E-2</v>
      </c>
      <c r="I916" s="435">
        <v>0.28589999999999999</v>
      </c>
      <c r="J916" s="435">
        <v>3.2000000000000001E-2</v>
      </c>
      <c r="K916" s="435">
        <v>5.96E-2</v>
      </c>
      <c r="L916" s="434">
        <v>386.39</v>
      </c>
      <c r="M916" s="434">
        <v>7</v>
      </c>
      <c r="N916" s="434">
        <v>0</v>
      </c>
      <c r="O916" s="434">
        <v>5535</v>
      </c>
      <c r="P916" s="435">
        <v>1.2003469266347144</v>
      </c>
      <c r="Q916" s="434">
        <v>1</v>
      </c>
      <c r="R916" s="434">
        <v>1</v>
      </c>
      <c r="S916" s="434" t="s">
        <v>361</v>
      </c>
      <c r="T916" s="434" t="s">
        <v>361</v>
      </c>
      <c r="U916" s="434"/>
      <c r="V916" s="435"/>
      <c r="W916" s="441"/>
    </row>
    <row r="917" spans="2:23" x14ac:dyDescent="0.35">
      <c r="B917" s="446" t="s">
        <v>730</v>
      </c>
      <c r="C917" s="434" t="s">
        <v>433</v>
      </c>
      <c r="D917" s="434" t="s">
        <v>817</v>
      </c>
      <c r="E917" s="435">
        <v>1.3056000000000001</v>
      </c>
      <c r="F917" s="434">
        <v>1</v>
      </c>
      <c r="G917" s="435">
        <v>8.3739999999999995E-2</v>
      </c>
      <c r="H917" s="435">
        <v>0.11738</v>
      </c>
      <c r="I917" s="435">
        <v>0.29799999999999999</v>
      </c>
      <c r="J917" s="435">
        <v>3.4500000000000003E-2</v>
      </c>
      <c r="K917" s="435">
        <v>6.2199999999999998E-2</v>
      </c>
      <c r="L917" s="434">
        <v>236.1</v>
      </c>
      <c r="M917" s="434">
        <v>0</v>
      </c>
      <c r="N917" s="434">
        <v>0</v>
      </c>
      <c r="O917" s="434">
        <v>2542</v>
      </c>
      <c r="P917" s="435">
        <v>1.2003469266347144</v>
      </c>
      <c r="Q917" s="434">
        <v>1</v>
      </c>
      <c r="R917" s="434">
        <v>1</v>
      </c>
      <c r="S917" s="434" t="s">
        <v>361</v>
      </c>
      <c r="T917" s="434" t="s">
        <v>361</v>
      </c>
      <c r="U917" s="434"/>
      <c r="V917" s="435"/>
      <c r="W917" s="441"/>
    </row>
    <row r="918" spans="2:23" x14ac:dyDescent="0.35">
      <c r="B918" s="446" t="s">
        <v>730</v>
      </c>
      <c r="C918" s="434" t="s">
        <v>435</v>
      </c>
      <c r="D918" s="434" t="s">
        <v>436</v>
      </c>
      <c r="E918" s="435">
        <v>1.3056000000000001</v>
      </c>
      <c r="F918" s="434">
        <v>1</v>
      </c>
      <c r="G918" s="435">
        <v>5.7919999999999999E-2</v>
      </c>
      <c r="H918" s="435">
        <v>3.9070000000000001E-2</v>
      </c>
      <c r="I918" s="435">
        <v>0.1636</v>
      </c>
      <c r="J918" s="435">
        <v>8.4600000000000005E-3</v>
      </c>
      <c r="K918" s="435">
        <v>3.3680000000000002E-2</v>
      </c>
      <c r="L918" s="434">
        <v>85.66</v>
      </c>
      <c r="M918" s="434">
        <v>0</v>
      </c>
      <c r="N918" s="434">
        <v>0</v>
      </c>
      <c r="O918" s="434">
        <v>7202</v>
      </c>
      <c r="P918" s="435">
        <v>1.2003469266347144</v>
      </c>
      <c r="Q918" s="434">
        <v>1</v>
      </c>
      <c r="R918" s="434">
        <v>1</v>
      </c>
      <c r="S918" s="434" t="s">
        <v>361</v>
      </c>
      <c r="T918" s="434" t="s">
        <v>361</v>
      </c>
      <c r="U918" s="434"/>
      <c r="V918" s="435"/>
      <c r="W918" s="441"/>
    </row>
    <row r="919" spans="2:23" x14ac:dyDescent="0.35">
      <c r="B919" s="446" t="s">
        <v>730</v>
      </c>
      <c r="C919" s="434" t="s">
        <v>437</v>
      </c>
      <c r="D919" s="434" t="s">
        <v>438</v>
      </c>
      <c r="E919" s="435">
        <v>1.3056000000000001</v>
      </c>
      <c r="F919" s="434">
        <v>1</v>
      </c>
      <c r="G919" s="435">
        <v>0.35682000000000003</v>
      </c>
      <c r="H919" s="435">
        <v>0.30235000000000001</v>
      </c>
      <c r="I919" s="435">
        <v>0.4884</v>
      </c>
      <c r="J919" s="435">
        <v>7.3770000000000002E-2</v>
      </c>
      <c r="K919" s="435">
        <v>0.10396</v>
      </c>
      <c r="L919" s="434">
        <v>613.72</v>
      </c>
      <c r="M919" s="434">
        <v>7</v>
      </c>
      <c r="N919" s="434">
        <v>0</v>
      </c>
      <c r="O919" s="434">
        <v>6300</v>
      </c>
      <c r="P919" s="435">
        <v>1.2003469266347144</v>
      </c>
      <c r="Q919" s="434">
        <v>1</v>
      </c>
      <c r="R919" s="434">
        <v>1</v>
      </c>
      <c r="S919" s="434" t="s">
        <v>361</v>
      </c>
      <c r="T919" s="434" t="s">
        <v>361</v>
      </c>
      <c r="U919" s="434"/>
      <c r="V919" s="435"/>
      <c r="W919" s="441"/>
    </row>
    <row r="920" spans="2:23" x14ac:dyDescent="0.35">
      <c r="B920" s="446" t="s">
        <v>730</v>
      </c>
      <c r="C920" s="434" t="s">
        <v>711</v>
      </c>
      <c r="D920" s="434" t="s">
        <v>712</v>
      </c>
      <c r="E920" s="435">
        <v>1.3056000000000001</v>
      </c>
      <c r="F920" s="434">
        <v>1</v>
      </c>
      <c r="G920" s="435">
        <v>0</v>
      </c>
      <c r="H920" s="435">
        <v>0</v>
      </c>
      <c r="I920" s="435">
        <v>0.35420000000000001</v>
      </c>
      <c r="J920" s="435">
        <v>0.03</v>
      </c>
      <c r="K920" s="435">
        <v>0</v>
      </c>
      <c r="L920" s="434">
        <v>895</v>
      </c>
      <c r="M920" s="434">
        <v>0</v>
      </c>
      <c r="N920" s="434">
        <v>0</v>
      </c>
      <c r="O920" s="434">
        <v>778</v>
      </c>
      <c r="P920" s="435">
        <v>1.2003469266347144</v>
      </c>
      <c r="Q920" s="434">
        <v>1</v>
      </c>
      <c r="R920" s="434">
        <v>1</v>
      </c>
      <c r="S920" s="434" t="s">
        <v>361</v>
      </c>
      <c r="T920" s="434" t="s">
        <v>361</v>
      </c>
      <c r="U920" s="434"/>
      <c r="V920" s="435"/>
      <c r="W920" s="441"/>
    </row>
    <row r="921" spans="2:23" x14ac:dyDescent="0.35">
      <c r="B921" s="446" t="s">
        <v>730</v>
      </c>
      <c r="C921" s="434" t="s">
        <v>439</v>
      </c>
      <c r="D921" s="434" t="s">
        <v>440</v>
      </c>
      <c r="E921" s="435">
        <v>1.3056000000000001</v>
      </c>
      <c r="F921" s="434">
        <v>1</v>
      </c>
      <c r="G921" s="435">
        <v>0.15232999999999999</v>
      </c>
      <c r="H921" s="435">
        <v>0.13880999999999999</v>
      </c>
      <c r="I921" s="435">
        <v>0.18720000000000001</v>
      </c>
      <c r="J921" s="435">
        <v>1.23E-2</v>
      </c>
      <c r="K921" s="435">
        <v>0</v>
      </c>
      <c r="L921" s="434">
        <v>167.26</v>
      </c>
      <c r="M921" s="434">
        <v>0</v>
      </c>
      <c r="N921" s="434">
        <v>0</v>
      </c>
      <c r="O921" s="434">
        <v>1645</v>
      </c>
      <c r="P921" s="435">
        <v>1.2003469266347144</v>
      </c>
      <c r="Q921" s="434">
        <v>1</v>
      </c>
      <c r="R921" s="434">
        <v>1</v>
      </c>
      <c r="S921" s="434" t="s">
        <v>361</v>
      </c>
      <c r="T921" s="434" t="s">
        <v>361</v>
      </c>
      <c r="U921" s="434"/>
      <c r="V921" s="435"/>
      <c r="W921" s="441"/>
    </row>
    <row r="922" spans="2:23" x14ac:dyDescent="0.35">
      <c r="B922" s="446" t="s">
        <v>730</v>
      </c>
      <c r="C922" s="434" t="s">
        <v>441</v>
      </c>
      <c r="D922" s="434" t="s">
        <v>442</v>
      </c>
      <c r="E922" s="435">
        <v>1.3056000000000001</v>
      </c>
      <c r="F922" s="434">
        <v>1</v>
      </c>
      <c r="G922" s="435">
        <v>0.20319999999999999</v>
      </c>
      <c r="H922" s="435">
        <v>0.15245</v>
      </c>
      <c r="I922" s="435">
        <v>0.47</v>
      </c>
      <c r="J922" s="435">
        <v>6.9980000000000001E-2</v>
      </c>
      <c r="K922" s="435">
        <v>9.9849999999999994E-2</v>
      </c>
      <c r="L922" s="434">
        <v>354.36</v>
      </c>
      <c r="M922" s="434">
        <v>7</v>
      </c>
      <c r="N922" s="434">
        <v>0</v>
      </c>
      <c r="O922" s="434">
        <v>5503</v>
      </c>
      <c r="P922" s="435">
        <v>1.2003469266347144</v>
      </c>
      <c r="Q922" s="434">
        <v>1</v>
      </c>
      <c r="R922" s="434">
        <v>1</v>
      </c>
      <c r="S922" s="434" t="s">
        <v>361</v>
      </c>
      <c r="T922" s="434" t="s">
        <v>361</v>
      </c>
      <c r="U922" s="434"/>
      <c r="V922" s="435"/>
      <c r="W922" s="441"/>
    </row>
    <row r="923" spans="2:23" x14ac:dyDescent="0.35">
      <c r="B923" s="446" t="s">
        <v>730</v>
      </c>
      <c r="C923" s="434" t="s">
        <v>443</v>
      </c>
      <c r="D923" s="434" t="s">
        <v>444</v>
      </c>
      <c r="E923" s="435">
        <v>1.3056000000000001</v>
      </c>
      <c r="F923" s="434">
        <v>1</v>
      </c>
      <c r="G923" s="435">
        <v>0.42371999999999999</v>
      </c>
      <c r="H923" s="435">
        <v>0.46755000000000002</v>
      </c>
      <c r="I923" s="435">
        <v>0.58050000000000002</v>
      </c>
      <c r="J923" s="435">
        <v>9.2770000000000005E-2</v>
      </c>
      <c r="K923" s="435">
        <v>0.12474</v>
      </c>
      <c r="L923" s="434">
        <v>618.94000000000005</v>
      </c>
      <c r="M923" s="434">
        <v>0</v>
      </c>
      <c r="N923" s="434">
        <v>0</v>
      </c>
      <c r="O923" s="434">
        <v>1448</v>
      </c>
      <c r="P923" s="435">
        <v>1.2003469266347144</v>
      </c>
      <c r="Q923" s="434">
        <v>1</v>
      </c>
      <c r="R923" s="434">
        <v>1</v>
      </c>
      <c r="S923" s="434" t="s">
        <v>361</v>
      </c>
      <c r="T923" s="434" t="s">
        <v>361</v>
      </c>
      <c r="U923" s="434"/>
      <c r="V923" s="435"/>
      <c r="W923" s="441"/>
    </row>
    <row r="924" spans="2:23" x14ac:dyDescent="0.35">
      <c r="B924" s="446" t="s">
        <v>730</v>
      </c>
      <c r="C924" s="434" t="s">
        <v>445</v>
      </c>
      <c r="D924" s="434" t="s">
        <v>446</v>
      </c>
      <c r="E924" s="435">
        <v>1.3056000000000001</v>
      </c>
      <c r="F924" s="434">
        <v>1</v>
      </c>
      <c r="G924" s="435">
        <v>1.712E-2</v>
      </c>
      <c r="H924" s="435">
        <v>1.4120000000000001E-2</v>
      </c>
      <c r="I924" s="435">
        <v>0.28860000000000002</v>
      </c>
      <c r="J924" s="435">
        <v>3.2559999999999999E-2</v>
      </c>
      <c r="K924" s="435">
        <v>6.0179999999999997E-2</v>
      </c>
      <c r="L924" s="434">
        <v>165.54</v>
      </c>
      <c r="M924" s="434">
        <v>0</v>
      </c>
      <c r="N924" s="434">
        <v>0</v>
      </c>
      <c r="O924" s="434">
        <v>5762</v>
      </c>
      <c r="P924" s="435">
        <v>1.2003469266347144</v>
      </c>
      <c r="Q924" s="434">
        <v>1</v>
      </c>
      <c r="R924" s="434">
        <v>1</v>
      </c>
      <c r="S924" s="434" t="s">
        <v>361</v>
      </c>
      <c r="T924" s="434" t="s">
        <v>361</v>
      </c>
      <c r="U924" s="434"/>
      <c r="V924" s="435"/>
      <c r="W924" s="441"/>
    </row>
    <row r="925" spans="2:23" x14ac:dyDescent="0.35">
      <c r="B925" s="446" t="s">
        <v>730</v>
      </c>
      <c r="C925" s="434" t="s">
        <v>447</v>
      </c>
      <c r="D925" s="434" t="s">
        <v>448</v>
      </c>
      <c r="E925" s="435">
        <v>1.3056000000000001</v>
      </c>
      <c r="F925" s="434">
        <v>1</v>
      </c>
      <c r="G925" s="435">
        <v>0</v>
      </c>
      <c r="H925" s="435">
        <v>0</v>
      </c>
      <c r="I925" s="435">
        <v>0.2432</v>
      </c>
      <c r="J925" s="435">
        <v>2.3199999999999998E-2</v>
      </c>
      <c r="K925" s="435">
        <v>5.0479999999999997E-2</v>
      </c>
      <c r="L925" s="434">
        <v>457.34</v>
      </c>
      <c r="M925" s="434">
        <v>0</v>
      </c>
      <c r="N925" s="434">
        <v>0</v>
      </c>
      <c r="O925" s="434">
        <v>764</v>
      </c>
      <c r="P925" s="435">
        <v>1.2003469266347144</v>
      </c>
      <c r="Q925" s="434">
        <v>1</v>
      </c>
      <c r="R925" s="434">
        <v>1</v>
      </c>
      <c r="S925" s="434" t="s">
        <v>361</v>
      </c>
      <c r="T925" s="434" t="s">
        <v>361</v>
      </c>
      <c r="U925" s="434"/>
      <c r="V925" s="435"/>
      <c r="W925" s="441"/>
    </row>
    <row r="926" spans="2:23" x14ac:dyDescent="0.35">
      <c r="B926" s="446" t="s">
        <v>730</v>
      </c>
      <c r="C926" s="434" t="s">
        <v>449</v>
      </c>
      <c r="D926" s="434" t="s">
        <v>450</v>
      </c>
      <c r="E926" s="435">
        <v>1.3056000000000001</v>
      </c>
      <c r="F926" s="434">
        <v>1</v>
      </c>
      <c r="G926" s="435">
        <v>0.39076</v>
      </c>
      <c r="H926" s="435">
        <v>0.33509</v>
      </c>
      <c r="I926" s="435">
        <v>0.60240000000000005</v>
      </c>
      <c r="J926" s="435">
        <v>9.7280000000000005E-2</v>
      </c>
      <c r="K926" s="435">
        <v>0.12973999999999999</v>
      </c>
      <c r="L926" s="434">
        <v>530.02</v>
      </c>
      <c r="M926" s="434">
        <v>7</v>
      </c>
      <c r="N926" s="434">
        <v>0</v>
      </c>
      <c r="O926" s="434">
        <v>10276</v>
      </c>
      <c r="P926" s="435">
        <v>1.2003469266347144</v>
      </c>
      <c r="Q926" s="434">
        <v>1</v>
      </c>
      <c r="R926" s="434">
        <v>1</v>
      </c>
      <c r="S926" s="434" t="s">
        <v>361</v>
      </c>
      <c r="T926" s="434" t="s">
        <v>361</v>
      </c>
      <c r="U926" s="434"/>
      <c r="V926" s="435"/>
      <c r="W926" s="441"/>
    </row>
    <row r="927" spans="2:23" x14ac:dyDescent="0.35">
      <c r="B927" s="446" t="s">
        <v>730</v>
      </c>
      <c r="C927" s="434" t="s">
        <v>451</v>
      </c>
      <c r="D927" s="434" t="s">
        <v>452</v>
      </c>
      <c r="E927" s="435">
        <v>1.3056000000000001</v>
      </c>
      <c r="F927" s="434">
        <v>1</v>
      </c>
      <c r="G927" s="435">
        <v>3.7819999999999999E-2</v>
      </c>
      <c r="H927" s="435">
        <v>4.4510000000000001E-2</v>
      </c>
      <c r="I927" s="435">
        <v>0.52300000000000002</v>
      </c>
      <c r="J927" s="435">
        <v>8.0909999999999996E-2</v>
      </c>
      <c r="K927" s="435">
        <v>0.11172</v>
      </c>
      <c r="L927" s="434">
        <v>759.55</v>
      </c>
      <c r="M927" s="434">
        <v>0</v>
      </c>
      <c r="N927" s="434">
        <v>0</v>
      </c>
      <c r="O927" s="434">
        <v>511</v>
      </c>
      <c r="P927" s="435">
        <v>1.2003469266347144</v>
      </c>
      <c r="Q927" s="434">
        <v>1</v>
      </c>
      <c r="R927" s="434">
        <v>1</v>
      </c>
      <c r="S927" s="434" t="s">
        <v>361</v>
      </c>
      <c r="T927" s="434" t="s">
        <v>361</v>
      </c>
      <c r="U927" s="434"/>
      <c r="V927" s="435"/>
      <c r="W927" s="441"/>
    </row>
    <row r="928" spans="2:23" x14ac:dyDescent="0.35">
      <c r="B928" s="446" t="s">
        <v>730</v>
      </c>
      <c r="C928" s="434" t="s">
        <v>453</v>
      </c>
      <c r="D928" s="434" t="s">
        <v>454</v>
      </c>
      <c r="E928" s="435">
        <v>1.3056000000000001</v>
      </c>
      <c r="F928" s="434">
        <v>1</v>
      </c>
      <c r="G928" s="435">
        <v>4.9090000000000002E-2</v>
      </c>
      <c r="H928" s="435">
        <v>4.9500000000000002E-2</v>
      </c>
      <c r="I928" s="435">
        <v>0.36370000000000002</v>
      </c>
      <c r="J928" s="435">
        <v>4.8050000000000002E-2</v>
      </c>
      <c r="K928" s="435">
        <v>7.6429999999999998E-2</v>
      </c>
      <c r="L928" s="434">
        <v>413.65</v>
      </c>
      <c r="M928" s="434">
        <v>0</v>
      </c>
      <c r="N928" s="434">
        <v>0</v>
      </c>
      <c r="O928" s="434">
        <v>919</v>
      </c>
      <c r="P928" s="435">
        <v>1.2003469266347144</v>
      </c>
      <c r="Q928" s="434">
        <v>1</v>
      </c>
      <c r="R928" s="434">
        <v>1</v>
      </c>
      <c r="S928" s="434" t="s">
        <v>361</v>
      </c>
      <c r="T928" s="434" t="s">
        <v>361</v>
      </c>
      <c r="U928" s="434"/>
      <c r="V928" s="435"/>
      <c r="W928" s="441"/>
    </row>
    <row r="929" spans="2:23" x14ac:dyDescent="0.35">
      <c r="B929" s="446" t="s">
        <v>730</v>
      </c>
      <c r="C929" s="434" t="s">
        <v>455</v>
      </c>
      <c r="D929" s="434" t="s">
        <v>456</v>
      </c>
      <c r="E929" s="435">
        <v>1.3056000000000001</v>
      </c>
      <c r="F929" s="434">
        <v>1</v>
      </c>
      <c r="G929" s="435">
        <v>0</v>
      </c>
      <c r="H929" s="435">
        <v>0</v>
      </c>
      <c r="I929" s="435">
        <v>0.17050000000000001</v>
      </c>
      <c r="J929" s="435">
        <v>9.58E-3</v>
      </c>
      <c r="K929" s="435">
        <v>3.5130000000000002E-2</v>
      </c>
      <c r="L929" s="434">
        <v>473.73</v>
      </c>
      <c r="M929" s="434">
        <v>0</v>
      </c>
      <c r="N929" s="434">
        <v>0</v>
      </c>
      <c r="O929" s="434">
        <v>926</v>
      </c>
      <c r="P929" s="435">
        <v>1.2003469266347144</v>
      </c>
      <c r="Q929" s="434">
        <v>1</v>
      </c>
      <c r="R929" s="434">
        <v>1</v>
      </c>
      <c r="S929" s="434" t="s">
        <v>361</v>
      </c>
      <c r="T929" s="434" t="s">
        <v>361</v>
      </c>
      <c r="U929" s="434"/>
      <c r="V929" s="435"/>
      <c r="W929" s="441"/>
    </row>
    <row r="930" spans="2:23" x14ac:dyDescent="0.35">
      <c r="B930" s="446" t="s">
        <v>730</v>
      </c>
      <c r="C930" s="434" t="s">
        <v>457</v>
      </c>
      <c r="D930" s="434" t="s">
        <v>458</v>
      </c>
      <c r="E930" s="435">
        <v>1.3056000000000001</v>
      </c>
      <c r="F930" s="434">
        <v>1</v>
      </c>
      <c r="G930" s="435">
        <v>6.361E-2</v>
      </c>
      <c r="H930" s="435">
        <v>0.10761999999999999</v>
      </c>
      <c r="I930" s="435">
        <v>0.45119999999999999</v>
      </c>
      <c r="J930" s="435">
        <v>6.6100000000000006E-2</v>
      </c>
      <c r="K930" s="435">
        <v>9.5670000000000005E-2</v>
      </c>
      <c r="L930" s="434">
        <v>1007.93</v>
      </c>
      <c r="M930" s="434">
        <v>7</v>
      </c>
      <c r="N930" s="434">
        <v>0</v>
      </c>
      <c r="O930" s="434">
        <v>1094</v>
      </c>
      <c r="P930" s="435">
        <v>1.2003469266347144</v>
      </c>
      <c r="Q930" s="434">
        <v>1</v>
      </c>
      <c r="R930" s="434">
        <v>1</v>
      </c>
      <c r="S930" s="434" t="s">
        <v>361</v>
      </c>
      <c r="T930" s="434" t="s">
        <v>361</v>
      </c>
      <c r="U930" s="434"/>
      <c r="V930" s="435"/>
      <c r="W930" s="441"/>
    </row>
    <row r="931" spans="2:23" x14ac:dyDescent="0.35">
      <c r="B931" s="446" t="s">
        <v>730</v>
      </c>
      <c r="C931" s="434" t="s">
        <v>459</v>
      </c>
      <c r="D931" s="434" t="s">
        <v>460</v>
      </c>
      <c r="E931" s="435">
        <v>1.3056000000000001</v>
      </c>
      <c r="F931" s="434">
        <v>1</v>
      </c>
      <c r="G931" s="435">
        <v>0.434</v>
      </c>
      <c r="H931" s="435">
        <v>0.47427000000000002</v>
      </c>
      <c r="I931" s="435">
        <v>0.94510000000000005</v>
      </c>
      <c r="J931" s="435">
        <v>0.16796</v>
      </c>
      <c r="K931" s="435">
        <v>0.21092</v>
      </c>
      <c r="L931" s="434">
        <v>16271.16</v>
      </c>
      <c r="M931" s="434">
        <v>0</v>
      </c>
      <c r="N931" s="434">
        <v>0</v>
      </c>
      <c r="O931" s="434">
        <v>796</v>
      </c>
      <c r="P931" s="435">
        <v>1.2003469266347144</v>
      </c>
      <c r="Q931" s="434">
        <v>1</v>
      </c>
      <c r="R931" s="434">
        <v>1</v>
      </c>
      <c r="S931" s="434" t="s">
        <v>361</v>
      </c>
      <c r="T931" s="434" t="s">
        <v>361</v>
      </c>
      <c r="U931" s="434"/>
      <c r="V931" s="435"/>
      <c r="W931" s="441"/>
    </row>
    <row r="932" spans="2:23" x14ac:dyDescent="0.35">
      <c r="B932" s="446" t="s">
        <v>730</v>
      </c>
      <c r="C932" s="434" t="s">
        <v>461</v>
      </c>
      <c r="D932" s="434" t="s">
        <v>462</v>
      </c>
      <c r="E932" s="435">
        <v>1.3056000000000001</v>
      </c>
      <c r="F932" s="434">
        <v>1</v>
      </c>
      <c r="G932" s="435">
        <v>4.4880000000000003E-2</v>
      </c>
      <c r="H932" s="435">
        <v>0.19707</v>
      </c>
      <c r="I932" s="435">
        <v>0.56520000000000004</v>
      </c>
      <c r="J932" s="435">
        <v>0.03</v>
      </c>
      <c r="K932" s="435">
        <v>0</v>
      </c>
      <c r="L932" s="434">
        <v>2326.0500000000002</v>
      </c>
      <c r="M932" s="434">
        <v>0</v>
      </c>
      <c r="N932" s="434">
        <v>0</v>
      </c>
      <c r="O932" s="434">
        <v>197</v>
      </c>
      <c r="P932" s="435">
        <v>1.2003469266347144</v>
      </c>
      <c r="Q932" s="434">
        <v>1</v>
      </c>
      <c r="R932" s="434">
        <v>1</v>
      </c>
      <c r="S932" s="434" t="s">
        <v>361</v>
      </c>
      <c r="T932" s="434" t="s">
        <v>361</v>
      </c>
      <c r="U932" s="434"/>
      <c r="V932" s="435"/>
      <c r="W932" s="441"/>
    </row>
    <row r="933" spans="2:23" x14ac:dyDescent="0.35">
      <c r="B933" s="446" t="s">
        <v>730</v>
      </c>
      <c r="C933" s="434" t="s">
        <v>463</v>
      </c>
      <c r="D933" s="434" t="s">
        <v>464</v>
      </c>
      <c r="E933" s="435">
        <v>1.3056000000000001</v>
      </c>
      <c r="F933" s="434">
        <v>1</v>
      </c>
      <c r="G933" s="435">
        <v>0.26565</v>
      </c>
      <c r="H933" s="435">
        <v>0.33039000000000002</v>
      </c>
      <c r="I933" s="435">
        <v>0.42880000000000001</v>
      </c>
      <c r="J933" s="435">
        <v>6.148E-2</v>
      </c>
      <c r="K933" s="435">
        <v>9.0709999999999999E-2</v>
      </c>
      <c r="L933" s="434">
        <v>466.6</v>
      </c>
      <c r="M933" s="434">
        <v>0</v>
      </c>
      <c r="N933" s="434">
        <v>0</v>
      </c>
      <c r="O933" s="434">
        <v>1651</v>
      </c>
      <c r="P933" s="435">
        <v>1.2003469266347144</v>
      </c>
      <c r="Q933" s="434">
        <v>1</v>
      </c>
      <c r="R933" s="434">
        <v>1</v>
      </c>
      <c r="S933" s="434" t="s">
        <v>361</v>
      </c>
      <c r="T933" s="434" t="s">
        <v>361</v>
      </c>
      <c r="U933" s="434"/>
      <c r="V933" s="435"/>
      <c r="W933" s="441"/>
    </row>
    <row r="934" spans="2:23" x14ac:dyDescent="0.35">
      <c r="B934" s="446" t="s">
        <v>730</v>
      </c>
      <c r="C934" s="434" t="s">
        <v>465</v>
      </c>
      <c r="D934" s="434" t="s">
        <v>466</v>
      </c>
      <c r="E934" s="435">
        <v>1.3056000000000001</v>
      </c>
      <c r="F934" s="434">
        <v>1</v>
      </c>
      <c r="G934" s="435">
        <v>0</v>
      </c>
      <c r="H934" s="435">
        <v>0</v>
      </c>
      <c r="I934" s="435">
        <v>0.28849999999999998</v>
      </c>
      <c r="J934" s="435">
        <v>3.2539999999999999E-2</v>
      </c>
      <c r="K934" s="435">
        <v>6.0159999999999998E-2</v>
      </c>
      <c r="L934" s="434">
        <v>584.12</v>
      </c>
      <c r="M934" s="434">
        <v>7</v>
      </c>
      <c r="N934" s="434">
        <v>0</v>
      </c>
      <c r="O934" s="434">
        <v>1071</v>
      </c>
      <c r="P934" s="435">
        <v>1.2003469266347144</v>
      </c>
      <c r="Q934" s="434">
        <v>1</v>
      </c>
      <c r="R934" s="434">
        <v>1</v>
      </c>
      <c r="S934" s="434" t="s">
        <v>408</v>
      </c>
      <c r="T934" s="434" t="s">
        <v>361</v>
      </c>
      <c r="U934" s="434"/>
      <c r="V934" s="435"/>
      <c r="W934" s="441"/>
    </row>
    <row r="935" spans="2:23" x14ac:dyDescent="0.35">
      <c r="B935" s="446" t="s">
        <v>730</v>
      </c>
      <c r="C935" s="434" t="s">
        <v>467</v>
      </c>
      <c r="D935" s="434" t="s">
        <v>468</v>
      </c>
      <c r="E935" s="435">
        <v>1.3056000000000001</v>
      </c>
      <c r="F935" s="434">
        <v>1</v>
      </c>
      <c r="G935" s="435">
        <v>0.70989999999999998</v>
      </c>
      <c r="H935" s="435">
        <v>0.52698999999999996</v>
      </c>
      <c r="I935" s="435">
        <v>0.30909999999999999</v>
      </c>
      <c r="J935" s="435">
        <v>0.03</v>
      </c>
      <c r="K935" s="435">
        <v>0</v>
      </c>
      <c r="L935" s="434">
        <v>193073.42</v>
      </c>
      <c r="M935" s="434">
        <v>0</v>
      </c>
      <c r="N935" s="434">
        <v>0</v>
      </c>
      <c r="O935" s="434">
        <v>1</v>
      </c>
      <c r="P935" s="435">
        <v>1.2003469266347144</v>
      </c>
      <c r="Q935" s="434">
        <v>1</v>
      </c>
      <c r="R935" s="434">
        <v>1</v>
      </c>
      <c r="S935" s="434" t="s">
        <v>361</v>
      </c>
      <c r="T935" s="434" t="s">
        <v>361</v>
      </c>
      <c r="U935" s="434"/>
      <c r="V935" s="435"/>
      <c r="W935" s="441"/>
    </row>
    <row r="936" spans="2:23" x14ac:dyDescent="0.35">
      <c r="B936" s="446" t="s">
        <v>730</v>
      </c>
      <c r="C936" s="434" t="s">
        <v>469</v>
      </c>
      <c r="D936" s="434" t="s">
        <v>470</v>
      </c>
      <c r="E936" s="435">
        <v>1.3056000000000001</v>
      </c>
      <c r="F936" s="434">
        <v>1</v>
      </c>
      <c r="G936" s="435">
        <v>0.30353999999999998</v>
      </c>
      <c r="H936" s="435">
        <v>0.2944</v>
      </c>
      <c r="I936" s="435">
        <v>0.45619999999999999</v>
      </c>
      <c r="J936" s="435">
        <v>6.7129999999999995E-2</v>
      </c>
      <c r="K936" s="435">
        <v>9.6780000000000005E-2</v>
      </c>
      <c r="L936" s="434">
        <v>473.38</v>
      </c>
      <c r="M936" s="434">
        <v>7</v>
      </c>
      <c r="N936" s="434">
        <v>0</v>
      </c>
      <c r="O936" s="434">
        <v>27350</v>
      </c>
      <c r="P936" s="435">
        <v>1.2003469266347144</v>
      </c>
      <c r="Q936" s="434">
        <v>1</v>
      </c>
      <c r="R936" s="434">
        <v>1</v>
      </c>
      <c r="S936" s="434" t="s">
        <v>361</v>
      </c>
      <c r="T936" s="434" t="s">
        <v>361</v>
      </c>
      <c r="U936" s="434"/>
      <c r="V936" s="435"/>
      <c r="W936" s="441"/>
    </row>
    <row r="937" spans="2:23" x14ac:dyDescent="0.35">
      <c r="B937" s="446" t="s">
        <v>730</v>
      </c>
      <c r="C937" s="434" t="s">
        <v>471</v>
      </c>
      <c r="D937" s="434" t="s">
        <v>472</v>
      </c>
      <c r="E937" s="435">
        <v>1.3056000000000001</v>
      </c>
      <c r="F937" s="434">
        <v>1</v>
      </c>
      <c r="G937" s="435">
        <v>0</v>
      </c>
      <c r="H937" s="435">
        <v>0</v>
      </c>
      <c r="I937" s="435">
        <v>0.218</v>
      </c>
      <c r="J937" s="435">
        <v>1.7999999999999999E-2</v>
      </c>
      <c r="K937" s="435">
        <v>4.5130000000000003E-2</v>
      </c>
      <c r="L937" s="434">
        <v>370.61</v>
      </c>
      <c r="M937" s="434">
        <v>0</v>
      </c>
      <c r="N937" s="434">
        <v>0</v>
      </c>
      <c r="O937" s="434">
        <v>1130</v>
      </c>
      <c r="P937" s="435">
        <v>1.2003469266347144</v>
      </c>
      <c r="Q937" s="434">
        <v>1</v>
      </c>
      <c r="R937" s="434">
        <v>1</v>
      </c>
      <c r="S937" s="434" t="s">
        <v>361</v>
      </c>
      <c r="T937" s="434" t="s">
        <v>361</v>
      </c>
      <c r="U937" s="434"/>
      <c r="V937" s="435"/>
      <c r="W937" s="441"/>
    </row>
    <row r="938" spans="2:23" x14ac:dyDescent="0.35">
      <c r="B938" s="446" t="s">
        <v>730</v>
      </c>
      <c r="C938" s="434" t="s">
        <v>473</v>
      </c>
      <c r="D938" s="434" t="s">
        <v>474</v>
      </c>
      <c r="E938" s="435">
        <v>1.3056000000000001</v>
      </c>
      <c r="F938" s="434">
        <v>1</v>
      </c>
      <c r="G938" s="435">
        <v>0</v>
      </c>
      <c r="H938" s="435">
        <v>0</v>
      </c>
      <c r="I938" s="435">
        <v>0.35139999999999999</v>
      </c>
      <c r="J938" s="435">
        <v>4.5510000000000002E-2</v>
      </c>
      <c r="K938" s="435">
        <v>7.3749999999999996E-2</v>
      </c>
      <c r="L938" s="434">
        <v>341.66</v>
      </c>
      <c r="M938" s="434">
        <v>0</v>
      </c>
      <c r="N938" s="434">
        <v>0</v>
      </c>
      <c r="O938" s="434">
        <v>3208</v>
      </c>
      <c r="P938" s="435">
        <v>1.2003469266347144</v>
      </c>
      <c r="Q938" s="434">
        <v>1</v>
      </c>
      <c r="R938" s="434">
        <v>1</v>
      </c>
      <c r="S938" s="434" t="s">
        <v>361</v>
      </c>
      <c r="T938" s="434" t="s">
        <v>361</v>
      </c>
      <c r="U938" s="434"/>
      <c r="V938" s="435"/>
      <c r="W938" s="441"/>
    </row>
    <row r="939" spans="2:23" x14ac:dyDescent="0.35">
      <c r="B939" s="446" t="s">
        <v>730</v>
      </c>
      <c r="C939" s="434" t="s">
        <v>475</v>
      </c>
      <c r="D939" s="434" t="s">
        <v>476</v>
      </c>
      <c r="E939" s="435">
        <v>1.3056000000000001</v>
      </c>
      <c r="F939" s="434">
        <v>1</v>
      </c>
      <c r="G939" s="435">
        <v>0.22474</v>
      </c>
      <c r="H939" s="435">
        <v>0.14169999999999999</v>
      </c>
      <c r="I939" s="435">
        <v>0.22850000000000001</v>
      </c>
      <c r="J939" s="435">
        <v>2.017E-2</v>
      </c>
      <c r="K939" s="435">
        <v>4.7359999999999999E-2</v>
      </c>
      <c r="L939" s="434">
        <v>248.54</v>
      </c>
      <c r="M939" s="434">
        <v>7</v>
      </c>
      <c r="N939" s="434">
        <v>0</v>
      </c>
      <c r="O939" s="434">
        <v>13526</v>
      </c>
      <c r="P939" s="435">
        <v>1.2003469266347144</v>
      </c>
      <c r="Q939" s="434">
        <v>1</v>
      </c>
      <c r="R939" s="434">
        <v>1</v>
      </c>
      <c r="S939" s="434" t="s">
        <v>361</v>
      </c>
      <c r="T939" s="434" t="s">
        <v>361</v>
      </c>
      <c r="U939" s="434"/>
      <c r="V939" s="435"/>
      <c r="W939" s="441"/>
    </row>
    <row r="940" spans="2:23" x14ac:dyDescent="0.35">
      <c r="B940" s="446" t="s">
        <v>730</v>
      </c>
      <c r="C940" s="434" t="s">
        <v>477</v>
      </c>
      <c r="D940" s="434" t="s">
        <v>478</v>
      </c>
      <c r="E940" s="435">
        <v>1.3056000000000001</v>
      </c>
      <c r="F940" s="434">
        <v>1</v>
      </c>
      <c r="G940" s="435">
        <v>0.13869000000000001</v>
      </c>
      <c r="H940" s="435">
        <v>9.078E-2</v>
      </c>
      <c r="I940" s="435">
        <v>0.27110000000000001</v>
      </c>
      <c r="J940" s="435">
        <v>2.895E-2</v>
      </c>
      <c r="K940" s="435">
        <v>5.6430000000000001E-2</v>
      </c>
      <c r="L940" s="434">
        <v>83</v>
      </c>
      <c r="M940" s="434">
        <v>0</v>
      </c>
      <c r="N940" s="434">
        <v>0</v>
      </c>
      <c r="O940" s="434">
        <v>4657</v>
      </c>
      <c r="P940" s="435">
        <v>1.2003469266347144</v>
      </c>
      <c r="Q940" s="434">
        <v>1</v>
      </c>
      <c r="R940" s="434">
        <v>1</v>
      </c>
      <c r="S940" s="434" t="s">
        <v>361</v>
      </c>
      <c r="T940" s="434" t="s">
        <v>361</v>
      </c>
      <c r="U940" s="434"/>
      <c r="V940" s="435"/>
      <c r="W940" s="441"/>
    </row>
    <row r="941" spans="2:23" x14ac:dyDescent="0.35">
      <c r="B941" s="446" t="s">
        <v>730</v>
      </c>
      <c r="C941" s="434" t="s">
        <v>479</v>
      </c>
      <c r="D941" s="434" t="s">
        <v>480</v>
      </c>
      <c r="E941" s="435">
        <v>1.3056000000000001</v>
      </c>
      <c r="F941" s="434">
        <v>1</v>
      </c>
      <c r="G941" s="435">
        <v>0</v>
      </c>
      <c r="H941" s="435">
        <v>0</v>
      </c>
      <c r="I941" s="435">
        <v>0.1153</v>
      </c>
      <c r="J941" s="435">
        <v>0</v>
      </c>
      <c r="K941" s="435">
        <v>0</v>
      </c>
      <c r="L941" s="434">
        <v>0</v>
      </c>
      <c r="M941" s="434">
        <v>0</v>
      </c>
      <c r="N941" s="434">
        <v>0</v>
      </c>
      <c r="O941" s="434">
        <v>141</v>
      </c>
      <c r="P941" s="435">
        <v>1.2003469266347144</v>
      </c>
      <c r="Q941" s="434">
        <v>1</v>
      </c>
      <c r="R941" s="434">
        <v>1</v>
      </c>
      <c r="S941" s="434" t="s">
        <v>361</v>
      </c>
      <c r="T941" s="434" t="s">
        <v>361</v>
      </c>
      <c r="U941" s="434"/>
      <c r="V941" s="435"/>
      <c r="W941" s="441"/>
    </row>
    <row r="942" spans="2:23" x14ac:dyDescent="0.35">
      <c r="B942" s="446" t="s">
        <v>730</v>
      </c>
      <c r="C942" s="434" t="s">
        <v>481</v>
      </c>
      <c r="D942" s="434" t="s">
        <v>482</v>
      </c>
      <c r="E942" s="435">
        <v>1.3056000000000001</v>
      </c>
      <c r="F942" s="434">
        <v>1</v>
      </c>
      <c r="G942" s="435">
        <v>0</v>
      </c>
      <c r="H942" s="435">
        <v>0</v>
      </c>
      <c r="I942" s="435">
        <v>0.26369999999999999</v>
      </c>
      <c r="J942" s="435">
        <v>2.743E-2</v>
      </c>
      <c r="K942" s="435">
        <v>5.4850000000000003E-2</v>
      </c>
      <c r="L942" s="434">
        <v>438.01</v>
      </c>
      <c r="M942" s="434">
        <v>0</v>
      </c>
      <c r="N942" s="434">
        <v>0</v>
      </c>
      <c r="O942" s="434">
        <v>498</v>
      </c>
      <c r="P942" s="435">
        <v>1.2003469266347144</v>
      </c>
      <c r="Q942" s="434">
        <v>1</v>
      </c>
      <c r="R942" s="434">
        <v>1</v>
      </c>
      <c r="S942" s="434" t="s">
        <v>361</v>
      </c>
      <c r="T942" s="434" t="s">
        <v>361</v>
      </c>
      <c r="U942" s="434"/>
      <c r="V942" s="435"/>
      <c r="W942" s="441"/>
    </row>
    <row r="943" spans="2:23" x14ac:dyDescent="0.35">
      <c r="B943" s="446" t="s">
        <v>730</v>
      </c>
      <c r="C943" s="434" t="s">
        <v>483</v>
      </c>
      <c r="D943" s="434" t="s">
        <v>484</v>
      </c>
      <c r="E943" s="435">
        <v>1.3056000000000001</v>
      </c>
      <c r="F943" s="434">
        <v>1</v>
      </c>
      <c r="G943" s="435">
        <v>0.26752999999999999</v>
      </c>
      <c r="H943" s="435">
        <v>0.2722</v>
      </c>
      <c r="I943" s="435">
        <v>0.28520000000000001</v>
      </c>
      <c r="J943" s="435">
        <v>3.1859999999999999E-2</v>
      </c>
      <c r="K943" s="435">
        <v>5.9450000000000003E-2</v>
      </c>
      <c r="L943" s="434">
        <v>606.23</v>
      </c>
      <c r="M943" s="434">
        <v>7</v>
      </c>
      <c r="N943" s="434">
        <v>0</v>
      </c>
      <c r="O943" s="434">
        <v>5359</v>
      </c>
      <c r="P943" s="435">
        <v>1.2003469266347144</v>
      </c>
      <c r="Q943" s="434">
        <v>1</v>
      </c>
      <c r="R943" s="434">
        <v>1</v>
      </c>
      <c r="S943" s="434" t="s">
        <v>361</v>
      </c>
      <c r="T943" s="434" t="s">
        <v>361</v>
      </c>
      <c r="U943" s="434"/>
      <c r="V943" s="435"/>
      <c r="W943" s="441"/>
    </row>
    <row r="944" spans="2:23" x14ac:dyDescent="0.35">
      <c r="B944" s="446" t="s">
        <v>730</v>
      </c>
      <c r="C944" s="434" t="s">
        <v>485</v>
      </c>
      <c r="D944" s="434" t="s">
        <v>486</v>
      </c>
      <c r="E944" s="435">
        <v>1.3056000000000001</v>
      </c>
      <c r="F944" s="434">
        <v>1</v>
      </c>
      <c r="G944" s="435">
        <v>0.18557000000000001</v>
      </c>
      <c r="H944" s="435">
        <v>0.11823</v>
      </c>
      <c r="I944" s="435">
        <v>0.30819999999999997</v>
      </c>
      <c r="J944" s="435">
        <v>3.6600000000000001E-2</v>
      </c>
      <c r="K944" s="435">
        <v>6.4399999999999999E-2</v>
      </c>
      <c r="L944" s="434">
        <v>709.76</v>
      </c>
      <c r="M944" s="434">
        <v>7</v>
      </c>
      <c r="N944" s="434">
        <v>0</v>
      </c>
      <c r="O944" s="434">
        <v>3523</v>
      </c>
      <c r="P944" s="435">
        <v>1.2003469266347144</v>
      </c>
      <c r="Q944" s="434">
        <v>1</v>
      </c>
      <c r="R944" s="434">
        <v>1</v>
      </c>
      <c r="S944" s="434" t="s">
        <v>361</v>
      </c>
      <c r="T944" s="434" t="s">
        <v>361</v>
      </c>
      <c r="U944" s="434"/>
      <c r="V944" s="435"/>
      <c r="W944" s="441"/>
    </row>
    <row r="945" spans="2:23" x14ac:dyDescent="0.35">
      <c r="B945" s="446" t="s">
        <v>730</v>
      </c>
      <c r="C945" s="434" t="s">
        <v>487</v>
      </c>
      <c r="D945" s="434" t="s">
        <v>488</v>
      </c>
      <c r="E945" s="435">
        <v>1.3056000000000001</v>
      </c>
      <c r="F945" s="434">
        <v>1</v>
      </c>
      <c r="G945" s="435">
        <v>0.15068999999999999</v>
      </c>
      <c r="H945" s="435">
        <v>0.10067</v>
      </c>
      <c r="I945" s="435">
        <v>0.2429</v>
      </c>
      <c r="J945" s="435">
        <v>2.3140000000000001E-2</v>
      </c>
      <c r="K945" s="435">
        <v>5.042E-2</v>
      </c>
      <c r="L945" s="434">
        <v>310.27</v>
      </c>
      <c r="M945" s="434">
        <v>7</v>
      </c>
      <c r="N945" s="434">
        <v>0</v>
      </c>
      <c r="O945" s="434">
        <v>6464</v>
      </c>
      <c r="P945" s="435">
        <v>1.2003469266347144</v>
      </c>
      <c r="Q945" s="434">
        <v>1</v>
      </c>
      <c r="R945" s="434">
        <v>1</v>
      </c>
      <c r="S945" s="434" t="s">
        <v>361</v>
      </c>
      <c r="T945" s="434" t="s">
        <v>361</v>
      </c>
      <c r="U945" s="434"/>
      <c r="V945" s="435"/>
      <c r="W945" s="441"/>
    </row>
    <row r="946" spans="2:23" x14ac:dyDescent="0.35">
      <c r="B946" s="446" t="s">
        <v>730</v>
      </c>
      <c r="C946" s="434" t="s">
        <v>489</v>
      </c>
      <c r="D946" s="434" t="s">
        <v>490</v>
      </c>
      <c r="E946" s="435">
        <v>1.3056000000000001</v>
      </c>
      <c r="F946" s="434">
        <v>1</v>
      </c>
      <c r="G946" s="435">
        <v>0.35067999999999999</v>
      </c>
      <c r="H946" s="435">
        <v>0.32822000000000001</v>
      </c>
      <c r="I946" s="435">
        <v>0.76580000000000004</v>
      </c>
      <c r="J946" s="435">
        <v>0.13098000000000001</v>
      </c>
      <c r="K946" s="435">
        <v>0.16774</v>
      </c>
      <c r="L946" s="434">
        <v>7047.73</v>
      </c>
      <c r="M946" s="434">
        <v>0</v>
      </c>
      <c r="N946" s="434">
        <v>0</v>
      </c>
      <c r="O946" s="434">
        <v>2445</v>
      </c>
      <c r="P946" s="435">
        <v>1.2003469266347144</v>
      </c>
      <c r="Q946" s="434">
        <v>1</v>
      </c>
      <c r="R946" s="434">
        <v>1</v>
      </c>
      <c r="S946" s="434" t="s">
        <v>361</v>
      </c>
      <c r="T946" s="434" t="s">
        <v>361</v>
      </c>
      <c r="U946" s="434"/>
      <c r="V946" s="435"/>
      <c r="W946" s="441"/>
    </row>
    <row r="947" spans="2:23" x14ac:dyDescent="0.35">
      <c r="B947" s="446" t="s">
        <v>730</v>
      </c>
      <c r="C947" s="434" t="s">
        <v>491</v>
      </c>
      <c r="D947" s="434" t="s">
        <v>492</v>
      </c>
      <c r="E947" s="435">
        <v>1.3056000000000001</v>
      </c>
      <c r="F947" s="434">
        <v>1</v>
      </c>
      <c r="G947" s="435">
        <v>0.32767000000000002</v>
      </c>
      <c r="H947" s="435">
        <v>0.28072999999999998</v>
      </c>
      <c r="I947" s="435">
        <v>0.68820000000000003</v>
      </c>
      <c r="J947" s="435">
        <v>0.11498</v>
      </c>
      <c r="K947" s="435">
        <v>0.14954000000000001</v>
      </c>
      <c r="L947" s="434">
        <v>17007.57</v>
      </c>
      <c r="M947" s="434">
        <v>0</v>
      </c>
      <c r="N947" s="434">
        <v>0</v>
      </c>
      <c r="O947" s="434">
        <v>1594</v>
      </c>
      <c r="P947" s="435">
        <v>1.2003469266347144</v>
      </c>
      <c r="Q947" s="434">
        <v>1</v>
      </c>
      <c r="R947" s="434">
        <v>1</v>
      </c>
      <c r="S947" s="434" t="s">
        <v>361</v>
      </c>
      <c r="T947" s="434" t="s">
        <v>361</v>
      </c>
      <c r="U947" s="434"/>
      <c r="V947" s="435"/>
      <c r="W947" s="441"/>
    </row>
    <row r="948" spans="2:23" x14ac:dyDescent="0.35">
      <c r="B948" s="446" t="s">
        <v>730</v>
      </c>
      <c r="C948" s="434" t="s">
        <v>493</v>
      </c>
      <c r="D948" s="434" t="s">
        <v>494</v>
      </c>
      <c r="E948" s="435">
        <v>1.3056000000000001</v>
      </c>
      <c r="F948" s="434">
        <v>1</v>
      </c>
      <c r="G948" s="435">
        <v>0</v>
      </c>
      <c r="H948" s="435">
        <v>0</v>
      </c>
      <c r="I948" s="435">
        <v>0.48099999999999998</v>
      </c>
      <c r="J948" s="435">
        <v>0.03</v>
      </c>
      <c r="K948" s="435">
        <v>0</v>
      </c>
      <c r="L948" s="434">
        <v>664.91</v>
      </c>
      <c r="M948" s="434">
        <v>0</v>
      </c>
      <c r="N948" s="434">
        <v>0</v>
      </c>
      <c r="O948" s="434">
        <v>755</v>
      </c>
      <c r="P948" s="435">
        <v>1.2003469266347144</v>
      </c>
      <c r="Q948" s="434">
        <v>1</v>
      </c>
      <c r="R948" s="434">
        <v>1</v>
      </c>
      <c r="S948" s="434" t="s">
        <v>361</v>
      </c>
      <c r="T948" s="434" t="s">
        <v>361</v>
      </c>
      <c r="U948" s="434"/>
      <c r="V948" s="435"/>
      <c r="W948" s="441"/>
    </row>
    <row r="949" spans="2:23" x14ac:dyDescent="0.35">
      <c r="B949" s="446" t="s">
        <v>730</v>
      </c>
      <c r="C949" s="434" t="s">
        <v>495</v>
      </c>
      <c r="D949" s="434" t="s">
        <v>496</v>
      </c>
      <c r="E949" s="435">
        <v>1.3056000000000001</v>
      </c>
      <c r="F949" s="434">
        <v>1</v>
      </c>
      <c r="G949" s="435">
        <v>6.7129999999999995E-2</v>
      </c>
      <c r="H949" s="435">
        <v>5.8090000000000003E-2</v>
      </c>
      <c r="I949" s="435">
        <v>0.27060000000000001</v>
      </c>
      <c r="J949" s="435">
        <v>2.8850000000000001E-2</v>
      </c>
      <c r="K949" s="435">
        <v>5.6329999999999998E-2</v>
      </c>
      <c r="L949" s="434">
        <v>192.92</v>
      </c>
      <c r="M949" s="434">
        <v>7</v>
      </c>
      <c r="N949" s="434">
        <v>0</v>
      </c>
      <c r="O949" s="434">
        <v>4492</v>
      </c>
      <c r="P949" s="435">
        <v>1.2003469266347144</v>
      </c>
      <c r="Q949" s="434">
        <v>1</v>
      </c>
      <c r="R949" s="434">
        <v>1</v>
      </c>
      <c r="S949" s="434" t="s">
        <v>361</v>
      </c>
      <c r="T949" s="434" t="s">
        <v>361</v>
      </c>
      <c r="U949" s="434"/>
      <c r="V949" s="435"/>
      <c r="W949" s="441"/>
    </row>
    <row r="950" spans="2:23" x14ac:dyDescent="0.35">
      <c r="B950" s="446" t="s">
        <v>730</v>
      </c>
      <c r="C950" s="434" t="s">
        <v>497</v>
      </c>
      <c r="D950" s="434" t="s">
        <v>498</v>
      </c>
      <c r="E950" s="435">
        <v>1.3056000000000001</v>
      </c>
      <c r="F950" s="434">
        <v>1</v>
      </c>
      <c r="G950" s="435">
        <v>7.195E-2</v>
      </c>
      <c r="H950" s="435">
        <v>5.1189999999999999E-2</v>
      </c>
      <c r="I950" s="435">
        <v>0.28089999999999998</v>
      </c>
      <c r="J950" s="435">
        <v>3.0970000000000001E-2</v>
      </c>
      <c r="K950" s="435">
        <v>5.8529999999999999E-2</v>
      </c>
      <c r="L950" s="434">
        <v>411.74</v>
      </c>
      <c r="M950" s="434">
        <v>0</v>
      </c>
      <c r="N950" s="434">
        <v>0</v>
      </c>
      <c r="O950" s="434">
        <v>3431</v>
      </c>
      <c r="P950" s="435">
        <v>1.2003469266347144</v>
      </c>
      <c r="Q950" s="434">
        <v>1</v>
      </c>
      <c r="R950" s="434">
        <v>1</v>
      </c>
      <c r="S950" s="434" t="s">
        <v>361</v>
      </c>
      <c r="T950" s="434" t="s">
        <v>361</v>
      </c>
      <c r="U950" s="434"/>
      <c r="V950" s="435"/>
      <c r="W950" s="441"/>
    </row>
    <row r="951" spans="2:23" x14ac:dyDescent="0.35">
      <c r="B951" s="446" t="s">
        <v>730</v>
      </c>
      <c r="C951" s="434" t="s">
        <v>713</v>
      </c>
      <c r="D951" s="434" t="s">
        <v>714</v>
      </c>
      <c r="E951" s="435">
        <v>1.3056000000000001</v>
      </c>
      <c r="F951" s="434">
        <v>1</v>
      </c>
      <c r="G951" s="435">
        <v>0</v>
      </c>
      <c r="H951" s="435">
        <v>0</v>
      </c>
      <c r="I951" s="435">
        <v>0.32769999999999999</v>
      </c>
      <c r="J951" s="435">
        <v>0.03</v>
      </c>
      <c r="K951" s="435">
        <v>0</v>
      </c>
      <c r="L951" s="434">
        <v>2154.5300000000002</v>
      </c>
      <c r="M951" s="434">
        <v>0</v>
      </c>
      <c r="N951" s="434">
        <v>0</v>
      </c>
      <c r="O951" s="434">
        <v>42</v>
      </c>
      <c r="P951" s="435">
        <v>1.2003469266347144</v>
      </c>
      <c r="Q951" s="434">
        <v>1</v>
      </c>
      <c r="R951" s="434">
        <v>1</v>
      </c>
      <c r="S951" s="434" t="s">
        <v>361</v>
      </c>
      <c r="T951" s="434" t="s">
        <v>361</v>
      </c>
      <c r="U951" s="434"/>
      <c r="V951" s="435"/>
      <c r="W951" s="441"/>
    </row>
    <row r="952" spans="2:23" x14ac:dyDescent="0.35">
      <c r="B952" s="446" t="s">
        <v>730</v>
      </c>
      <c r="C952" s="434" t="s">
        <v>499</v>
      </c>
      <c r="D952" s="434" t="s">
        <v>500</v>
      </c>
      <c r="E952" s="435">
        <v>1.3056000000000001</v>
      </c>
      <c r="F952" s="434">
        <v>1</v>
      </c>
      <c r="G952" s="435">
        <v>6.4430000000000001E-2</v>
      </c>
      <c r="H952" s="435">
        <v>4.9880000000000001E-2</v>
      </c>
      <c r="I952" s="435">
        <v>0.33300000000000002</v>
      </c>
      <c r="J952" s="435">
        <v>4.172E-2</v>
      </c>
      <c r="K952" s="435">
        <v>6.9760000000000003E-2</v>
      </c>
      <c r="L952" s="434">
        <v>380.17</v>
      </c>
      <c r="M952" s="434">
        <v>0</v>
      </c>
      <c r="N952" s="434">
        <v>0</v>
      </c>
      <c r="O952" s="434">
        <v>2358</v>
      </c>
      <c r="P952" s="435">
        <v>1.2003469266347144</v>
      </c>
      <c r="Q952" s="434">
        <v>1</v>
      </c>
      <c r="R952" s="434">
        <v>1</v>
      </c>
      <c r="S952" s="434" t="s">
        <v>361</v>
      </c>
      <c r="T952" s="434" t="s">
        <v>361</v>
      </c>
      <c r="U952" s="434"/>
      <c r="V952" s="435"/>
      <c r="W952" s="441"/>
    </row>
    <row r="953" spans="2:23" x14ac:dyDescent="0.35">
      <c r="B953" s="446" t="s">
        <v>730</v>
      </c>
      <c r="C953" s="434" t="s">
        <v>501</v>
      </c>
      <c r="D953" s="434" t="s">
        <v>502</v>
      </c>
      <c r="E953" s="435">
        <v>1.3056000000000001</v>
      </c>
      <c r="F953" s="434">
        <v>1</v>
      </c>
      <c r="G953" s="435">
        <v>0</v>
      </c>
      <c r="H953" s="435">
        <v>0</v>
      </c>
      <c r="I953" s="435">
        <v>0.39360000000000001</v>
      </c>
      <c r="J953" s="435">
        <v>5.4219999999999997E-2</v>
      </c>
      <c r="K953" s="435">
        <v>8.2970000000000002E-2</v>
      </c>
      <c r="L953" s="434">
        <v>245.27</v>
      </c>
      <c r="M953" s="434">
        <v>0</v>
      </c>
      <c r="N953" s="434">
        <v>0</v>
      </c>
      <c r="O953" s="434">
        <v>4409</v>
      </c>
      <c r="P953" s="435">
        <v>1.2003469266347144</v>
      </c>
      <c r="Q953" s="434">
        <v>1</v>
      </c>
      <c r="R953" s="434">
        <v>1</v>
      </c>
      <c r="S953" s="434" t="s">
        <v>361</v>
      </c>
      <c r="T953" s="434" t="s">
        <v>361</v>
      </c>
      <c r="U953" s="434"/>
      <c r="V953" s="435"/>
      <c r="W953" s="441"/>
    </row>
    <row r="954" spans="2:23" x14ac:dyDescent="0.35">
      <c r="B954" s="446" t="s">
        <v>730</v>
      </c>
      <c r="C954" s="434" t="s">
        <v>503</v>
      </c>
      <c r="D954" s="434" t="s">
        <v>504</v>
      </c>
      <c r="E954" s="435">
        <v>1.3056000000000001</v>
      </c>
      <c r="F954" s="434">
        <v>1</v>
      </c>
      <c r="G954" s="435">
        <v>0.27050999999999997</v>
      </c>
      <c r="H954" s="435">
        <v>0.19750999999999999</v>
      </c>
      <c r="I954" s="435">
        <v>0.32619999999999999</v>
      </c>
      <c r="J954" s="435">
        <v>4.0320000000000002E-2</v>
      </c>
      <c r="K954" s="435">
        <v>6.8290000000000003E-2</v>
      </c>
      <c r="L954" s="434">
        <v>401.8</v>
      </c>
      <c r="M954" s="434">
        <v>0</v>
      </c>
      <c r="N954" s="434">
        <v>0</v>
      </c>
      <c r="O954" s="434">
        <v>8229</v>
      </c>
      <c r="P954" s="435">
        <v>1.2003469266347144</v>
      </c>
      <c r="Q954" s="434">
        <v>1</v>
      </c>
      <c r="R954" s="434">
        <v>1</v>
      </c>
      <c r="S954" s="434" t="s">
        <v>361</v>
      </c>
      <c r="T954" s="434" t="s">
        <v>361</v>
      </c>
      <c r="U954" s="434"/>
      <c r="V954" s="435"/>
      <c r="W954" s="441"/>
    </row>
    <row r="955" spans="2:23" x14ac:dyDescent="0.35">
      <c r="B955" s="446" t="s">
        <v>730</v>
      </c>
      <c r="C955" s="434" t="s">
        <v>505</v>
      </c>
      <c r="D955" s="434" t="s">
        <v>506</v>
      </c>
      <c r="E955" s="435">
        <v>1.3056000000000001</v>
      </c>
      <c r="F955" s="434">
        <v>1</v>
      </c>
      <c r="G955" s="435">
        <v>0</v>
      </c>
      <c r="H955" s="435">
        <v>0</v>
      </c>
      <c r="I955" s="435">
        <v>0.15459999999999999</v>
      </c>
      <c r="J955" s="435">
        <v>7.0000000000000001E-3</v>
      </c>
      <c r="K955" s="435">
        <v>3.1800000000000002E-2</v>
      </c>
      <c r="L955" s="434">
        <v>119.97</v>
      </c>
      <c r="M955" s="434">
        <v>0</v>
      </c>
      <c r="N955" s="434">
        <v>0</v>
      </c>
      <c r="O955" s="434">
        <v>2544</v>
      </c>
      <c r="P955" s="435">
        <v>1.2003469266347144</v>
      </c>
      <c r="Q955" s="434">
        <v>1</v>
      </c>
      <c r="R955" s="434">
        <v>1</v>
      </c>
      <c r="S955" s="434" t="s">
        <v>361</v>
      </c>
      <c r="T955" s="434" t="s">
        <v>361</v>
      </c>
      <c r="U955" s="434"/>
      <c r="V955" s="435"/>
      <c r="W955" s="441"/>
    </row>
    <row r="956" spans="2:23" x14ac:dyDescent="0.35">
      <c r="B956" s="446" t="s">
        <v>730</v>
      </c>
      <c r="C956" s="434" t="s">
        <v>507</v>
      </c>
      <c r="D956" s="434" t="s">
        <v>508</v>
      </c>
      <c r="E956" s="435">
        <v>1.3056000000000001</v>
      </c>
      <c r="F956" s="434">
        <v>1</v>
      </c>
      <c r="G956" s="435">
        <v>0</v>
      </c>
      <c r="H956" s="435">
        <v>0</v>
      </c>
      <c r="I956" s="435">
        <v>0.69710000000000005</v>
      </c>
      <c r="J956" s="435">
        <v>0.11681</v>
      </c>
      <c r="K956" s="435">
        <v>0.15160999999999999</v>
      </c>
      <c r="L956" s="434">
        <v>0</v>
      </c>
      <c r="M956" s="434">
        <v>0</v>
      </c>
      <c r="N956" s="434">
        <v>0</v>
      </c>
      <c r="O956" s="434">
        <v>76</v>
      </c>
      <c r="P956" s="435">
        <v>1.2003469266347144</v>
      </c>
      <c r="Q956" s="434">
        <v>1</v>
      </c>
      <c r="R956" s="434">
        <v>1</v>
      </c>
      <c r="S956" s="434" t="s">
        <v>408</v>
      </c>
      <c r="T956" s="434" t="s">
        <v>361</v>
      </c>
      <c r="U956" s="434"/>
      <c r="V956" s="435"/>
      <c r="W956" s="441"/>
    </row>
    <row r="957" spans="2:23" x14ac:dyDescent="0.35">
      <c r="B957" s="446" t="s">
        <v>730</v>
      </c>
      <c r="C957" s="434" t="s">
        <v>509</v>
      </c>
      <c r="D957" s="434" t="s">
        <v>510</v>
      </c>
      <c r="E957" s="435">
        <v>1.3056000000000001</v>
      </c>
      <c r="F957" s="434">
        <v>1</v>
      </c>
      <c r="G957" s="435">
        <v>0.15331</v>
      </c>
      <c r="H957" s="435">
        <v>9.2560000000000003E-2</v>
      </c>
      <c r="I957" s="435">
        <v>0.26019999999999999</v>
      </c>
      <c r="J957" s="435">
        <v>2.6700000000000002E-2</v>
      </c>
      <c r="K957" s="435">
        <v>5.4100000000000002E-2</v>
      </c>
      <c r="L957" s="434">
        <v>403.14</v>
      </c>
      <c r="M957" s="434">
        <v>7</v>
      </c>
      <c r="N957" s="434">
        <v>0</v>
      </c>
      <c r="O957" s="434">
        <v>2534</v>
      </c>
      <c r="P957" s="435">
        <v>1.2003469266347144</v>
      </c>
      <c r="Q957" s="434">
        <v>1</v>
      </c>
      <c r="R957" s="434">
        <v>1</v>
      </c>
      <c r="S957" s="434" t="s">
        <v>361</v>
      </c>
      <c r="T957" s="434" t="s">
        <v>361</v>
      </c>
      <c r="U957" s="434"/>
      <c r="V957" s="435"/>
      <c r="W957" s="441"/>
    </row>
    <row r="958" spans="2:23" x14ac:dyDescent="0.35">
      <c r="B958" s="446" t="s">
        <v>730</v>
      </c>
      <c r="C958" s="434" t="s">
        <v>511</v>
      </c>
      <c r="D958" s="434" t="s">
        <v>512</v>
      </c>
      <c r="E958" s="435">
        <v>1.3056000000000001</v>
      </c>
      <c r="F958" s="434">
        <v>1</v>
      </c>
      <c r="G958" s="435">
        <v>0</v>
      </c>
      <c r="H958" s="435">
        <v>0</v>
      </c>
      <c r="I958" s="435">
        <v>5.7570000000000003E-2</v>
      </c>
      <c r="J958" s="435">
        <v>0</v>
      </c>
      <c r="K958" s="435">
        <v>0</v>
      </c>
      <c r="L958" s="434">
        <v>0</v>
      </c>
      <c r="M958" s="434">
        <v>0</v>
      </c>
      <c r="N958" s="434">
        <v>0</v>
      </c>
      <c r="O958" s="434">
        <v>61</v>
      </c>
      <c r="P958" s="435">
        <v>1.2003469266347144</v>
      </c>
      <c r="Q958" s="434">
        <v>1</v>
      </c>
      <c r="R958" s="434">
        <v>1</v>
      </c>
      <c r="S958" s="434" t="s">
        <v>361</v>
      </c>
      <c r="T958" s="434" t="s">
        <v>361</v>
      </c>
      <c r="U958" s="434"/>
      <c r="V958" s="435"/>
      <c r="W958" s="441"/>
    </row>
    <row r="959" spans="2:23" x14ac:dyDescent="0.35">
      <c r="B959" s="446" t="s">
        <v>730</v>
      </c>
      <c r="C959" s="434" t="s">
        <v>513</v>
      </c>
      <c r="D959" s="434" t="s">
        <v>514</v>
      </c>
      <c r="E959" s="435">
        <v>1.3056000000000001</v>
      </c>
      <c r="F959" s="434">
        <v>1</v>
      </c>
      <c r="G959" s="435">
        <v>0.25275999999999998</v>
      </c>
      <c r="H959" s="435">
        <v>0.2082</v>
      </c>
      <c r="I959" s="435">
        <v>0.47420000000000001</v>
      </c>
      <c r="J959" s="435">
        <v>7.084E-2</v>
      </c>
      <c r="K959" s="435">
        <v>0.10079</v>
      </c>
      <c r="L959" s="434">
        <v>511.15</v>
      </c>
      <c r="M959" s="434">
        <v>7</v>
      </c>
      <c r="N959" s="434">
        <v>0</v>
      </c>
      <c r="O959" s="434">
        <v>5250</v>
      </c>
      <c r="P959" s="435">
        <v>1.2003469266347144</v>
      </c>
      <c r="Q959" s="434">
        <v>1</v>
      </c>
      <c r="R959" s="434">
        <v>1</v>
      </c>
      <c r="S959" s="434" t="s">
        <v>361</v>
      </c>
      <c r="T959" s="434" t="s">
        <v>361</v>
      </c>
      <c r="U959" s="434"/>
      <c r="V959" s="435"/>
      <c r="W959" s="441"/>
    </row>
    <row r="960" spans="2:23" x14ac:dyDescent="0.35">
      <c r="B960" s="446" t="s">
        <v>730</v>
      </c>
      <c r="C960" s="434" t="s">
        <v>515</v>
      </c>
      <c r="D960" s="434" t="s">
        <v>516</v>
      </c>
      <c r="E960" s="435">
        <v>1.3056000000000001</v>
      </c>
      <c r="F960" s="434">
        <v>1</v>
      </c>
      <c r="G960" s="435">
        <v>0</v>
      </c>
      <c r="H960" s="435">
        <v>0</v>
      </c>
      <c r="I960" s="435">
        <v>0.43</v>
      </c>
      <c r="J960" s="435">
        <v>6.173E-2</v>
      </c>
      <c r="K960" s="435">
        <v>9.0980000000000005E-2</v>
      </c>
      <c r="L960" s="434">
        <v>520.03</v>
      </c>
      <c r="M960" s="434">
        <v>7</v>
      </c>
      <c r="N960" s="434">
        <v>0</v>
      </c>
      <c r="O960" s="434">
        <v>2229</v>
      </c>
      <c r="P960" s="435">
        <v>1.2003469266347144</v>
      </c>
      <c r="Q960" s="434">
        <v>1</v>
      </c>
      <c r="R960" s="434">
        <v>1</v>
      </c>
      <c r="S960" s="434" t="s">
        <v>361</v>
      </c>
      <c r="T960" s="434" t="s">
        <v>361</v>
      </c>
      <c r="U960" s="434"/>
      <c r="V960" s="435"/>
      <c r="W960" s="441"/>
    </row>
    <row r="961" spans="2:23" x14ac:dyDescent="0.35">
      <c r="B961" s="446" t="s">
        <v>730</v>
      </c>
      <c r="C961" s="434" t="s">
        <v>517</v>
      </c>
      <c r="D961" s="434" t="s">
        <v>518</v>
      </c>
      <c r="E961" s="435">
        <v>1.3056000000000001</v>
      </c>
      <c r="F961" s="434">
        <v>1</v>
      </c>
      <c r="G961" s="435">
        <v>0.11366</v>
      </c>
      <c r="H961" s="435">
        <v>8.0390000000000003E-2</v>
      </c>
      <c r="I961" s="435">
        <v>0.161</v>
      </c>
      <c r="J961" s="435">
        <v>8.0400000000000003E-3</v>
      </c>
      <c r="K961" s="435">
        <v>0</v>
      </c>
      <c r="L961" s="434">
        <v>493.74</v>
      </c>
      <c r="M961" s="434">
        <v>0</v>
      </c>
      <c r="N961" s="434">
        <v>0</v>
      </c>
      <c r="O961" s="434">
        <v>1712</v>
      </c>
      <c r="P961" s="435">
        <v>1.2003469266347144</v>
      </c>
      <c r="Q961" s="434">
        <v>1</v>
      </c>
      <c r="R961" s="434">
        <v>1</v>
      </c>
      <c r="S961" s="434" t="s">
        <v>361</v>
      </c>
      <c r="T961" s="434" t="s">
        <v>361</v>
      </c>
      <c r="U961" s="434"/>
      <c r="V961" s="435"/>
      <c r="W961" s="441"/>
    </row>
    <row r="962" spans="2:23" x14ac:dyDescent="0.35">
      <c r="B962" s="446" t="s">
        <v>730</v>
      </c>
      <c r="C962" s="434" t="s">
        <v>519</v>
      </c>
      <c r="D962" s="434" t="s">
        <v>520</v>
      </c>
      <c r="E962" s="435">
        <v>1.3056000000000001</v>
      </c>
      <c r="F962" s="434">
        <v>1</v>
      </c>
      <c r="G962" s="435">
        <v>1.7760000000000001E-2</v>
      </c>
      <c r="H962" s="435">
        <v>1.221E-2</v>
      </c>
      <c r="I962" s="435">
        <v>0.10680000000000001</v>
      </c>
      <c r="J962" s="435">
        <v>0</v>
      </c>
      <c r="K962" s="435">
        <v>2.1860000000000001E-2</v>
      </c>
      <c r="L962" s="434">
        <v>0</v>
      </c>
      <c r="M962" s="434">
        <v>0</v>
      </c>
      <c r="N962" s="434">
        <v>0</v>
      </c>
      <c r="O962" s="434">
        <v>10507</v>
      </c>
      <c r="P962" s="435">
        <v>1.2003469266347144</v>
      </c>
      <c r="Q962" s="434">
        <v>1</v>
      </c>
      <c r="R962" s="434">
        <v>1</v>
      </c>
      <c r="S962" s="434" t="s">
        <v>361</v>
      </c>
      <c r="T962" s="434" t="s">
        <v>361</v>
      </c>
      <c r="U962" s="434"/>
      <c r="V962" s="435"/>
      <c r="W962" s="441"/>
    </row>
    <row r="963" spans="2:23" x14ac:dyDescent="0.35">
      <c r="B963" s="446" t="s">
        <v>730</v>
      </c>
      <c r="C963" s="434" t="s">
        <v>521</v>
      </c>
      <c r="D963" s="434" t="s">
        <v>522</v>
      </c>
      <c r="E963" s="435">
        <v>1.3056000000000001</v>
      </c>
      <c r="F963" s="434">
        <v>1</v>
      </c>
      <c r="G963" s="435">
        <v>0.17479</v>
      </c>
      <c r="H963" s="435">
        <v>0.20452000000000001</v>
      </c>
      <c r="I963" s="435">
        <v>0.33139999999999997</v>
      </c>
      <c r="J963" s="435">
        <v>4.1390000000000003E-2</v>
      </c>
      <c r="K963" s="435">
        <v>6.9409999999999999E-2</v>
      </c>
      <c r="L963" s="434">
        <v>398.08</v>
      </c>
      <c r="M963" s="434">
        <v>7</v>
      </c>
      <c r="N963" s="434">
        <v>0</v>
      </c>
      <c r="O963" s="434">
        <v>1664</v>
      </c>
      <c r="P963" s="435">
        <v>1.2003469266347144</v>
      </c>
      <c r="Q963" s="434">
        <v>1</v>
      </c>
      <c r="R963" s="434">
        <v>1</v>
      </c>
      <c r="S963" s="434" t="s">
        <v>361</v>
      </c>
      <c r="T963" s="434" t="s">
        <v>361</v>
      </c>
      <c r="U963" s="434"/>
      <c r="V963" s="435"/>
      <c r="W963" s="441"/>
    </row>
    <row r="964" spans="2:23" x14ac:dyDescent="0.35">
      <c r="B964" s="446" t="s">
        <v>730</v>
      </c>
      <c r="C964" s="434" t="s">
        <v>523</v>
      </c>
      <c r="D964" s="434" t="s">
        <v>524</v>
      </c>
      <c r="E964" s="435">
        <v>1.3056000000000001</v>
      </c>
      <c r="F964" s="434">
        <v>1</v>
      </c>
      <c r="G964" s="435">
        <v>0.25433</v>
      </c>
      <c r="H964" s="435">
        <v>0.26532</v>
      </c>
      <c r="I964" s="435">
        <v>0.11310000000000001</v>
      </c>
      <c r="J964" s="435">
        <v>0</v>
      </c>
      <c r="K964" s="435">
        <v>2.317E-2</v>
      </c>
      <c r="L964" s="434">
        <v>0</v>
      </c>
      <c r="M964" s="434">
        <v>0</v>
      </c>
      <c r="N964" s="434">
        <v>0</v>
      </c>
      <c r="O964" s="434">
        <v>4030</v>
      </c>
      <c r="P964" s="435">
        <v>1.2003469266347144</v>
      </c>
      <c r="Q964" s="434">
        <v>1</v>
      </c>
      <c r="R964" s="434">
        <v>1</v>
      </c>
      <c r="S964" s="434" t="s">
        <v>361</v>
      </c>
      <c r="T964" s="434" t="s">
        <v>361</v>
      </c>
      <c r="U964" s="434"/>
      <c r="V964" s="435"/>
      <c r="W964" s="441"/>
    </row>
    <row r="965" spans="2:23" x14ac:dyDescent="0.35">
      <c r="B965" s="446" t="s">
        <v>730</v>
      </c>
      <c r="C965" s="434" t="s">
        <v>525</v>
      </c>
      <c r="D965" s="434" t="s">
        <v>526</v>
      </c>
      <c r="E965" s="435">
        <v>1.3056000000000001</v>
      </c>
      <c r="F965" s="434">
        <v>1</v>
      </c>
      <c r="G965" s="435">
        <v>0</v>
      </c>
      <c r="H965" s="435">
        <v>0</v>
      </c>
      <c r="I965" s="435">
        <v>0.56540000000000001</v>
      </c>
      <c r="J965" s="435">
        <v>8.9649999999999994E-2</v>
      </c>
      <c r="K965" s="435">
        <v>0.12131</v>
      </c>
      <c r="L965" s="434">
        <v>459.53</v>
      </c>
      <c r="M965" s="434">
        <v>0</v>
      </c>
      <c r="N965" s="434">
        <v>0</v>
      </c>
      <c r="O965" s="434">
        <v>547</v>
      </c>
      <c r="P965" s="435">
        <v>1.2003469266347144</v>
      </c>
      <c r="Q965" s="434">
        <v>1</v>
      </c>
      <c r="R965" s="434">
        <v>1</v>
      </c>
      <c r="S965" s="434" t="s">
        <v>361</v>
      </c>
      <c r="T965" s="434" t="s">
        <v>361</v>
      </c>
      <c r="U965" s="434"/>
      <c r="V965" s="435"/>
      <c r="W965" s="441"/>
    </row>
    <row r="966" spans="2:23" x14ac:dyDescent="0.35">
      <c r="B966" s="446" t="s">
        <v>730</v>
      </c>
      <c r="C966" s="434" t="s">
        <v>527</v>
      </c>
      <c r="D966" s="434" t="s">
        <v>528</v>
      </c>
      <c r="E966" s="435">
        <v>1.3056000000000001</v>
      </c>
      <c r="F966" s="434">
        <v>1</v>
      </c>
      <c r="G966" s="435">
        <v>0</v>
      </c>
      <c r="H966" s="435">
        <v>0</v>
      </c>
      <c r="I966" s="435">
        <v>0.30180000000000001</v>
      </c>
      <c r="J966" s="435">
        <v>3.5279999999999999E-2</v>
      </c>
      <c r="K966" s="435">
        <v>6.3020000000000007E-2</v>
      </c>
      <c r="L966" s="434">
        <v>331.02</v>
      </c>
      <c r="M966" s="434">
        <v>7</v>
      </c>
      <c r="N966" s="434">
        <v>0</v>
      </c>
      <c r="O966" s="434">
        <v>2609</v>
      </c>
      <c r="P966" s="435">
        <v>1.2003469266347144</v>
      </c>
      <c r="Q966" s="434">
        <v>1</v>
      </c>
      <c r="R966" s="434">
        <v>1</v>
      </c>
      <c r="S966" s="434" t="s">
        <v>361</v>
      </c>
      <c r="T966" s="434" t="s">
        <v>361</v>
      </c>
      <c r="U966" s="434"/>
      <c r="V966" s="435"/>
      <c r="W966" s="441"/>
    </row>
    <row r="967" spans="2:23" x14ac:dyDescent="0.35">
      <c r="B967" s="446" t="s">
        <v>730</v>
      </c>
      <c r="C967" s="434" t="s">
        <v>529</v>
      </c>
      <c r="D967" s="434" t="s">
        <v>530</v>
      </c>
      <c r="E967" s="435">
        <v>1.3056000000000001</v>
      </c>
      <c r="F967" s="434">
        <v>1</v>
      </c>
      <c r="G967" s="435">
        <v>0.21295</v>
      </c>
      <c r="H967" s="435">
        <v>0.25681999999999999</v>
      </c>
      <c r="I967" s="435">
        <v>0.64090000000000003</v>
      </c>
      <c r="J967" s="435">
        <v>0.10521999999999999</v>
      </c>
      <c r="K967" s="435">
        <v>0.13858000000000001</v>
      </c>
      <c r="L967" s="434">
        <v>1060.73</v>
      </c>
      <c r="M967" s="434">
        <v>7</v>
      </c>
      <c r="N967" s="434">
        <v>0</v>
      </c>
      <c r="O967" s="434">
        <v>1601</v>
      </c>
      <c r="P967" s="435">
        <v>1.2003469266347144</v>
      </c>
      <c r="Q967" s="434">
        <v>1</v>
      </c>
      <c r="R967" s="434">
        <v>1</v>
      </c>
      <c r="S967" s="434" t="s">
        <v>361</v>
      </c>
      <c r="T967" s="434" t="s">
        <v>361</v>
      </c>
      <c r="U967" s="434"/>
      <c r="V967" s="435"/>
      <c r="W967" s="441"/>
    </row>
    <row r="968" spans="2:23" x14ac:dyDescent="0.35">
      <c r="B968" s="446" t="s">
        <v>730</v>
      </c>
      <c r="C968" s="434" t="s">
        <v>531</v>
      </c>
      <c r="D968" s="434" t="s">
        <v>532</v>
      </c>
      <c r="E968" s="435">
        <v>1.3056000000000001</v>
      </c>
      <c r="F968" s="434">
        <v>1</v>
      </c>
      <c r="G968" s="435">
        <v>0.34117999999999998</v>
      </c>
      <c r="H968" s="435">
        <v>0.31512000000000001</v>
      </c>
      <c r="I968" s="435">
        <v>0.64670000000000005</v>
      </c>
      <c r="J968" s="435">
        <v>0.10642</v>
      </c>
      <c r="K968" s="435">
        <v>0.13991999999999999</v>
      </c>
      <c r="L968" s="434">
        <v>500.02</v>
      </c>
      <c r="M968" s="434">
        <v>7</v>
      </c>
      <c r="N968" s="434">
        <v>0</v>
      </c>
      <c r="O968" s="434">
        <v>6563</v>
      </c>
      <c r="P968" s="435">
        <v>1.2003469266347144</v>
      </c>
      <c r="Q968" s="434">
        <v>1</v>
      </c>
      <c r="R968" s="434">
        <v>1</v>
      </c>
      <c r="S968" s="434" t="s">
        <v>361</v>
      </c>
      <c r="T968" s="434" t="s">
        <v>361</v>
      </c>
      <c r="U968" s="434"/>
      <c r="V968" s="435"/>
      <c r="W968" s="441"/>
    </row>
    <row r="969" spans="2:23" x14ac:dyDescent="0.35">
      <c r="B969" s="446" t="s">
        <v>730</v>
      </c>
      <c r="C969" s="434" t="s">
        <v>533</v>
      </c>
      <c r="D969" s="434" t="s">
        <v>534</v>
      </c>
      <c r="E969" s="435">
        <v>1.3056000000000001</v>
      </c>
      <c r="F969" s="434">
        <v>1</v>
      </c>
      <c r="G969" s="435">
        <v>0.24615999999999999</v>
      </c>
      <c r="H969" s="435">
        <v>0.18256</v>
      </c>
      <c r="I969" s="435">
        <v>0.41149999999999998</v>
      </c>
      <c r="J969" s="435">
        <v>5.7910000000000003E-2</v>
      </c>
      <c r="K969" s="435">
        <v>8.6900000000000005E-2</v>
      </c>
      <c r="L969" s="434">
        <v>453.55</v>
      </c>
      <c r="M969" s="434">
        <v>7</v>
      </c>
      <c r="N969" s="434">
        <v>0</v>
      </c>
      <c r="O969" s="434">
        <v>11804</v>
      </c>
      <c r="P969" s="435">
        <v>1.2003469266347144</v>
      </c>
      <c r="Q969" s="434">
        <v>1</v>
      </c>
      <c r="R969" s="434">
        <v>1</v>
      </c>
      <c r="S969" s="434" t="s">
        <v>361</v>
      </c>
      <c r="T969" s="434" t="s">
        <v>361</v>
      </c>
      <c r="U969" s="434"/>
      <c r="V969" s="435"/>
      <c r="W969" s="441"/>
    </row>
    <row r="970" spans="2:23" x14ac:dyDescent="0.35">
      <c r="B970" s="446" t="s">
        <v>730</v>
      </c>
      <c r="C970" s="434" t="s">
        <v>535</v>
      </c>
      <c r="D970" s="434" t="s">
        <v>536</v>
      </c>
      <c r="E970" s="435">
        <v>1.3056000000000001</v>
      </c>
      <c r="F970" s="434">
        <v>1</v>
      </c>
      <c r="G970" s="435">
        <v>0.28941</v>
      </c>
      <c r="H970" s="435">
        <v>0.22370999999999999</v>
      </c>
      <c r="I970" s="435">
        <v>0.77569999999999995</v>
      </c>
      <c r="J970" s="435">
        <v>0.13303000000000001</v>
      </c>
      <c r="K970" s="435">
        <v>0.17008999999999999</v>
      </c>
      <c r="L970" s="434">
        <v>4497.01</v>
      </c>
      <c r="M970" s="434">
        <v>0</v>
      </c>
      <c r="N970" s="434">
        <v>0</v>
      </c>
      <c r="O970" s="434">
        <v>3150</v>
      </c>
      <c r="P970" s="435">
        <v>1.2003469266347144</v>
      </c>
      <c r="Q970" s="434">
        <v>1</v>
      </c>
      <c r="R970" s="434">
        <v>1</v>
      </c>
      <c r="S970" s="434" t="s">
        <v>361</v>
      </c>
      <c r="T970" s="434" t="s">
        <v>361</v>
      </c>
      <c r="U970" s="434"/>
      <c r="V970" s="435"/>
      <c r="W970" s="441"/>
    </row>
    <row r="971" spans="2:23" x14ac:dyDescent="0.35">
      <c r="B971" s="446" t="s">
        <v>730</v>
      </c>
      <c r="C971" s="434" t="s">
        <v>537</v>
      </c>
      <c r="D971" s="434" t="s">
        <v>538</v>
      </c>
      <c r="E971" s="435">
        <v>1.3056000000000001</v>
      </c>
      <c r="F971" s="434">
        <v>1</v>
      </c>
      <c r="G971" s="435">
        <v>0.14052999999999999</v>
      </c>
      <c r="H971" s="435">
        <v>0.10204000000000001</v>
      </c>
      <c r="I971" s="435">
        <v>0.26719999999999999</v>
      </c>
      <c r="J971" s="435">
        <v>2.8150000000000001E-2</v>
      </c>
      <c r="K971" s="435">
        <v>5.5599999999999997E-2</v>
      </c>
      <c r="L971" s="434">
        <v>171.28</v>
      </c>
      <c r="M971" s="434">
        <v>0</v>
      </c>
      <c r="N971" s="434">
        <v>0</v>
      </c>
      <c r="O971" s="434">
        <v>5644</v>
      </c>
      <c r="P971" s="435">
        <v>1.2003469266347144</v>
      </c>
      <c r="Q971" s="434">
        <v>1</v>
      </c>
      <c r="R971" s="434">
        <v>1</v>
      </c>
      <c r="S971" s="434" t="s">
        <v>361</v>
      </c>
      <c r="T971" s="434" t="s">
        <v>361</v>
      </c>
      <c r="U971" s="434"/>
      <c r="V971" s="435"/>
      <c r="W971" s="441"/>
    </row>
    <row r="972" spans="2:23" x14ac:dyDescent="0.35">
      <c r="B972" s="446" t="s">
        <v>730</v>
      </c>
      <c r="C972" s="434" t="s">
        <v>539</v>
      </c>
      <c r="D972" s="434" t="s">
        <v>540</v>
      </c>
      <c r="E972" s="435">
        <v>1.3056000000000001</v>
      </c>
      <c r="F972" s="434">
        <v>1</v>
      </c>
      <c r="G972" s="435">
        <v>0.43295</v>
      </c>
      <c r="H972" s="435">
        <v>0.52698999999999996</v>
      </c>
      <c r="I972" s="435">
        <v>0.93210000000000004</v>
      </c>
      <c r="J972" s="435">
        <v>0.16528000000000001</v>
      </c>
      <c r="K972" s="435">
        <v>0.20774000000000001</v>
      </c>
      <c r="L972" s="434">
        <v>33462.58</v>
      </c>
      <c r="M972" s="434">
        <v>0</v>
      </c>
      <c r="N972" s="434">
        <v>0</v>
      </c>
      <c r="O972" s="434">
        <v>354</v>
      </c>
      <c r="P972" s="435">
        <v>1.2003469266347144</v>
      </c>
      <c r="Q972" s="434">
        <v>1</v>
      </c>
      <c r="R972" s="434">
        <v>1</v>
      </c>
      <c r="S972" s="434" t="s">
        <v>361</v>
      </c>
      <c r="T972" s="434" t="s">
        <v>361</v>
      </c>
      <c r="U972" s="434"/>
      <c r="V972" s="435"/>
      <c r="W972" s="441"/>
    </row>
    <row r="973" spans="2:23" x14ac:dyDescent="0.35">
      <c r="B973" s="446" t="s">
        <v>730</v>
      </c>
      <c r="C973" s="434" t="s">
        <v>541</v>
      </c>
      <c r="D973" s="434" t="s">
        <v>542</v>
      </c>
      <c r="E973" s="435">
        <v>1.3056000000000001</v>
      </c>
      <c r="F973" s="434">
        <v>1</v>
      </c>
      <c r="G973" s="435">
        <v>0.43306</v>
      </c>
      <c r="H973" s="435">
        <v>0.47832000000000002</v>
      </c>
      <c r="I973" s="435">
        <v>0.71109999999999995</v>
      </c>
      <c r="J973" s="435">
        <v>0.1197</v>
      </c>
      <c r="K973" s="435">
        <v>0.15487999999999999</v>
      </c>
      <c r="L973" s="434">
        <v>14879</v>
      </c>
      <c r="M973" s="434">
        <v>7</v>
      </c>
      <c r="N973" s="434">
        <v>0</v>
      </c>
      <c r="O973" s="434">
        <v>1437</v>
      </c>
      <c r="P973" s="435">
        <v>1.2003469266347144</v>
      </c>
      <c r="Q973" s="434">
        <v>1</v>
      </c>
      <c r="R973" s="434">
        <v>1</v>
      </c>
      <c r="S973" s="434" t="s">
        <v>361</v>
      </c>
      <c r="T973" s="434" t="s">
        <v>361</v>
      </c>
      <c r="U973" s="434"/>
      <c r="V973" s="435"/>
      <c r="W973" s="441"/>
    </row>
    <row r="974" spans="2:23" x14ac:dyDescent="0.35">
      <c r="B974" s="446" t="s">
        <v>730</v>
      </c>
      <c r="C974" s="434" t="s">
        <v>543</v>
      </c>
      <c r="D974" s="434" t="s">
        <v>544</v>
      </c>
      <c r="E974" s="435">
        <v>1.3056000000000001</v>
      </c>
      <c r="F974" s="434">
        <v>1</v>
      </c>
      <c r="G974" s="435">
        <v>5.339E-2</v>
      </c>
      <c r="H974" s="435">
        <v>4.7600000000000003E-2</v>
      </c>
      <c r="I974" s="435">
        <v>0.40539999999999998</v>
      </c>
      <c r="J974" s="435">
        <v>5.6649999999999999E-2</v>
      </c>
      <c r="K974" s="435">
        <v>8.5559999999999997E-2</v>
      </c>
      <c r="L974" s="434">
        <v>205.18</v>
      </c>
      <c r="M974" s="434">
        <v>0</v>
      </c>
      <c r="N974" s="434">
        <v>0</v>
      </c>
      <c r="O974" s="434">
        <v>3526</v>
      </c>
      <c r="P974" s="435">
        <v>1.2003469266347144</v>
      </c>
      <c r="Q974" s="434">
        <v>1</v>
      </c>
      <c r="R974" s="434">
        <v>1</v>
      </c>
      <c r="S974" s="434" t="s">
        <v>361</v>
      </c>
      <c r="T974" s="434" t="s">
        <v>361</v>
      </c>
      <c r="U974" s="434"/>
      <c r="V974" s="435"/>
      <c r="W974" s="441"/>
    </row>
    <row r="975" spans="2:23" x14ac:dyDescent="0.35">
      <c r="B975" s="446" t="s">
        <v>730</v>
      </c>
      <c r="C975" s="434" t="s">
        <v>545</v>
      </c>
      <c r="D975" s="434" t="s">
        <v>546</v>
      </c>
      <c r="E975" s="435">
        <v>1.3056000000000001</v>
      </c>
      <c r="F975" s="434">
        <v>1</v>
      </c>
      <c r="G975" s="435">
        <v>0.37736999999999998</v>
      </c>
      <c r="H975" s="435">
        <v>0.32444000000000001</v>
      </c>
      <c r="I975" s="435">
        <v>0.81320000000000003</v>
      </c>
      <c r="J975" s="435">
        <v>0.14076</v>
      </c>
      <c r="K975" s="435">
        <v>0.17901</v>
      </c>
      <c r="L975" s="434">
        <v>17368.59</v>
      </c>
      <c r="M975" s="434">
        <v>0</v>
      </c>
      <c r="N975" s="434">
        <v>0</v>
      </c>
      <c r="O975" s="434">
        <v>1734</v>
      </c>
      <c r="P975" s="435">
        <v>1.2003469266347144</v>
      </c>
      <c r="Q975" s="434">
        <v>1</v>
      </c>
      <c r="R975" s="434">
        <v>1</v>
      </c>
      <c r="S975" s="434" t="s">
        <v>361</v>
      </c>
      <c r="T975" s="434" t="s">
        <v>361</v>
      </c>
      <c r="U975" s="434"/>
      <c r="V975" s="435"/>
      <c r="W975" s="441"/>
    </row>
    <row r="976" spans="2:23" x14ac:dyDescent="0.35">
      <c r="B976" s="446" t="s">
        <v>730</v>
      </c>
      <c r="C976" s="434" t="s">
        <v>547</v>
      </c>
      <c r="D976" s="434" t="s">
        <v>548</v>
      </c>
      <c r="E976" s="435">
        <v>1.3056000000000001</v>
      </c>
      <c r="F976" s="434">
        <v>1</v>
      </c>
      <c r="G976" s="435">
        <v>0</v>
      </c>
      <c r="H976" s="435">
        <v>0</v>
      </c>
      <c r="I976" s="435">
        <v>0.1278</v>
      </c>
      <c r="J976" s="435">
        <v>0</v>
      </c>
      <c r="K976" s="435">
        <v>0</v>
      </c>
      <c r="L976" s="434">
        <v>0</v>
      </c>
      <c r="M976" s="434">
        <v>0</v>
      </c>
      <c r="N976" s="434">
        <v>0</v>
      </c>
      <c r="O976" s="434">
        <v>642</v>
      </c>
      <c r="P976" s="435">
        <v>1.2003469266347144</v>
      </c>
      <c r="Q976" s="434">
        <v>1</v>
      </c>
      <c r="R976" s="434">
        <v>1</v>
      </c>
      <c r="S976" s="434" t="s">
        <v>361</v>
      </c>
      <c r="T976" s="434" t="s">
        <v>361</v>
      </c>
      <c r="U976" s="434"/>
      <c r="V976" s="435"/>
      <c r="W976" s="441"/>
    </row>
    <row r="977" spans="2:23" x14ac:dyDescent="0.35">
      <c r="B977" s="446" t="s">
        <v>730</v>
      </c>
      <c r="C977" s="434" t="s">
        <v>549</v>
      </c>
      <c r="D977" s="434" t="s">
        <v>550</v>
      </c>
      <c r="E977" s="435">
        <v>1.3056000000000001</v>
      </c>
      <c r="F977" s="434">
        <v>1</v>
      </c>
      <c r="G977" s="435">
        <v>9.1170000000000001E-2</v>
      </c>
      <c r="H977" s="435">
        <v>6.5759999999999999E-2</v>
      </c>
      <c r="I977" s="435">
        <v>0.71250000000000002</v>
      </c>
      <c r="J977" s="435">
        <v>0.11999</v>
      </c>
      <c r="K977" s="435">
        <v>0.15520999999999999</v>
      </c>
      <c r="L977" s="434">
        <v>375.42</v>
      </c>
      <c r="M977" s="434">
        <v>7</v>
      </c>
      <c r="N977" s="434">
        <v>0</v>
      </c>
      <c r="O977" s="434">
        <v>2477</v>
      </c>
      <c r="P977" s="435">
        <v>1.2003469266347144</v>
      </c>
      <c r="Q977" s="434">
        <v>1</v>
      </c>
      <c r="R977" s="434">
        <v>1</v>
      </c>
      <c r="S977" s="434" t="s">
        <v>361</v>
      </c>
      <c r="T977" s="434" t="s">
        <v>361</v>
      </c>
      <c r="U977" s="434"/>
      <c r="V977" s="435"/>
      <c r="W977" s="441"/>
    </row>
    <row r="978" spans="2:23" x14ac:dyDescent="0.35">
      <c r="B978" s="446" t="s">
        <v>730</v>
      </c>
      <c r="C978" s="434" t="s">
        <v>551</v>
      </c>
      <c r="D978" s="434" t="s">
        <v>552</v>
      </c>
      <c r="E978" s="435">
        <v>1.3056000000000001</v>
      </c>
      <c r="F978" s="434">
        <v>1</v>
      </c>
      <c r="G978" s="435">
        <v>0.37717000000000001</v>
      </c>
      <c r="H978" s="435">
        <v>0.35269</v>
      </c>
      <c r="I978" s="435">
        <v>0.37190000000000001</v>
      </c>
      <c r="J978" s="435">
        <v>4.9739999999999999E-2</v>
      </c>
      <c r="K978" s="435">
        <v>7.8219999999999998E-2</v>
      </c>
      <c r="L978" s="434">
        <v>549.82000000000005</v>
      </c>
      <c r="M978" s="434">
        <v>7</v>
      </c>
      <c r="N978" s="434">
        <v>0</v>
      </c>
      <c r="O978" s="434">
        <v>26050</v>
      </c>
      <c r="P978" s="435">
        <v>1.2003469266347144</v>
      </c>
      <c r="Q978" s="434">
        <v>1</v>
      </c>
      <c r="R978" s="434">
        <v>1</v>
      </c>
      <c r="S978" s="434" t="s">
        <v>361</v>
      </c>
      <c r="T978" s="434" t="s">
        <v>361</v>
      </c>
      <c r="U978" s="434"/>
      <c r="V978" s="435"/>
      <c r="W978" s="441"/>
    </row>
    <row r="979" spans="2:23" x14ac:dyDescent="0.35">
      <c r="B979" s="446" t="s">
        <v>730</v>
      </c>
      <c r="C979" s="434" t="s">
        <v>553</v>
      </c>
      <c r="D979" s="434" t="s">
        <v>554</v>
      </c>
      <c r="E979" s="435">
        <v>1.3056000000000001</v>
      </c>
      <c r="F979" s="434">
        <v>1</v>
      </c>
      <c r="G979" s="435">
        <v>0</v>
      </c>
      <c r="H979" s="435">
        <v>0</v>
      </c>
      <c r="I979" s="435">
        <v>0.30030000000000001</v>
      </c>
      <c r="J979" s="435">
        <v>0.03</v>
      </c>
      <c r="K979" s="435">
        <v>0</v>
      </c>
      <c r="L979" s="434">
        <v>362.16</v>
      </c>
      <c r="M979" s="434">
        <v>0</v>
      </c>
      <c r="N979" s="434">
        <v>0</v>
      </c>
      <c r="O979" s="434">
        <v>657</v>
      </c>
      <c r="P979" s="435">
        <v>1.2003469266347144</v>
      </c>
      <c r="Q979" s="434">
        <v>1</v>
      </c>
      <c r="R979" s="434">
        <v>1</v>
      </c>
      <c r="S979" s="434" t="s">
        <v>361</v>
      </c>
      <c r="T979" s="434" t="s">
        <v>361</v>
      </c>
      <c r="U979" s="434"/>
      <c r="V979" s="435"/>
      <c r="W979" s="441"/>
    </row>
    <row r="980" spans="2:23" x14ac:dyDescent="0.35">
      <c r="B980" s="446" t="s">
        <v>730</v>
      </c>
      <c r="C980" s="434" t="s">
        <v>555</v>
      </c>
      <c r="D980" s="434" t="s">
        <v>556</v>
      </c>
      <c r="E980" s="435">
        <v>1.3056000000000001</v>
      </c>
      <c r="F980" s="434">
        <v>1</v>
      </c>
      <c r="G980" s="435">
        <v>0.19319</v>
      </c>
      <c r="H980" s="435">
        <v>0.14563999999999999</v>
      </c>
      <c r="I980" s="435">
        <v>0.47</v>
      </c>
      <c r="J980" s="435">
        <v>6.9980000000000001E-2</v>
      </c>
      <c r="K980" s="435">
        <v>9.9849999999999994E-2</v>
      </c>
      <c r="L980" s="434">
        <v>914.68</v>
      </c>
      <c r="M980" s="434">
        <v>7</v>
      </c>
      <c r="N980" s="434">
        <v>0</v>
      </c>
      <c r="O980" s="434">
        <v>2223</v>
      </c>
      <c r="P980" s="435">
        <v>1.2003469266347144</v>
      </c>
      <c r="Q980" s="434">
        <v>1</v>
      </c>
      <c r="R980" s="434">
        <v>1</v>
      </c>
      <c r="S980" s="434" t="s">
        <v>361</v>
      </c>
      <c r="T980" s="434" t="s">
        <v>361</v>
      </c>
      <c r="U980" s="434"/>
      <c r="V980" s="435"/>
      <c r="W980" s="441"/>
    </row>
    <row r="981" spans="2:23" x14ac:dyDescent="0.35">
      <c r="B981" s="446" t="s">
        <v>730</v>
      </c>
      <c r="C981" s="434" t="s">
        <v>557</v>
      </c>
      <c r="D981" s="434" t="s">
        <v>558</v>
      </c>
      <c r="E981" s="435">
        <v>1.3056000000000001</v>
      </c>
      <c r="F981" s="434">
        <v>1</v>
      </c>
      <c r="G981" s="435">
        <v>0.28277000000000002</v>
      </c>
      <c r="H981" s="435">
        <v>0.30018</v>
      </c>
      <c r="I981" s="435">
        <v>0.68200000000000005</v>
      </c>
      <c r="J981" s="435">
        <v>0.1137</v>
      </c>
      <c r="K981" s="435">
        <v>0.14810000000000001</v>
      </c>
      <c r="L981" s="434">
        <v>487.7</v>
      </c>
      <c r="M981" s="434">
        <v>0</v>
      </c>
      <c r="N981" s="434">
        <v>0</v>
      </c>
      <c r="O981" s="434">
        <v>1224</v>
      </c>
      <c r="P981" s="435">
        <v>1.2003469266347144</v>
      </c>
      <c r="Q981" s="434">
        <v>1</v>
      </c>
      <c r="R981" s="434">
        <v>1</v>
      </c>
      <c r="S981" s="434" t="s">
        <v>361</v>
      </c>
      <c r="T981" s="434" t="s">
        <v>361</v>
      </c>
      <c r="U981" s="434"/>
      <c r="V981" s="435"/>
      <c r="W981" s="441"/>
    </row>
    <row r="982" spans="2:23" x14ac:dyDescent="0.35">
      <c r="B982" s="446" t="s">
        <v>730</v>
      </c>
      <c r="C982" s="434" t="s">
        <v>559</v>
      </c>
      <c r="D982" s="434" t="s">
        <v>560</v>
      </c>
      <c r="E982" s="435">
        <v>1.3056000000000001</v>
      </c>
      <c r="F982" s="434">
        <v>1</v>
      </c>
      <c r="G982" s="435">
        <v>2.0230000000000001E-2</v>
      </c>
      <c r="H982" s="435">
        <v>1.095E-2</v>
      </c>
      <c r="I982" s="435">
        <v>0.18509999999999999</v>
      </c>
      <c r="J982" s="435">
        <v>1.1950000000000001E-2</v>
      </c>
      <c r="K982" s="435">
        <v>3.8190000000000002E-2</v>
      </c>
      <c r="L982" s="434">
        <v>450.2</v>
      </c>
      <c r="M982" s="434">
        <v>7</v>
      </c>
      <c r="N982" s="434">
        <v>0</v>
      </c>
      <c r="O982" s="434">
        <v>2510</v>
      </c>
      <c r="P982" s="435">
        <v>1.2003469266347144</v>
      </c>
      <c r="Q982" s="434">
        <v>1</v>
      </c>
      <c r="R982" s="434">
        <v>1</v>
      </c>
      <c r="S982" s="434" t="s">
        <v>361</v>
      </c>
      <c r="T982" s="434" t="s">
        <v>361</v>
      </c>
      <c r="U982" s="434"/>
      <c r="V982" s="435"/>
      <c r="W982" s="441"/>
    </row>
    <row r="983" spans="2:23" x14ac:dyDescent="0.35">
      <c r="B983" s="446" t="s">
        <v>730</v>
      </c>
      <c r="C983" s="434" t="s">
        <v>561</v>
      </c>
      <c r="D983" s="434" t="s">
        <v>562</v>
      </c>
      <c r="E983" s="435">
        <v>1.3056000000000001</v>
      </c>
      <c r="F983" s="434">
        <v>1</v>
      </c>
      <c r="G983" s="435">
        <v>6.7489999999999994E-2</v>
      </c>
      <c r="H983" s="435">
        <v>7.8589999999999993E-2</v>
      </c>
      <c r="I983" s="435">
        <v>0.22120000000000001</v>
      </c>
      <c r="J983" s="435">
        <v>1.866E-2</v>
      </c>
      <c r="K983" s="435">
        <v>4.5809999999999997E-2</v>
      </c>
      <c r="L983" s="434">
        <v>271.52999999999997</v>
      </c>
      <c r="M983" s="434">
        <v>7</v>
      </c>
      <c r="N983" s="434">
        <v>0</v>
      </c>
      <c r="O983" s="434">
        <v>2283</v>
      </c>
      <c r="P983" s="435">
        <v>1.2003469266347144</v>
      </c>
      <c r="Q983" s="434">
        <v>1</v>
      </c>
      <c r="R983" s="434">
        <v>1</v>
      </c>
      <c r="S983" s="434" t="s">
        <v>361</v>
      </c>
      <c r="T983" s="434" t="s">
        <v>361</v>
      </c>
      <c r="U983" s="434"/>
      <c r="V983" s="435"/>
      <c r="W983" s="441"/>
    </row>
    <row r="984" spans="2:23" x14ac:dyDescent="0.35">
      <c r="B984" s="446" t="s">
        <v>730</v>
      </c>
      <c r="C984" s="434" t="s">
        <v>563</v>
      </c>
      <c r="D984" s="434" t="s">
        <v>564</v>
      </c>
      <c r="E984" s="435">
        <v>1.3056000000000001</v>
      </c>
      <c r="F984" s="434">
        <v>1</v>
      </c>
      <c r="G984" s="435">
        <v>0.10208</v>
      </c>
      <c r="H984" s="435">
        <v>5.1249999999999997E-2</v>
      </c>
      <c r="I984" s="435">
        <v>0.2409</v>
      </c>
      <c r="J984" s="435">
        <v>2.2720000000000001E-2</v>
      </c>
      <c r="K984" s="435">
        <v>4.999E-2</v>
      </c>
      <c r="L984" s="434">
        <v>657.72</v>
      </c>
      <c r="M984" s="434">
        <v>7</v>
      </c>
      <c r="N984" s="434">
        <v>0</v>
      </c>
      <c r="O984" s="434">
        <v>2555</v>
      </c>
      <c r="P984" s="435">
        <v>1.2003469266347144</v>
      </c>
      <c r="Q984" s="434">
        <v>1</v>
      </c>
      <c r="R984" s="434">
        <v>1</v>
      </c>
      <c r="S984" s="434" t="s">
        <v>361</v>
      </c>
      <c r="T984" s="434" t="s">
        <v>361</v>
      </c>
      <c r="U984" s="434"/>
      <c r="V984" s="435"/>
      <c r="W984" s="441"/>
    </row>
    <row r="985" spans="2:23" x14ac:dyDescent="0.35">
      <c r="B985" s="446" t="s">
        <v>730</v>
      </c>
      <c r="C985" s="434" t="s">
        <v>565</v>
      </c>
      <c r="D985" s="434" t="s">
        <v>566</v>
      </c>
      <c r="E985" s="435">
        <v>1.3056000000000001</v>
      </c>
      <c r="F985" s="434">
        <v>1</v>
      </c>
      <c r="G985" s="435">
        <v>0.23796</v>
      </c>
      <c r="H985" s="435">
        <v>0.19858999999999999</v>
      </c>
      <c r="I985" s="435">
        <v>0.72199999999999998</v>
      </c>
      <c r="J985" s="435">
        <v>0.12195</v>
      </c>
      <c r="K985" s="435">
        <v>0.15742999999999999</v>
      </c>
      <c r="L985" s="434">
        <v>20248.02</v>
      </c>
      <c r="M985" s="434">
        <v>0</v>
      </c>
      <c r="N985" s="434">
        <v>0</v>
      </c>
      <c r="O985" s="434">
        <v>1026</v>
      </c>
      <c r="P985" s="435">
        <v>1.2003469266347144</v>
      </c>
      <c r="Q985" s="434">
        <v>1</v>
      </c>
      <c r="R985" s="434">
        <v>1</v>
      </c>
      <c r="S985" s="434" t="s">
        <v>361</v>
      </c>
      <c r="T985" s="434" t="s">
        <v>361</v>
      </c>
      <c r="U985" s="434"/>
      <c r="V985" s="435"/>
      <c r="W985" s="441"/>
    </row>
    <row r="986" spans="2:23" x14ac:dyDescent="0.35">
      <c r="B986" s="446" t="s">
        <v>730</v>
      </c>
      <c r="C986" s="434" t="s">
        <v>567</v>
      </c>
      <c r="D986" s="434" t="s">
        <v>568</v>
      </c>
      <c r="E986" s="435">
        <v>1.3056000000000001</v>
      </c>
      <c r="F986" s="434">
        <v>1</v>
      </c>
      <c r="G986" s="435">
        <v>0.35549999999999998</v>
      </c>
      <c r="H986" s="435">
        <v>0.36307</v>
      </c>
      <c r="I986" s="435">
        <v>0.623</v>
      </c>
      <c r="J986" s="435">
        <v>0.10153</v>
      </c>
      <c r="K986" s="435">
        <v>0.13446</v>
      </c>
      <c r="L986" s="434">
        <v>2088.4</v>
      </c>
      <c r="M986" s="434">
        <v>0</v>
      </c>
      <c r="N986" s="434">
        <v>0</v>
      </c>
      <c r="O986" s="434">
        <v>2223</v>
      </c>
      <c r="P986" s="435">
        <v>1.2003469266347144</v>
      </c>
      <c r="Q986" s="434">
        <v>1</v>
      </c>
      <c r="R986" s="434">
        <v>1</v>
      </c>
      <c r="S986" s="434" t="s">
        <v>361</v>
      </c>
      <c r="T986" s="434" t="s">
        <v>361</v>
      </c>
      <c r="U986" s="434"/>
      <c r="V986" s="435"/>
      <c r="W986" s="441"/>
    </row>
    <row r="987" spans="2:23" x14ac:dyDescent="0.35">
      <c r="B987" s="446" t="s">
        <v>730</v>
      </c>
      <c r="C987" s="434" t="s">
        <v>569</v>
      </c>
      <c r="D987" s="434" t="s">
        <v>570</v>
      </c>
      <c r="E987" s="435">
        <v>1.3056000000000001</v>
      </c>
      <c r="F987" s="434">
        <v>1</v>
      </c>
      <c r="G987" s="435">
        <v>0.21643000000000001</v>
      </c>
      <c r="H987" s="435">
        <v>0.18939</v>
      </c>
      <c r="I987" s="435">
        <v>0.45650000000000002</v>
      </c>
      <c r="J987" s="435">
        <v>6.719E-2</v>
      </c>
      <c r="K987" s="435">
        <v>9.6850000000000006E-2</v>
      </c>
      <c r="L987" s="434">
        <v>501.29</v>
      </c>
      <c r="M987" s="434">
        <v>7</v>
      </c>
      <c r="N987" s="434">
        <v>0</v>
      </c>
      <c r="O987" s="434">
        <v>5681</v>
      </c>
      <c r="P987" s="435">
        <v>1.2003469266347144</v>
      </c>
      <c r="Q987" s="434">
        <v>1</v>
      </c>
      <c r="R987" s="434">
        <v>1</v>
      </c>
      <c r="S987" s="434" t="s">
        <v>361</v>
      </c>
      <c r="T987" s="434" t="s">
        <v>361</v>
      </c>
      <c r="U987" s="434"/>
      <c r="V987" s="435"/>
      <c r="W987" s="441"/>
    </row>
    <row r="988" spans="2:23" x14ac:dyDescent="0.35">
      <c r="B988" s="446" t="s">
        <v>730</v>
      </c>
      <c r="C988" s="434" t="s">
        <v>571</v>
      </c>
      <c r="D988" s="434" t="s">
        <v>572</v>
      </c>
      <c r="E988" s="435">
        <v>1.3056000000000001</v>
      </c>
      <c r="F988" s="434">
        <v>1</v>
      </c>
      <c r="G988" s="435">
        <v>0.25599</v>
      </c>
      <c r="H988" s="435">
        <v>0.21223</v>
      </c>
      <c r="I988" s="435">
        <v>0.46550000000000002</v>
      </c>
      <c r="J988" s="435">
        <v>6.905E-2</v>
      </c>
      <c r="K988" s="435">
        <v>9.8849999999999993E-2</v>
      </c>
      <c r="L988" s="434">
        <v>0</v>
      </c>
      <c r="M988" s="434">
        <v>7</v>
      </c>
      <c r="N988" s="434">
        <v>0</v>
      </c>
      <c r="O988" s="434">
        <v>100</v>
      </c>
      <c r="P988" s="435">
        <v>1.2003469266347144</v>
      </c>
      <c r="Q988" s="434">
        <v>1</v>
      </c>
      <c r="R988" s="434">
        <v>1</v>
      </c>
      <c r="S988" s="434" t="s">
        <v>361</v>
      </c>
      <c r="T988" s="434" t="s">
        <v>361</v>
      </c>
      <c r="U988" s="434"/>
      <c r="V988" s="435"/>
      <c r="W988" s="441"/>
    </row>
    <row r="989" spans="2:23" x14ac:dyDescent="0.35">
      <c r="B989" s="446" t="s">
        <v>730</v>
      </c>
      <c r="C989" s="434" t="s">
        <v>573</v>
      </c>
      <c r="D989" s="434" t="s">
        <v>574</v>
      </c>
      <c r="E989" s="435">
        <v>1.3056000000000001</v>
      </c>
      <c r="F989" s="434">
        <v>1</v>
      </c>
      <c r="G989" s="435">
        <v>0</v>
      </c>
      <c r="H989" s="435">
        <v>0</v>
      </c>
      <c r="I989" s="435">
        <v>0.24149999999999999</v>
      </c>
      <c r="J989" s="435">
        <v>2.2849999999999999E-2</v>
      </c>
      <c r="K989" s="435">
        <v>0</v>
      </c>
      <c r="L989" s="434">
        <v>428.26</v>
      </c>
      <c r="M989" s="434">
        <v>0</v>
      </c>
      <c r="N989" s="434">
        <v>0</v>
      </c>
      <c r="O989" s="434">
        <v>428</v>
      </c>
      <c r="P989" s="435">
        <v>1.2003469266347144</v>
      </c>
      <c r="Q989" s="434">
        <v>1</v>
      </c>
      <c r="R989" s="434">
        <v>1</v>
      </c>
      <c r="S989" s="434" t="s">
        <v>361</v>
      </c>
      <c r="T989" s="434" t="s">
        <v>361</v>
      </c>
      <c r="U989" s="434"/>
      <c r="V989" s="435"/>
      <c r="W989" s="441"/>
    </row>
    <row r="990" spans="2:23" x14ac:dyDescent="0.35">
      <c r="B990" s="446" t="s">
        <v>730</v>
      </c>
      <c r="C990" s="434" t="s">
        <v>575</v>
      </c>
      <c r="D990" s="434" t="s">
        <v>576</v>
      </c>
      <c r="E990" s="435">
        <v>1.3056000000000001</v>
      </c>
      <c r="F990" s="434">
        <v>1</v>
      </c>
      <c r="G990" s="435">
        <v>0</v>
      </c>
      <c r="H990" s="435">
        <v>0</v>
      </c>
      <c r="I990" s="435">
        <v>0.35649999999999998</v>
      </c>
      <c r="J990" s="435">
        <v>0.03</v>
      </c>
      <c r="K990" s="435">
        <v>0</v>
      </c>
      <c r="L990" s="434">
        <v>269.77</v>
      </c>
      <c r="M990" s="434">
        <v>0</v>
      </c>
      <c r="N990" s="434">
        <v>0</v>
      </c>
      <c r="O990" s="434">
        <v>1096</v>
      </c>
      <c r="P990" s="435">
        <v>1.2003469266347144</v>
      </c>
      <c r="Q990" s="434">
        <v>1</v>
      </c>
      <c r="R990" s="434">
        <v>1</v>
      </c>
      <c r="S990" s="434" t="s">
        <v>361</v>
      </c>
      <c r="T990" s="434" t="s">
        <v>361</v>
      </c>
      <c r="U990" s="434"/>
      <c r="V990" s="435"/>
      <c r="W990" s="441"/>
    </row>
    <row r="991" spans="2:23" x14ac:dyDescent="0.35">
      <c r="B991" s="446" t="s">
        <v>730</v>
      </c>
      <c r="C991" s="434" t="s">
        <v>577</v>
      </c>
      <c r="D991" s="434" t="s">
        <v>578</v>
      </c>
      <c r="E991" s="435">
        <v>1.3056000000000001</v>
      </c>
      <c r="F991" s="434">
        <v>1</v>
      </c>
      <c r="G991" s="435">
        <v>0.38441999999999998</v>
      </c>
      <c r="H991" s="435">
        <v>0.40994000000000003</v>
      </c>
      <c r="I991" s="435">
        <v>0.78380000000000005</v>
      </c>
      <c r="J991" s="435">
        <v>0.13469999999999999</v>
      </c>
      <c r="K991" s="435">
        <v>0.17201</v>
      </c>
      <c r="L991" s="434">
        <v>10144.16</v>
      </c>
      <c r="M991" s="434">
        <v>0</v>
      </c>
      <c r="N991" s="434">
        <v>0</v>
      </c>
      <c r="O991" s="434">
        <v>904</v>
      </c>
      <c r="P991" s="435">
        <v>1.2003469266347144</v>
      </c>
      <c r="Q991" s="434">
        <v>1</v>
      </c>
      <c r="R991" s="434">
        <v>1</v>
      </c>
      <c r="S991" s="434" t="s">
        <v>361</v>
      </c>
      <c r="T991" s="434" t="s">
        <v>361</v>
      </c>
      <c r="U991" s="434"/>
      <c r="V991" s="435"/>
      <c r="W991" s="441"/>
    </row>
    <row r="992" spans="2:23" x14ac:dyDescent="0.35">
      <c r="B992" s="446" t="s">
        <v>730</v>
      </c>
      <c r="C992" s="434" t="s">
        <v>579</v>
      </c>
      <c r="D992" s="434" t="s">
        <v>580</v>
      </c>
      <c r="E992" s="435">
        <v>1.3056000000000001</v>
      </c>
      <c r="F992" s="434">
        <v>1</v>
      </c>
      <c r="G992" s="435">
        <v>0.24787000000000001</v>
      </c>
      <c r="H992" s="435">
        <v>0.22187999999999999</v>
      </c>
      <c r="I992" s="435">
        <v>0.4</v>
      </c>
      <c r="J992" s="435">
        <v>5.5539999999999999E-2</v>
      </c>
      <c r="K992" s="435">
        <v>8.4370000000000001E-2</v>
      </c>
      <c r="L992" s="434">
        <v>209.91</v>
      </c>
      <c r="M992" s="434">
        <v>7</v>
      </c>
      <c r="N992" s="434">
        <v>0</v>
      </c>
      <c r="O992" s="434">
        <v>5508</v>
      </c>
      <c r="P992" s="435">
        <v>1.2003469266347144</v>
      </c>
      <c r="Q992" s="434">
        <v>1</v>
      </c>
      <c r="R992" s="434">
        <v>1</v>
      </c>
      <c r="S992" s="434" t="s">
        <v>361</v>
      </c>
      <c r="T992" s="434" t="s">
        <v>361</v>
      </c>
      <c r="U992" s="434"/>
      <c r="V992" s="435"/>
      <c r="W992" s="441"/>
    </row>
    <row r="993" spans="2:23" x14ac:dyDescent="0.35">
      <c r="B993" s="446" t="s">
        <v>730</v>
      </c>
      <c r="C993" s="434" t="s">
        <v>581</v>
      </c>
      <c r="D993" s="434" t="s">
        <v>582</v>
      </c>
      <c r="E993" s="435">
        <v>1.3056000000000001</v>
      </c>
      <c r="F993" s="434">
        <v>1</v>
      </c>
      <c r="G993" s="435">
        <v>6.9879999999999998E-2</v>
      </c>
      <c r="H993" s="435">
        <v>5.6180000000000001E-2</v>
      </c>
      <c r="I993" s="435">
        <v>0.2326</v>
      </c>
      <c r="J993" s="435">
        <v>2.1010000000000001E-2</v>
      </c>
      <c r="K993" s="435">
        <v>4.8230000000000002E-2</v>
      </c>
      <c r="L993" s="434">
        <v>0</v>
      </c>
      <c r="M993" s="434">
        <v>7</v>
      </c>
      <c r="N993" s="434">
        <v>0</v>
      </c>
      <c r="O993" s="434">
        <v>2401</v>
      </c>
      <c r="P993" s="435">
        <v>1.2003469266347144</v>
      </c>
      <c r="Q993" s="434">
        <v>1</v>
      </c>
      <c r="R993" s="434">
        <v>1</v>
      </c>
      <c r="S993" s="434" t="s">
        <v>361</v>
      </c>
      <c r="T993" s="434" t="s">
        <v>361</v>
      </c>
      <c r="U993" s="434"/>
      <c r="V993" s="435"/>
      <c r="W993" s="441"/>
    </row>
    <row r="994" spans="2:23" x14ac:dyDescent="0.35">
      <c r="B994" s="446" t="s">
        <v>730</v>
      </c>
      <c r="C994" s="434" t="s">
        <v>583</v>
      </c>
      <c r="D994" s="434" t="s">
        <v>584</v>
      </c>
      <c r="E994" s="435">
        <v>1.3056000000000001</v>
      </c>
      <c r="F994" s="434">
        <v>1</v>
      </c>
      <c r="G994" s="435">
        <v>9.7900000000000001E-3</v>
      </c>
      <c r="H994" s="435">
        <v>7.7099999999999998E-3</v>
      </c>
      <c r="I994" s="435">
        <v>0.48309999999999997</v>
      </c>
      <c r="J994" s="435">
        <v>7.2679999999999995E-2</v>
      </c>
      <c r="K994" s="435">
        <v>0.10277</v>
      </c>
      <c r="L994" s="434">
        <v>284.61</v>
      </c>
      <c r="M994" s="434">
        <v>0</v>
      </c>
      <c r="N994" s="434">
        <v>0</v>
      </c>
      <c r="O994" s="434">
        <v>1775</v>
      </c>
      <c r="P994" s="435">
        <v>1.2003469266347144</v>
      </c>
      <c r="Q994" s="434">
        <v>1</v>
      </c>
      <c r="R994" s="434">
        <v>1</v>
      </c>
      <c r="S994" s="434" t="s">
        <v>361</v>
      </c>
      <c r="T994" s="434" t="s">
        <v>361</v>
      </c>
      <c r="U994" s="434"/>
      <c r="V994" s="435"/>
      <c r="W994" s="441"/>
    </row>
    <row r="995" spans="2:23" x14ac:dyDescent="0.35">
      <c r="B995" s="446" t="s">
        <v>730</v>
      </c>
      <c r="C995" s="434" t="s">
        <v>585</v>
      </c>
      <c r="D995" s="434" t="s">
        <v>586</v>
      </c>
      <c r="E995" s="435">
        <v>1.3056000000000001</v>
      </c>
      <c r="F995" s="434">
        <v>1</v>
      </c>
      <c r="G995" s="435">
        <v>3.0000000000000001E-3</v>
      </c>
      <c r="H995" s="435">
        <v>3.5899999999999999E-3</v>
      </c>
      <c r="I995" s="435">
        <v>0.39900000000000002</v>
      </c>
      <c r="J995" s="435">
        <v>5.5329999999999997E-2</v>
      </c>
      <c r="K995" s="435">
        <v>8.4150000000000003E-2</v>
      </c>
      <c r="L995" s="434">
        <v>487.6</v>
      </c>
      <c r="M995" s="434">
        <v>0</v>
      </c>
      <c r="N995" s="434">
        <v>0</v>
      </c>
      <c r="O995" s="434">
        <v>2383</v>
      </c>
      <c r="P995" s="435">
        <v>1.2003469266347144</v>
      </c>
      <c r="Q995" s="434">
        <v>1</v>
      </c>
      <c r="R995" s="434">
        <v>1</v>
      </c>
      <c r="S995" s="434" t="s">
        <v>361</v>
      </c>
      <c r="T995" s="434" t="s">
        <v>361</v>
      </c>
      <c r="U995" s="434"/>
      <c r="V995" s="435"/>
      <c r="W995" s="441"/>
    </row>
    <row r="996" spans="2:23" x14ac:dyDescent="0.35">
      <c r="B996" s="446" t="s">
        <v>730</v>
      </c>
      <c r="C996" s="434" t="s">
        <v>587</v>
      </c>
      <c r="D996" s="434" t="s">
        <v>588</v>
      </c>
      <c r="E996" s="435">
        <v>1.3056000000000001</v>
      </c>
      <c r="F996" s="434">
        <v>1</v>
      </c>
      <c r="G996" s="435">
        <v>0.10463</v>
      </c>
      <c r="H996" s="435">
        <v>9.7909999999999997E-2</v>
      </c>
      <c r="I996" s="435">
        <v>0.29420000000000002</v>
      </c>
      <c r="J996" s="435">
        <v>3.372E-2</v>
      </c>
      <c r="K996" s="435">
        <v>6.139E-2</v>
      </c>
      <c r="L996" s="434">
        <v>212.74</v>
      </c>
      <c r="M996" s="434">
        <v>0</v>
      </c>
      <c r="N996" s="434">
        <v>0</v>
      </c>
      <c r="O996" s="434">
        <v>2507</v>
      </c>
      <c r="P996" s="435">
        <v>1.2003469266347144</v>
      </c>
      <c r="Q996" s="434">
        <v>1</v>
      </c>
      <c r="R996" s="434">
        <v>1</v>
      </c>
      <c r="S996" s="434" t="s">
        <v>361</v>
      </c>
      <c r="T996" s="434" t="s">
        <v>361</v>
      </c>
      <c r="U996" s="434"/>
      <c r="V996" s="435"/>
      <c r="W996" s="441"/>
    </row>
    <row r="997" spans="2:23" x14ac:dyDescent="0.35">
      <c r="B997" s="446" t="s">
        <v>730</v>
      </c>
      <c r="C997" s="434" t="s">
        <v>589</v>
      </c>
      <c r="D997" s="434" t="s">
        <v>590</v>
      </c>
      <c r="E997" s="435">
        <v>1.3056000000000001</v>
      </c>
      <c r="F997" s="434">
        <v>1</v>
      </c>
      <c r="G997" s="435">
        <v>5.586E-2</v>
      </c>
      <c r="H997" s="435">
        <v>4.8309999999999999E-2</v>
      </c>
      <c r="I997" s="435">
        <v>0.33150000000000002</v>
      </c>
      <c r="J997" s="435">
        <v>4.1410000000000002E-2</v>
      </c>
      <c r="K997" s="435">
        <v>6.9430000000000006E-2</v>
      </c>
      <c r="L997" s="434">
        <v>295.42</v>
      </c>
      <c r="M997" s="434">
        <v>7</v>
      </c>
      <c r="N997" s="434">
        <v>0</v>
      </c>
      <c r="O997" s="434">
        <v>2645</v>
      </c>
      <c r="P997" s="435">
        <v>1.2003469266347144</v>
      </c>
      <c r="Q997" s="434">
        <v>1</v>
      </c>
      <c r="R997" s="434">
        <v>1</v>
      </c>
      <c r="S997" s="434" t="s">
        <v>361</v>
      </c>
      <c r="T997" s="434" t="s">
        <v>361</v>
      </c>
      <c r="U997" s="434"/>
      <c r="V997" s="435"/>
      <c r="W997" s="441"/>
    </row>
    <row r="998" spans="2:23" x14ac:dyDescent="0.35">
      <c r="B998" s="446" t="s">
        <v>730</v>
      </c>
      <c r="C998" s="434" t="s">
        <v>591</v>
      </c>
      <c r="D998" s="434" t="s">
        <v>592</v>
      </c>
      <c r="E998" s="435">
        <v>1.3056000000000001</v>
      </c>
      <c r="F998" s="434">
        <v>1</v>
      </c>
      <c r="G998" s="435">
        <v>0</v>
      </c>
      <c r="H998" s="435">
        <v>0</v>
      </c>
      <c r="I998" s="435">
        <v>0.4395</v>
      </c>
      <c r="J998" s="435">
        <v>0.03</v>
      </c>
      <c r="K998" s="435">
        <v>0</v>
      </c>
      <c r="L998" s="434">
        <v>635.34</v>
      </c>
      <c r="M998" s="434">
        <v>0</v>
      </c>
      <c r="N998" s="434">
        <v>0</v>
      </c>
      <c r="O998" s="434">
        <v>405</v>
      </c>
      <c r="P998" s="435">
        <v>1.2003469266347144</v>
      </c>
      <c r="Q998" s="434">
        <v>1</v>
      </c>
      <c r="R998" s="434">
        <v>1</v>
      </c>
      <c r="S998" s="434" t="s">
        <v>361</v>
      </c>
      <c r="T998" s="434" t="s">
        <v>361</v>
      </c>
      <c r="U998" s="434"/>
      <c r="V998" s="435"/>
      <c r="W998" s="441"/>
    </row>
    <row r="999" spans="2:23" x14ac:dyDescent="0.35">
      <c r="B999" s="446" t="s">
        <v>730</v>
      </c>
      <c r="C999" s="434" t="s">
        <v>593</v>
      </c>
      <c r="D999" s="434" t="s">
        <v>594</v>
      </c>
      <c r="E999" s="435">
        <v>1.3056000000000001</v>
      </c>
      <c r="F999" s="434">
        <v>1</v>
      </c>
      <c r="G999" s="435">
        <v>0</v>
      </c>
      <c r="H999" s="435">
        <v>0</v>
      </c>
      <c r="I999" s="435">
        <v>0.18410000000000001</v>
      </c>
      <c r="J999" s="435">
        <v>1.179E-2</v>
      </c>
      <c r="K999" s="435">
        <v>3.798E-2</v>
      </c>
      <c r="L999" s="434">
        <v>339.36</v>
      </c>
      <c r="M999" s="434">
        <v>0</v>
      </c>
      <c r="N999" s="434">
        <v>0</v>
      </c>
      <c r="O999" s="434">
        <v>2610</v>
      </c>
      <c r="P999" s="435">
        <v>1.2003469266347144</v>
      </c>
      <c r="Q999" s="434">
        <v>1</v>
      </c>
      <c r="R999" s="434">
        <v>1</v>
      </c>
      <c r="S999" s="434" t="s">
        <v>361</v>
      </c>
      <c r="T999" s="434" t="s">
        <v>361</v>
      </c>
      <c r="U999" s="434"/>
      <c r="V999" s="435"/>
      <c r="W999" s="441"/>
    </row>
    <row r="1000" spans="2:23" x14ac:dyDescent="0.35">
      <c r="B1000" s="446" t="s">
        <v>730</v>
      </c>
      <c r="C1000" s="434" t="s">
        <v>595</v>
      </c>
      <c r="D1000" s="434" t="s">
        <v>596</v>
      </c>
      <c r="E1000" s="435">
        <v>1.3056000000000001</v>
      </c>
      <c r="F1000" s="434">
        <v>1</v>
      </c>
      <c r="G1000" s="435">
        <v>0.20311000000000001</v>
      </c>
      <c r="H1000" s="435">
        <v>0.37824000000000002</v>
      </c>
      <c r="I1000" s="435">
        <v>4.9399999999999999E-2</v>
      </c>
      <c r="J1000" s="435">
        <v>0</v>
      </c>
      <c r="K1000" s="435">
        <v>1.005E-2</v>
      </c>
      <c r="L1000" s="434">
        <v>0</v>
      </c>
      <c r="M1000" s="434">
        <v>7</v>
      </c>
      <c r="N1000" s="434">
        <v>0</v>
      </c>
      <c r="O1000" s="434">
        <v>2765</v>
      </c>
      <c r="P1000" s="435">
        <v>1.2003469266347144</v>
      </c>
      <c r="Q1000" s="434">
        <v>1</v>
      </c>
      <c r="R1000" s="434">
        <v>1</v>
      </c>
      <c r="S1000" s="434" t="s">
        <v>361</v>
      </c>
      <c r="T1000" s="434" t="s">
        <v>361</v>
      </c>
      <c r="U1000" s="434"/>
      <c r="V1000" s="435"/>
      <c r="W1000" s="441"/>
    </row>
    <row r="1001" spans="2:23" x14ac:dyDescent="0.35">
      <c r="B1001" s="446" t="s">
        <v>730</v>
      </c>
      <c r="C1001" s="434" t="s">
        <v>597</v>
      </c>
      <c r="D1001" s="434" t="s">
        <v>598</v>
      </c>
      <c r="E1001" s="435">
        <v>1.3056000000000001</v>
      </c>
      <c r="F1001" s="434">
        <v>1</v>
      </c>
      <c r="G1001" s="435">
        <v>5.1790000000000003E-2</v>
      </c>
      <c r="H1001" s="435">
        <v>6.5100000000000005E-2</v>
      </c>
      <c r="I1001" s="435">
        <v>0.14499999999999999</v>
      </c>
      <c r="J1001" s="435">
        <v>0</v>
      </c>
      <c r="K1001" s="435">
        <v>0</v>
      </c>
      <c r="L1001" s="434">
        <v>0</v>
      </c>
      <c r="M1001" s="434">
        <v>0</v>
      </c>
      <c r="N1001" s="434">
        <v>0</v>
      </c>
      <c r="O1001" s="434">
        <v>1270</v>
      </c>
      <c r="P1001" s="435">
        <v>1.2003469266347144</v>
      </c>
      <c r="Q1001" s="434">
        <v>1</v>
      </c>
      <c r="R1001" s="434">
        <v>1</v>
      </c>
      <c r="S1001" s="434" t="s">
        <v>361</v>
      </c>
      <c r="T1001" s="434" t="s">
        <v>361</v>
      </c>
      <c r="U1001" s="434"/>
      <c r="V1001" s="435"/>
      <c r="W1001" s="441"/>
    </row>
    <row r="1002" spans="2:23" x14ac:dyDescent="0.35">
      <c r="B1002" s="446" t="s">
        <v>730</v>
      </c>
      <c r="C1002" s="434" t="s">
        <v>715</v>
      </c>
      <c r="D1002" s="434" t="s">
        <v>716</v>
      </c>
      <c r="E1002" s="435">
        <v>1.3056000000000001</v>
      </c>
      <c r="F1002" s="434">
        <v>1</v>
      </c>
      <c r="G1002" s="435">
        <v>0</v>
      </c>
      <c r="H1002" s="435">
        <v>0</v>
      </c>
      <c r="I1002" s="435">
        <v>0.33700000000000002</v>
      </c>
      <c r="J1002" s="435">
        <v>0.03</v>
      </c>
      <c r="K1002" s="435">
        <v>0</v>
      </c>
      <c r="L1002" s="434">
        <v>616.46</v>
      </c>
      <c r="M1002" s="434">
        <v>0</v>
      </c>
      <c r="N1002" s="434">
        <v>0</v>
      </c>
      <c r="O1002" s="434">
        <v>530</v>
      </c>
      <c r="P1002" s="435">
        <v>1.2003469266347144</v>
      </c>
      <c r="Q1002" s="434">
        <v>1</v>
      </c>
      <c r="R1002" s="434">
        <v>1</v>
      </c>
      <c r="S1002" s="434" t="s">
        <v>408</v>
      </c>
      <c r="T1002" s="434" t="s">
        <v>361</v>
      </c>
      <c r="U1002" s="434"/>
      <c r="V1002" s="435"/>
      <c r="W1002" s="441"/>
    </row>
    <row r="1003" spans="2:23" x14ac:dyDescent="0.35">
      <c r="B1003" s="446" t="s">
        <v>730</v>
      </c>
      <c r="C1003" s="434" t="s">
        <v>599</v>
      </c>
      <c r="D1003" s="434" t="s">
        <v>600</v>
      </c>
      <c r="E1003" s="435">
        <v>1.3056000000000001</v>
      </c>
      <c r="F1003" s="434">
        <v>1</v>
      </c>
      <c r="G1003" s="435">
        <v>1.4970000000000001E-2</v>
      </c>
      <c r="H1003" s="435">
        <v>9.9500000000000005E-3</v>
      </c>
      <c r="I1003" s="435">
        <v>0.1923</v>
      </c>
      <c r="J1003" s="435">
        <v>1.312E-2</v>
      </c>
      <c r="K1003" s="435">
        <v>0</v>
      </c>
      <c r="L1003" s="434">
        <v>241.06</v>
      </c>
      <c r="M1003" s="434">
        <v>0</v>
      </c>
      <c r="N1003" s="434">
        <v>0</v>
      </c>
      <c r="O1003" s="434">
        <v>988</v>
      </c>
      <c r="P1003" s="435">
        <v>1.2003469266347144</v>
      </c>
      <c r="Q1003" s="434">
        <v>1</v>
      </c>
      <c r="R1003" s="434">
        <v>1</v>
      </c>
      <c r="S1003" s="434" t="s">
        <v>361</v>
      </c>
      <c r="T1003" s="434" t="s">
        <v>361</v>
      </c>
      <c r="U1003" s="434"/>
      <c r="V1003" s="435"/>
      <c r="W1003" s="441"/>
    </row>
    <row r="1004" spans="2:23" x14ac:dyDescent="0.35">
      <c r="B1004" s="446" t="s">
        <v>730</v>
      </c>
      <c r="C1004" s="434" t="s">
        <v>601</v>
      </c>
      <c r="D1004" s="434" t="s">
        <v>602</v>
      </c>
      <c r="E1004" s="435">
        <v>1.3056000000000001</v>
      </c>
      <c r="F1004" s="434">
        <v>1</v>
      </c>
      <c r="G1004" s="435">
        <v>2.7470000000000001E-2</v>
      </c>
      <c r="H1004" s="435">
        <v>2.512E-2</v>
      </c>
      <c r="I1004" s="435">
        <v>0.22389999999999999</v>
      </c>
      <c r="J1004" s="435">
        <v>1.9220000000000001E-2</v>
      </c>
      <c r="K1004" s="435">
        <v>4.6379999999999998E-2</v>
      </c>
      <c r="L1004" s="434">
        <v>362.33</v>
      </c>
      <c r="M1004" s="434">
        <v>0</v>
      </c>
      <c r="N1004" s="434">
        <v>0</v>
      </c>
      <c r="O1004" s="434">
        <v>2978</v>
      </c>
      <c r="P1004" s="435">
        <v>1.2003469266347144</v>
      </c>
      <c r="Q1004" s="434">
        <v>1</v>
      </c>
      <c r="R1004" s="434">
        <v>1</v>
      </c>
      <c r="S1004" s="434" t="s">
        <v>361</v>
      </c>
      <c r="T1004" s="434" t="s">
        <v>361</v>
      </c>
      <c r="U1004" s="434"/>
      <c r="V1004" s="435"/>
      <c r="W1004" s="441"/>
    </row>
    <row r="1005" spans="2:23" x14ac:dyDescent="0.35">
      <c r="B1005" s="446" t="s">
        <v>730</v>
      </c>
      <c r="C1005" s="434" t="s">
        <v>603</v>
      </c>
      <c r="D1005" s="434" t="s">
        <v>604</v>
      </c>
      <c r="E1005" s="435">
        <v>1.3056000000000001</v>
      </c>
      <c r="F1005" s="434">
        <v>1</v>
      </c>
      <c r="G1005" s="435">
        <v>0.39990999999999999</v>
      </c>
      <c r="H1005" s="435">
        <v>0.25858999999999999</v>
      </c>
      <c r="I1005" s="435">
        <v>0.39729999999999999</v>
      </c>
      <c r="J1005" s="435">
        <v>5.4980000000000001E-2</v>
      </c>
      <c r="K1005" s="435">
        <v>8.3779999999999993E-2</v>
      </c>
      <c r="L1005" s="434">
        <v>1062.06</v>
      </c>
      <c r="M1005" s="434">
        <v>7</v>
      </c>
      <c r="N1005" s="434">
        <v>0</v>
      </c>
      <c r="O1005" s="434">
        <v>4751</v>
      </c>
      <c r="P1005" s="435">
        <v>1.2003469266347144</v>
      </c>
      <c r="Q1005" s="434">
        <v>1</v>
      </c>
      <c r="R1005" s="434">
        <v>1</v>
      </c>
      <c r="S1005" s="434" t="s">
        <v>361</v>
      </c>
      <c r="T1005" s="434" t="s">
        <v>361</v>
      </c>
      <c r="U1005" s="434"/>
      <c r="V1005" s="435"/>
      <c r="W1005" s="441"/>
    </row>
    <row r="1006" spans="2:23" x14ac:dyDescent="0.35">
      <c r="B1006" s="446" t="s">
        <v>730</v>
      </c>
      <c r="C1006" s="434" t="s">
        <v>605</v>
      </c>
      <c r="D1006" s="434" t="s">
        <v>606</v>
      </c>
      <c r="E1006" s="435">
        <v>1.3056000000000001</v>
      </c>
      <c r="F1006" s="434">
        <v>1</v>
      </c>
      <c r="G1006" s="435">
        <v>4.3369999999999999E-2</v>
      </c>
      <c r="H1006" s="435">
        <v>3.092E-2</v>
      </c>
      <c r="I1006" s="435">
        <v>0.26169999999999999</v>
      </c>
      <c r="J1006" s="435">
        <v>2.7009999999999999E-2</v>
      </c>
      <c r="K1006" s="435">
        <v>5.4420000000000003E-2</v>
      </c>
      <c r="L1006" s="434">
        <v>431.78</v>
      </c>
      <c r="M1006" s="434">
        <v>0</v>
      </c>
      <c r="N1006" s="434">
        <v>0</v>
      </c>
      <c r="O1006" s="434">
        <v>6714</v>
      </c>
      <c r="P1006" s="435">
        <v>1.2003469266347144</v>
      </c>
      <c r="Q1006" s="434">
        <v>1</v>
      </c>
      <c r="R1006" s="434">
        <v>1</v>
      </c>
      <c r="S1006" s="434" t="s">
        <v>361</v>
      </c>
      <c r="T1006" s="434" t="s">
        <v>361</v>
      </c>
      <c r="U1006" s="434"/>
      <c r="V1006" s="435"/>
      <c r="W1006" s="441"/>
    </row>
    <row r="1007" spans="2:23" x14ac:dyDescent="0.35">
      <c r="B1007" s="446" t="s">
        <v>730</v>
      </c>
      <c r="C1007" s="434" t="s">
        <v>607</v>
      </c>
      <c r="D1007" s="434" t="s">
        <v>608</v>
      </c>
      <c r="E1007" s="435">
        <v>1.3056000000000001</v>
      </c>
      <c r="F1007" s="434">
        <v>1</v>
      </c>
      <c r="G1007" s="435">
        <v>8.7000000000000001E-4</v>
      </c>
      <c r="H1007" s="435">
        <v>5.1000000000000004E-4</v>
      </c>
      <c r="I1007" s="435">
        <v>0.1845</v>
      </c>
      <c r="J1007" s="435">
        <v>1.1860000000000001E-2</v>
      </c>
      <c r="K1007" s="435">
        <v>3.807E-2</v>
      </c>
      <c r="L1007" s="434">
        <v>201.92</v>
      </c>
      <c r="M1007" s="434">
        <v>7</v>
      </c>
      <c r="N1007" s="434">
        <v>0</v>
      </c>
      <c r="O1007" s="434">
        <v>7238</v>
      </c>
      <c r="P1007" s="435">
        <v>1.2003469266347144</v>
      </c>
      <c r="Q1007" s="434">
        <v>1</v>
      </c>
      <c r="R1007" s="434">
        <v>1</v>
      </c>
      <c r="S1007" s="434" t="s">
        <v>361</v>
      </c>
      <c r="T1007" s="434" t="s">
        <v>361</v>
      </c>
      <c r="U1007" s="434"/>
      <c r="V1007" s="435"/>
      <c r="W1007" s="441"/>
    </row>
    <row r="1008" spans="2:23" x14ac:dyDescent="0.35">
      <c r="B1008" s="446" t="s">
        <v>730</v>
      </c>
      <c r="C1008" s="434" t="s">
        <v>609</v>
      </c>
      <c r="D1008" s="434" t="s">
        <v>610</v>
      </c>
      <c r="E1008" s="435">
        <v>1.3056000000000001</v>
      </c>
      <c r="F1008" s="434">
        <v>1</v>
      </c>
      <c r="G1008" s="435">
        <v>0.14713000000000001</v>
      </c>
      <c r="H1008" s="435">
        <v>0.13009999999999999</v>
      </c>
      <c r="I1008" s="435">
        <v>0.10829999999999999</v>
      </c>
      <c r="J1008" s="435">
        <v>0</v>
      </c>
      <c r="K1008" s="435">
        <v>2.2169999999999999E-2</v>
      </c>
      <c r="L1008" s="434">
        <v>0</v>
      </c>
      <c r="M1008" s="434">
        <v>0</v>
      </c>
      <c r="N1008" s="434">
        <v>0</v>
      </c>
      <c r="O1008" s="434">
        <v>3470</v>
      </c>
      <c r="P1008" s="435">
        <v>1.2003469266347144</v>
      </c>
      <c r="Q1008" s="434">
        <v>1</v>
      </c>
      <c r="R1008" s="434">
        <v>1</v>
      </c>
      <c r="S1008" s="434" t="s">
        <v>361</v>
      </c>
      <c r="T1008" s="434" t="s">
        <v>361</v>
      </c>
      <c r="U1008" s="434"/>
      <c r="V1008" s="435"/>
      <c r="W1008" s="441"/>
    </row>
    <row r="1009" spans="2:23" x14ac:dyDescent="0.35">
      <c r="B1009" s="446" t="s">
        <v>730</v>
      </c>
      <c r="C1009" s="434" t="s">
        <v>611</v>
      </c>
      <c r="D1009" s="434" t="s">
        <v>612</v>
      </c>
      <c r="E1009" s="435">
        <v>1.3056000000000001</v>
      </c>
      <c r="F1009" s="434">
        <v>1</v>
      </c>
      <c r="G1009" s="435">
        <v>2.5100000000000001E-3</v>
      </c>
      <c r="H1009" s="435">
        <v>3.14E-3</v>
      </c>
      <c r="I1009" s="435">
        <v>0.14099999999999999</v>
      </c>
      <c r="J1009" s="435">
        <v>0</v>
      </c>
      <c r="K1009" s="435">
        <v>2.896E-2</v>
      </c>
      <c r="L1009" s="434">
        <v>0</v>
      </c>
      <c r="M1009" s="434">
        <v>0</v>
      </c>
      <c r="N1009" s="434">
        <v>0</v>
      </c>
      <c r="O1009" s="434">
        <v>2721</v>
      </c>
      <c r="P1009" s="435">
        <v>1.2003469266347144</v>
      </c>
      <c r="Q1009" s="434">
        <v>1</v>
      </c>
      <c r="R1009" s="434">
        <v>1</v>
      </c>
      <c r="S1009" s="434" t="s">
        <v>361</v>
      </c>
      <c r="T1009" s="434" t="s">
        <v>361</v>
      </c>
      <c r="U1009" s="434"/>
      <c r="V1009" s="435"/>
      <c r="W1009" s="441"/>
    </row>
    <row r="1010" spans="2:23" x14ac:dyDescent="0.35">
      <c r="B1010" s="446" t="s">
        <v>730</v>
      </c>
      <c r="C1010" s="434" t="s">
        <v>613</v>
      </c>
      <c r="D1010" s="434" t="s">
        <v>614</v>
      </c>
      <c r="E1010" s="435">
        <v>1.3056000000000001</v>
      </c>
      <c r="F1010" s="434">
        <v>1</v>
      </c>
      <c r="G1010" s="435">
        <v>0.42902000000000001</v>
      </c>
      <c r="H1010" s="435">
        <v>0.52698999999999996</v>
      </c>
      <c r="I1010" s="435">
        <v>0.59770000000000001</v>
      </c>
      <c r="J1010" s="435">
        <v>9.6310000000000007E-2</v>
      </c>
      <c r="K1010" s="435">
        <v>0.12866</v>
      </c>
      <c r="L1010" s="434">
        <v>1018.47</v>
      </c>
      <c r="M1010" s="434">
        <v>0</v>
      </c>
      <c r="N1010" s="434">
        <v>0</v>
      </c>
      <c r="O1010" s="434">
        <v>1084</v>
      </c>
      <c r="P1010" s="435">
        <v>1.2003469266347144</v>
      </c>
      <c r="Q1010" s="434">
        <v>1</v>
      </c>
      <c r="R1010" s="434">
        <v>1</v>
      </c>
      <c r="S1010" s="434" t="s">
        <v>361</v>
      </c>
      <c r="T1010" s="434" t="s">
        <v>361</v>
      </c>
      <c r="U1010" s="434"/>
      <c r="V1010" s="435"/>
      <c r="W1010" s="441"/>
    </row>
    <row r="1011" spans="2:23" x14ac:dyDescent="0.35">
      <c r="B1011" s="446" t="s">
        <v>730</v>
      </c>
      <c r="C1011" s="434" t="s">
        <v>615</v>
      </c>
      <c r="D1011" s="434" t="s">
        <v>616</v>
      </c>
      <c r="E1011" s="435">
        <v>1.3056000000000001</v>
      </c>
      <c r="F1011" s="434">
        <v>1</v>
      </c>
      <c r="G1011" s="435">
        <v>0.34028000000000003</v>
      </c>
      <c r="H1011" s="435">
        <v>0.26446999999999998</v>
      </c>
      <c r="I1011" s="435">
        <v>0.29049999999999998</v>
      </c>
      <c r="J1011" s="435">
        <v>3.295E-2</v>
      </c>
      <c r="K1011" s="435">
        <v>6.0589999999999998E-2</v>
      </c>
      <c r="L1011" s="434">
        <v>317.02</v>
      </c>
      <c r="M1011" s="434">
        <v>7</v>
      </c>
      <c r="N1011" s="434">
        <v>0</v>
      </c>
      <c r="O1011" s="434">
        <v>13482</v>
      </c>
      <c r="P1011" s="435">
        <v>1.2003469266347144</v>
      </c>
      <c r="Q1011" s="434">
        <v>1</v>
      </c>
      <c r="R1011" s="434">
        <v>1</v>
      </c>
      <c r="S1011" s="434" t="s">
        <v>361</v>
      </c>
      <c r="T1011" s="434" t="s">
        <v>361</v>
      </c>
      <c r="U1011" s="434"/>
      <c r="V1011" s="435"/>
      <c r="W1011" s="441"/>
    </row>
    <row r="1012" spans="2:23" x14ac:dyDescent="0.35">
      <c r="B1012" s="446" t="s">
        <v>730</v>
      </c>
      <c r="C1012" s="434" t="s">
        <v>617</v>
      </c>
      <c r="D1012" s="434" t="s">
        <v>618</v>
      </c>
      <c r="E1012" s="435">
        <v>1.3056000000000001</v>
      </c>
      <c r="F1012" s="434">
        <v>1</v>
      </c>
      <c r="G1012" s="435">
        <v>0.10159</v>
      </c>
      <c r="H1012" s="435">
        <v>9.5119999999999996E-2</v>
      </c>
      <c r="I1012" s="435">
        <v>0.32950000000000002</v>
      </c>
      <c r="J1012" s="435">
        <v>4.1000000000000002E-2</v>
      </c>
      <c r="K1012" s="435">
        <v>6.9000000000000006E-2</v>
      </c>
      <c r="L1012" s="434">
        <v>453.21</v>
      </c>
      <c r="M1012" s="434">
        <v>7</v>
      </c>
      <c r="N1012" s="434">
        <v>0</v>
      </c>
      <c r="O1012" s="434">
        <v>3321</v>
      </c>
      <c r="P1012" s="435">
        <v>1.2003469266347144</v>
      </c>
      <c r="Q1012" s="434">
        <v>1</v>
      </c>
      <c r="R1012" s="434">
        <v>1</v>
      </c>
      <c r="S1012" s="434" t="s">
        <v>361</v>
      </c>
      <c r="T1012" s="434" t="s">
        <v>361</v>
      </c>
      <c r="U1012" s="434"/>
      <c r="V1012" s="435"/>
      <c r="W1012" s="441"/>
    </row>
    <row r="1013" spans="2:23" x14ac:dyDescent="0.35">
      <c r="B1013" s="446" t="s">
        <v>730</v>
      </c>
      <c r="C1013" s="434" t="s">
        <v>619</v>
      </c>
      <c r="D1013" s="434" t="s">
        <v>620</v>
      </c>
      <c r="E1013" s="435">
        <v>1.3056000000000001</v>
      </c>
      <c r="F1013" s="434">
        <v>1</v>
      </c>
      <c r="G1013" s="435">
        <v>0.45723000000000003</v>
      </c>
      <c r="H1013" s="435">
        <v>0.45300000000000001</v>
      </c>
      <c r="I1013" s="435">
        <v>0.60399999999999998</v>
      </c>
      <c r="J1013" s="435">
        <v>9.7610000000000002E-2</v>
      </c>
      <c r="K1013" s="435">
        <v>0.13009999999999999</v>
      </c>
      <c r="L1013" s="434">
        <v>393.82</v>
      </c>
      <c r="M1013" s="434">
        <v>7</v>
      </c>
      <c r="N1013" s="434">
        <v>0</v>
      </c>
      <c r="O1013" s="434">
        <v>2028</v>
      </c>
      <c r="P1013" s="435">
        <v>1.2003469266347144</v>
      </c>
      <c r="Q1013" s="434">
        <v>1</v>
      </c>
      <c r="R1013" s="434">
        <v>1</v>
      </c>
      <c r="S1013" s="434" t="s">
        <v>408</v>
      </c>
      <c r="T1013" s="434" t="s">
        <v>361</v>
      </c>
      <c r="U1013" s="434"/>
      <c r="V1013" s="435"/>
      <c r="W1013" s="441"/>
    </row>
    <row r="1014" spans="2:23" x14ac:dyDescent="0.35">
      <c r="B1014" s="446" t="s">
        <v>730</v>
      </c>
      <c r="C1014" s="434" t="s">
        <v>621</v>
      </c>
      <c r="D1014" s="434" t="s">
        <v>622</v>
      </c>
      <c r="E1014" s="435">
        <v>1.3056000000000001</v>
      </c>
      <c r="F1014" s="434">
        <v>1</v>
      </c>
      <c r="G1014" s="435">
        <v>0.26678000000000002</v>
      </c>
      <c r="H1014" s="435">
        <v>0.39743000000000001</v>
      </c>
      <c r="I1014" s="435">
        <v>0.84119999999999995</v>
      </c>
      <c r="J1014" s="435">
        <v>0.14654</v>
      </c>
      <c r="K1014" s="435">
        <v>0.18570999999999999</v>
      </c>
      <c r="L1014" s="434">
        <v>22281.33</v>
      </c>
      <c r="M1014" s="434">
        <v>0</v>
      </c>
      <c r="N1014" s="434">
        <v>0</v>
      </c>
      <c r="O1014" s="434">
        <v>475</v>
      </c>
      <c r="P1014" s="435">
        <v>1.2003469266347144</v>
      </c>
      <c r="Q1014" s="434">
        <v>1</v>
      </c>
      <c r="R1014" s="434">
        <v>1</v>
      </c>
      <c r="S1014" s="434" t="s">
        <v>361</v>
      </c>
      <c r="T1014" s="434" t="s">
        <v>361</v>
      </c>
      <c r="U1014" s="434"/>
      <c r="V1014" s="435"/>
      <c r="W1014" s="441"/>
    </row>
    <row r="1015" spans="2:23" x14ac:dyDescent="0.35">
      <c r="B1015" s="446" t="s">
        <v>730</v>
      </c>
      <c r="C1015" s="434" t="s">
        <v>623</v>
      </c>
      <c r="D1015" s="434" t="s">
        <v>624</v>
      </c>
      <c r="E1015" s="435">
        <v>1.3056000000000001</v>
      </c>
      <c r="F1015" s="434">
        <v>1</v>
      </c>
      <c r="G1015" s="435">
        <v>0.43241000000000002</v>
      </c>
      <c r="H1015" s="435">
        <v>0.52698999999999996</v>
      </c>
      <c r="I1015" s="435">
        <v>0.90229999999999999</v>
      </c>
      <c r="J1015" s="435">
        <v>0.15914</v>
      </c>
      <c r="K1015" s="435">
        <v>0.20047000000000001</v>
      </c>
      <c r="L1015" s="434">
        <v>7493.5</v>
      </c>
      <c r="M1015" s="434">
        <v>7</v>
      </c>
      <c r="N1015" s="434">
        <v>0</v>
      </c>
      <c r="O1015" s="434">
        <v>865</v>
      </c>
      <c r="P1015" s="435">
        <v>1.2003469266347144</v>
      </c>
      <c r="Q1015" s="434">
        <v>1</v>
      </c>
      <c r="R1015" s="434">
        <v>1</v>
      </c>
      <c r="S1015" s="434" t="s">
        <v>361</v>
      </c>
      <c r="T1015" s="434" t="s">
        <v>361</v>
      </c>
      <c r="U1015" s="434"/>
      <c r="V1015" s="435"/>
      <c r="W1015" s="441"/>
    </row>
    <row r="1016" spans="2:23" x14ac:dyDescent="0.35">
      <c r="B1016" s="446" t="s">
        <v>730</v>
      </c>
      <c r="C1016" s="434" t="s">
        <v>625</v>
      </c>
      <c r="D1016" s="434" t="s">
        <v>626</v>
      </c>
      <c r="E1016" s="435">
        <v>1.3056000000000001</v>
      </c>
      <c r="F1016" s="434">
        <v>1</v>
      </c>
      <c r="G1016" s="435">
        <v>0</v>
      </c>
      <c r="H1016" s="435">
        <v>0</v>
      </c>
      <c r="I1016" s="435">
        <v>7.9500000000000001E-2</v>
      </c>
      <c r="J1016" s="435">
        <v>0</v>
      </c>
      <c r="K1016" s="435">
        <v>1.6230000000000001E-2</v>
      </c>
      <c r="L1016" s="434">
        <v>0</v>
      </c>
      <c r="M1016" s="434">
        <v>0</v>
      </c>
      <c r="N1016" s="434">
        <v>0</v>
      </c>
      <c r="O1016" s="434">
        <v>4362</v>
      </c>
      <c r="P1016" s="435">
        <v>1.2003469266347144</v>
      </c>
      <c r="Q1016" s="434">
        <v>1</v>
      </c>
      <c r="R1016" s="434">
        <v>1</v>
      </c>
      <c r="S1016" s="434" t="s">
        <v>361</v>
      </c>
      <c r="T1016" s="434" t="s">
        <v>361</v>
      </c>
      <c r="U1016" s="434"/>
      <c r="V1016" s="435"/>
      <c r="W1016" s="441"/>
    </row>
    <row r="1017" spans="2:23" x14ac:dyDescent="0.35">
      <c r="B1017" s="446" t="s">
        <v>730</v>
      </c>
      <c r="C1017" s="434" t="s">
        <v>627</v>
      </c>
      <c r="D1017" s="434" t="s">
        <v>628</v>
      </c>
      <c r="E1017" s="435">
        <v>1.3056000000000001</v>
      </c>
      <c r="F1017" s="434">
        <v>1</v>
      </c>
      <c r="G1017" s="435">
        <v>0</v>
      </c>
      <c r="H1017" s="435">
        <v>0</v>
      </c>
      <c r="I1017" s="435">
        <v>7.4800000000000005E-2</v>
      </c>
      <c r="J1017" s="435">
        <v>0</v>
      </c>
      <c r="K1017" s="435">
        <v>0</v>
      </c>
      <c r="L1017" s="434">
        <v>0</v>
      </c>
      <c r="M1017" s="434">
        <v>0</v>
      </c>
      <c r="N1017" s="434">
        <v>0</v>
      </c>
      <c r="O1017" s="434">
        <v>206</v>
      </c>
      <c r="P1017" s="435">
        <v>1.2003469266347144</v>
      </c>
      <c r="Q1017" s="434">
        <v>1</v>
      </c>
      <c r="R1017" s="434">
        <v>1</v>
      </c>
      <c r="S1017" s="434" t="s">
        <v>361</v>
      </c>
      <c r="T1017" s="434" t="s">
        <v>361</v>
      </c>
      <c r="U1017" s="434"/>
      <c r="V1017" s="435"/>
      <c r="W1017" s="441"/>
    </row>
    <row r="1018" spans="2:23" x14ac:dyDescent="0.35">
      <c r="B1018" s="446" t="s">
        <v>730</v>
      </c>
      <c r="C1018" s="434" t="s">
        <v>631</v>
      </c>
      <c r="D1018" s="434" t="s">
        <v>632</v>
      </c>
      <c r="E1018" s="435">
        <v>1.1516</v>
      </c>
      <c r="F1018" s="434">
        <v>1</v>
      </c>
      <c r="G1018" s="435">
        <v>0.18914</v>
      </c>
      <c r="H1018" s="435">
        <v>0.27413999999999999</v>
      </c>
      <c r="I1018" s="435">
        <v>0.4869</v>
      </c>
      <c r="J1018" s="435">
        <v>7.3459999999999998E-2</v>
      </c>
      <c r="K1018" s="435">
        <v>0.10362</v>
      </c>
      <c r="L1018" s="434">
        <v>483.45</v>
      </c>
      <c r="M1018" s="434">
        <v>0</v>
      </c>
      <c r="N1018" s="434">
        <v>0</v>
      </c>
      <c r="O1018" s="434">
        <v>835</v>
      </c>
      <c r="P1018" s="435">
        <v>1.1014869956758653</v>
      </c>
      <c r="Q1018" s="434">
        <v>1</v>
      </c>
      <c r="R1018" s="434">
        <v>1</v>
      </c>
      <c r="S1018" s="434" t="s">
        <v>361</v>
      </c>
      <c r="T1018" s="434" t="s">
        <v>361</v>
      </c>
      <c r="U1018" s="434"/>
      <c r="V1018" s="435"/>
      <c r="W1018" s="441"/>
    </row>
    <row r="1019" spans="2:23" x14ac:dyDescent="0.35">
      <c r="B1019" s="446" t="s">
        <v>730</v>
      </c>
      <c r="C1019" s="434" t="s">
        <v>633</v>
      </c>
      <c r="D1019" s="434" t="s">
        <v>634</v>
      </c>
      <c r="E1019" s="435">
        <v>1.1516</v>
      </c>
      <c r="F1019" s="434">
        <v>1</v>
      </c>
      <c r="G1019" s="435">
        <v>0</v>
      </c>
      <c r="H1019" s="435">
        <v>0</v>
      </c>
      <c r="I1019" s="435">
        <v>0.2044</v>
      </c>
      <c r="J1019" s="435">
        <v>1.52E-2</v>
      </c>
      <c r="K1019" s="435">
        <v>4.2259999999999999E-2</v>
      </c>
      <c r="L1019" s="434">
        <v>521.04</v>
      </c>
      <c r="M1019" s="434">
        <v>0</v>
      </c>
      <c r="N1019" s="434">
        <v>0</v>
      </c>
      <c r="O1019" s="434">
        <v>809</v>
      </c>
      <c r="P1019" s="435">
        <v>1.1014869956758653</v>
      </c>
      <c r="Q1019" s="434">
        <v>1</v>
      </c>
      <c r="R1019" s="434">
        <v>1</v>
      </c>
      <c r="S1019" s="434" t="s">
        <v>361</v>
      </c>
      <c r="T1019" s="434" t="s">
        <v>361</v>
      </c>
      <c r="U1019" s="434"/>
      <c r="V1019" s="435"/>
      <c r="W1019" s="441"/>
    </row>
    <row r="1020" spans="2:23" x14ac:dyDescent="0.35">
      <c r="B1020" s="446" t="s">
        <v>730</v>
      </c>
      <c r="C1020" s="434" t="s">
        <v>635</v>
      </c>
      <c r="D1020" s="434" t="s">
        <v>636</v>
      </c>
      <c r="E1020" s="435">
        <v>1.1516</v>
      </c>
      <c r="F1020" s="434">
        <v>1</v>
      </c>
      <c r="G1020" s="435">
        <v>0</v>
      </c>
      <c r="H1020" s="435">
        <v>0</v>
      </c>
      <c r="I1020" s="435">
        <v>0.21779999999999999</v>
      </c>
      <c r="J1020" s="435">
        <v>1.796E-2</v>
      </c>
      <c r="K1020" s="435">
        <v>0</v>
      </c>
      <c r="L1020" s="434">
        <v>461.8</v>
      </c>
      <c r="M1020" s="434">
        <v>0</v>
      </c>
      <c r="N1020" s="434">
        <v>0</v>
      </c>
      <c r="O1020" s="434">
        <v>1144</v>
      </c>
      <c r="P1020" s="435">
        <v>1.1014869956758653</v>
      </c>
      <c r="Q1020" s="434">
        <v>1</v>
      </c>
      <c r="R1020" s="434">
        <v>1</v>
      </c>
      <c r="S1020" s="434" t="s">
        <v>361</v>
      </c>
      <c r="T1020" s="434" t="s">
        <v>361</v>
      </c>
      <c r="U1020" s="434"/>
      <c r="V1020" s="435"/>
      <c r="W1020" s="441"/>
    </row>
    <row r="1021" spans="2:23" x14ac:dyDescent="0.35">
      <c r="B1021" s="446" t="s">
        <v>730</v>
      </c>
      <c r="C1021" s="434" t="s">
        <v>637</v>
      </c>
      <c r="D1021" s="434" t="s">
        <v>638</v>
      </c>
      <c r="E1021" s="435">
        <v>1.1516</v>
      </c>
      <c r="F1021" s="434">
        <v>1</v>
      </c>
      <c r="G1021" s="435">
        <v>0.26395999999999997</v>
      </c>
      <c r="H1021" s="435">
        <v>0.21565000000000001</v>
      </c>
      <c r="I1021" s="435">
        <v>0.40089999999999998</v>
      </c>
      <c r="J1021" s="435">
        <v>5.5719999999999999E-2</v>
      </c>
      <c r="K1021" s="435">
        <v>8.4570000000000006E-2</v>
      </c>
      <c r="L1021" s="434">
        <v>794.02</v>
      </c>
      <c r="M1021" s="434">
        <v>0</v>
      </c>
      <c r="N1021" s="434">
        <v>0</v>
      </c>
      <c r="O1021" s="434">
        <v>6029</v>
      </c>
      <c r="P1021" s="435">
        <v>1.1014869956758653</v>
      </c>
      <c r="Q1021" s="434">
        <v>1</v>
      </c>
      <c r="R1021" s="434">
        <v>1</v>
      </c>
      <c r="S1021" s="434" t="s">
        <v>361</v>
      </c>
      <c r="T1021" s="434" t="s">
        <v>361</v>
      </c>
      <c r="U1021" s="434"/>
      <c r="V1021" s="435"/>
      <c r="W1021" s="441"/>
    </row>
    <row r="1022" spans="2:23" x14ac:dyDescent="0.35">
      <c r="B1022" s="446" t="s">
        <v>730</v>
      </c>
      <c r="C1022" s="434" t="s">
        <v>639</v>
      </c>
      <c r="D1022" s="434" t="s">
        <v>640</v>
      </c>
      <c r="E1022" s="435">
        <v>1.1516</v>
      </c>
      <c r="F1022" s="434">
        <v>1</v>
      </c>
      <c r="G1022" s="435">
        <v>0</v>
      </c>
      <c r="H1022" s="435">
        <v>0</v>
      </c>
      <c r="I1022" s="435">
        <v>0.15740000000000001</v>
      </c>
      <c r="J1022" s="435">
        <v>7.45E-3</v>
      </c>
      <c r="K1022" s="435">
        <v>0</v>
      </c>
      <c r="L1022" s="434">
        <v>157.38</v>
      </c>
      <c r="M1022" s="434">
        <v>0</v>
      </c>
      <c r="N1022" s="434">
        <v>0</v>
      </c>
      <c r="O1022" s="434">
        <v>1701</v>
      </c>
      <c r="P1022" s="435">
        <v>1.1014869956758653</v>
      </c>
      <c r="Q1022" s="434">
        <v>1</v>
      </c>
      <c r="R1022" s="434">
        <v>1</v>
      </c>
      <c r="S1022" s="434" t="s">
        <v>361</v>
      </c>
      <c r="T1022" s="434" t="s">
        <v>361</v>
      </c>
      <c r="U1022" s="434"/>
      <c r="V1022" s="435"/>
      <c r="W1022" s="441"/>
    </row>
    <row r="1023" spans="2:23" x14ac:dyDescent="0.35">
      <c r="B1023" s="446" t="s">
        <v>730</v>
      </c>
      <c r="C1023" s="434" t="s">
        <v>641</v>
      </c>
      <c r="D1023" s="434" t="s">
        <v>642</v>
      </c>
      <c r="E1023" s="435">
        <v>1.1516</v>
      </c>
      <c r="F1023" s="434">
        <v>1</v>
      </c>
      <c r="G1023" s="435">
        <v>0.14529</v>
      </c>
      <c r="H1023" s="435">
        <v>0.19608999999999999</v>
      </c>
      <c r="I1023" s="435">
        <v>0.32090000000000002</v>
      </c>
      <c r="J1023" s="435">
        <v>3.9219999999999998E-2</v>
      </c>
      <c r="K1023" s="435">
        <v>6.7140000000000005E-2</v>
      </c>
      <c r="L1023" s="434">
        <v>388.98</v>
      </c>
      <c r="M1023" s="434">
        <v>0</v>
      </c>
      <c r="N1023" s="434">
        <v>0</v>
      </c>
      <c r="O1023" s="434">
        <v>2719</v>
      </c>
      <c r="P1023" s="435">
        <v>1.1014869956758653</v>
      </c>
      <c r="Q1023" s="434">
        <v>1</v>
      </c>
      <c r="R1023" s="434">
        <v>1</v>
      </c>
      <c r="S1023" s="434" t="s">
        <v>361</v>
      </c>
      <c r="T1023" s="434" t="s">
        <v>361</v>
      </c>
      <c r="U1023" s="434"/>
      <c r="V1023" s="435"/>
      <c r="W1023" s="441"/>
    </row>
    <row r="1024" spans="2:23" x14ac:dyDescent="0.35">
      <c r="B1024" s="446" t="s">
        <v>730</v>
      </c>
      <c r="C1024" s="434" t="s">
        <v>643</v>
      </c>
      <c r="D1024" s="434" t="s">
        <v>644</v>
      </c>
      <c r="E1024" s="435">
        <v>1.1516</v>
      </c>
      <c r="F1024" s="434">
        <v>1</v>
      </c>
      <c r="G1024" s="435">
        <v>2.3959999999999999E-2</v>
      </c>
      <c r="H1024" s="435">
        <v>2.358E-2</v>
      </c>
      <c r="I1024" s="435">
        <v>0.6694</v>
      </c>
      <c r="J1024" s="435">
        <v>0.1111</v>
      </c>
      <c r="K1024" s="435">
        <v>0.14516999999999999</v>
      </c>
      <c r="L1024" s="434">
        <v>8590.4500000000007</v>
      </c>
      <c r="M1024" s="434">
        <v>0</v>
      </c>
      <c r="N1024" s="434">
        <v>0</v>
      </c>
      <c r="O1024" s="434">
        <v>90</v>
      </c>
      <c r="P1024" s="435">
        <v>1.1014869956758653</v>
      </c>
      <c r="Q1024" s="434">
        <v>1</v>
      </c>
      <c r="R1024" s="434">
        <v>1</v>
      </c>
      <c r="S1024" s="434" t="s">
        <v>361</v>
      </c>
      <c r="T1024" s="434" t="s">
        <v>361</v>
      </c>
      <c r="U1024" s="434"/>
      <c r="V1024" s="435"/>
      <c r="W1024" s="441"/>
    </row>
    <row r="1025" spans="2:23" x14ac:dyDescent="0.35">
      <c r="B1025" s="446" t="s">
        <v>730</v>
      </c>
      <c r="C1025" s="434" t="s">
        <v>645</v>
      </c>
      <c r="D1025" s="434" t="s">
        <v>646</v>
      </c>
      <c r="E1025" s="435">
        <v>1.1516</v>
      </c>
      <c r="F1025" s="434">
        <v>1</v>
      </c>
      <c r="G1025" s="435">
        <v>8.9770000000000003E-2</v>
      </c>
      <c r="H1025" s="435">
        <v>0.10204000000000001</v>
      </c>
      <c r="I1025" s="435">
        <v>0.31380000000000002</v>
      </c>
      <c r="J1025" s="435">
        <v>3.7760000000000002E-2</v>
      </c>
      <c r="K1025" s="435">
        <v>6.5610000000000002E-2</v>
      </c>
      <c r="L1025" s="434">
        <v>457.34</v>
      </c>
      <c r="M1025" s="434">
        <v>0</v>
      </c>
      <c r="N1025" s="434">
        <v>0</v>
      </c>
      <c r="O1025" s="434">
        <v>1067</v>
      </c>
      <c r="P1025" s="435">
        <v>1.1014869956758653</v>
      </c>
      <c r="Q1025" s="434">
        <v>1</v>
      </c>
      <c r="R1025" s="434">
        <v>1</v>
      </c>
      <c r="S1025" s="434" t="s">
        <v>361</v>
      </c>
      <c r="T1025" s="434" t="s">
        <v>361</v>
      </c>
      <c r="U1025" s="434"/>
      <c r="V1025" s="435"/>
      <c r="W1025" s="441"/>
    </row>
    <row r="1026" spans="2:23" x14ac:dyDescent="0.35">
      <c r="B1026" s="446" t="s">
        <v>730</v>
      </c>
      <c r="C1026" s="434" t="s">
        <v>647</v>
      </c>
      <c r="D1026" s="434" t="s">
        <v>648</v>
      </c>
      <c r="E1026" s="435">
        <v>1.1516</v>
      </c>
      <c r="F1026" s="434">
        <v>1</v>
      </c>
      <c r="G1026" s="435">
        <v>0.16574</v>
      </c>
      <c r="H1026" s="435">
        <v>0.11342000000000001</v>
      </c>
      <c r="I1026" s="435">
        <v>0.24970000000000001</v>
      </c>
      <c r="J1026" s="435">
        <v>2.4539999999999999E-2</v>
      </c>
      <c r="K1026" s="435">
        <v>5.1860000000000003E-2</v>
      </c>
      <c r="L1026" s="434">
        <v>400.68</v>
      </c>
      <c r="M1026" s="434">
        <v>0</v>
      </c>
      <c r="N1026" s="434">
        <v>0</v>
      </c>
      <c r="O1026" s="434">
        <v>4264</v>
      </c>
      <c r="P1026" s="435">
        <v>1.1014869956758653</v>
      </c>
      <c r="Q1026" s="434">
        <v>1</v>
      </c>
      <c r="R1026" s="434">
        <v>1</v>
      </c>
      <c r="S1026" s="434" t="s">
        <v>361</v>
      </c>
      <c r="T1026" s="434" t="s">
        <v>361</v>
      </c>
      <c r="U1026" s="434"/>
      <c r="V1026" s="435"/>
      <c r="W1026" s="441"/>
    </row>
    <row r="1027" spans="2:23" x14ac:dyDescent="0.35">
      <c r="B1027" s="446" t="s">
        <v>730</v>
      </c>
      <c r="C1027" s="434" t="s">
        <v>649</v>
      </c>
      <c r="D1027" s="434" t="s">
        <v>650</v>
      </c>
      <c r="E1027" s="435">
        <v>1.1516</v>
      </c>
      <c r="F1027" s="434">
        <v>1</v>
      </c>
      <c r="G1027" s="435">
        <v>0</v>
      </c>
      <c r="H1027" s="435">
        <v>0</v>
      </c>
      <c r="I1027" s="435">
        <v>0.16320999999999999</v>
      </c>
      <c r="J1027" s="435">
        <v>8.3999999999999995E-3</v>
      </c>
      <c r="K1027" s="435">
        <v>0</v>
      </c>
      <c r="L1027" s="434">
        <v>369.39</v>
      </c>
      <c r="M1027" s="434">
        <v>0</v>
      </c>
      <c r="N1027" s="434">
        <v>0</v>
      </c>
      <c r="O1027" s="434">
        <v>992</v>
      </c>
      <c r="P1027" s="435">
        <v>1.1014869956758653</v>
      </c>
      <c r="Q1027" s="434">
        <v>1</v>
      </c>
      <c r="R1027" s="434">
        <v>1</v>
      </c>
      <c r="S1027" s="434" t="s">
        <v>361</v>
      </c>
      <c r="T1027" s="434" t="s">
        <v>361</v>
      </c>
      <c r="U1027" s="434"/>
      <c r="V1027" s="435"/>
      <c r="W1027" s="441"/>
    </row>
    <row r="1028" spans="2:23" x14ac:dyDescent="0.35">
      <c r="B1028" s="446" t="s">
        <v>730</v>
      </c>
      <c r="C1028" s="434" t="s">
        <v>717</v>
      </c>
      <c r="D1028" s="434" t="s">
        <v>718</v>
      </c>
      <c r="E1028" s="435">
        <v>0.93210000000000004</v>
      </c>
      <c r="F1028" s="434">
        <v>1</v>
      </c>
      <c r="G1028" s="435">
        <v>0</v>
      </c>
      <c r="H1028" s="435">
        <v>0</v>
      </c>
      <c r="I1028" s="435">
        <v>0.3095</v>
      </c>
      <c r="J1028" s="435">
        <v>0.03</v>
      </c>
      <c r="K1028" s="435">
        <v>0</v>
      </c>
      <c r="L1028" s="434">
        <v>710.88</v>
      </c>
      <c r="M1028" s="434">
        <v>0</v>
      </c>
      <c r="N1028" s="434">
        <v>0</v>
      </c>
      <c r="O1028" s="434">
        <v>694</v>
      </c>
      <c r="P1028" s="435">
        <v>0.95298908271460503</v>
      </c>
      <c r="Q1028" s="434">
        <v>1</v>
      </c>
      <c r="R1028" s="434">
        <v>1</v>
      </c>
      <c r="S1028" s="434" t="s">
        <v>361</v>
      </c>
      <c r="T1028" s="434" t="s">
        <v>361</v>
      </c>
      <c r="U1028" s="434"/>
      <c r="V1028" s="435"/>
      <c r="W1028" s="441"/>
    </row>
    <row r="1029" spans="2:23" x14ac:dyDescent="0.35">
      <c r="B1029" s="446" t="s">
        <v>730</v>
      </c>
      <c r="C1029" s="434" t="s">
        <v>818</v>
      </c>
      <c r="D1029" s="434" t="s">
        <v>819</v>
      </c>
      <c r="E1029" s="435">
        <v>0.85770000000000002</v>
      </c>
      <c r="F1029" s="434">
        <v>1</v>
      </c>
      <c r="G1029" s="435">
        <v>0</v>
      </c>
      <c r="H1029" s="435">
        <v>0</v>
      </c>
      <c r="I1029" s="435">
        <v>0.29509999999999997</v>
      </c>
      <c r="J1029" s="435">
        <v>0.03</v>
      </c>
      <c r="K1029" s="435">
        <v>0</v>
      </c>
      <c r="L1029" s="434">
        <v>0</v>
      </c>
      <c r="M1029" s="434">
        <v>16</v>
      </c>
      <c r="N1029" s="434">
        <v>2629.4</v>
      </c>
      <c r="O1029" s="434">
        <v>4377</v>
      </c>
      <c r="P1029" s="435">
        <v>0.90021882155698485</v>
      </c>
      <c r="Q1029" s="434">
        <v>1</v>
      </c>
      <c r="R1029" s="434">
        <v>1</v>
      </c>
      <c r="S1029" s="434" t="s">
        <v>361</v>
      </c>
      <c r="T1029" s="434" t="s">
        <v>361</v>
      </c>
      <c r="U1029" s="434"/>
      <c r="V1029" s="435"/>
      <c r="W1029" s="441"/>
    </row>
    <row r="1030" spans="2:23" x14ac:dyDescent="0.35">
      <c r="B1030" s="446" t="s">
        <v>221</v>
      </c>
      <c r="C1030" s="434" t="s">
        <v>820</v>
      </c>
      <c r="D1030" s="434" t="s">
        <v>821</v>
      </c>
      <c r="E1030" s="435">
        <v>0.86180000000000001</v>
      </c>
      <c r="F1030" s="434">
        <v>1</v>
      </c>
      <c r="G1030" s="435">
        <v>0</v>
      </c>
      <c r="H1030" s="435">
        <v>0</v>
      </c>
      <c r="I1030" s="435">
        <v>0.27760000000000001</v>
      </c>
      <c r="J1030" s="435">
        <v>0.03</v>
      </c>
      <c r="K1030" s="435">
        <v>0</v>
      </c>
      <c r="L1030" s="434">
        <v>816.25</v>
      </c>
      <c r="M1030" s="434">
        <v>16</v>
      </c>
      <c r="N1030" s="434">
        <v>5194.51</v>
      </c>
      <c r="O1030" s="434">
        <v>725</v>
      </c>
      <c r="P1030" s="435">
        <v>0.9032</v>
      </c>
      <c r="Q1030" s="434">
        <v>1</v>
      </c>
      <c r="R1030" s="434">
        <v>1.16591</v>
      </c>
      <c r="S1030" s="434" t="s">
        <v>361</v>
      </c>
      <c r="T1030" s="434" t="s">
        <v>361</v>
      </c>
      <c r="U1030" s="434"/>
      <c r="V1030" s="435"/>
      <c r="W1030" s="441"/>
    </row>
    <row r="1031" spans="2:23" x14ac:dyDescent="0.35">
      <c r="B1031" s="446" t="s">
        <v>222</v>
      </c>
      <c r="C1031" s="434" t="s">
        <v>820</v>
      </c>
      <c r="D1031" s="434" t="s">
        <v>821</v>
      </c>
      <c r="E1031" s="435">
        <v>0.87260000000000004</v>
      </c>
      <c r="F1031" s="434">
        <v>1</v>
      </c>
      <c r="G1031" s="435">
        <v>0</v>
      </c>
      <c r="H1031" s="435">
        <v>0</v>
      </c>
      <c r="I1031" s="435">
        <v>0.32939999999999997</v>
      </c>
      <c r="J1031" s="435">
        <v>0.03</v>
      </c>
      <c r="K1031" s="435">
        <v>0</v>
      </c>
      <c r="L1031" s="434">
        <v>222.32</v>
      </c>
      <c r="M1031" s="434">
        <v>16</v>
      </c>
      <c r="N1031" s="434">
        <v>5308.41</v>
      </c>
      <c r="O1031" s="434">
        <v>534</v>
      </c>
      <c r="P1031" s="435">
        <v>0.91090000000000004</v>
      </c>
      <c r="Q1031" s="434">
        <v>1</v>
      </c>
      <c r="R1031" s="434">
        <v>1.15038</v>
      </c>
      <c r="S1031" s="434" t="s">
        <v>361</v>
      </c>
      <c r="T1031" s="434" t="s">
        <v>361</v>
      </c>
      <c r="U1031" s="434">
        <v>1.2878000000000001</v>
      </c>
      <c r="V1031" s="435">
        <v>0.99780000000000002</v>
      </c>
      <c r="W1031" s="441">
        <v>1.0021330747999999</v>
      </c>
    </row>
    <row r="1032" spans="2:23" x14ac:dyDescent="0.35">
      <c r="B1032" s="446" t="s">
        <v>223</v>
      </c>
      <c r="C1032" s="434" t="s">
        <v>820</v>
      </c>
      <c r="D1032" s="434" t="s">
        <v>821</v>
      </c>
      <c r="E1032" s="435">
        <v>0.85929999999999995</v>
      </c>
      <c r="F1032" s="434">
        <v>1</v>
      </c>
      <c r="G1032" s="435">
        <v>0</v>
      </c>
      <c r="H1032" s="435">
        <v>0</v>
      </c>
      <c r="I1032" s="435">
        <v>0.32940000000000003</v>
      </c>
      <c r="J1032" s="435">
        <v>0.03</v>
      </c>
      <c r="K1032" s="435">
        <v>0</v>
      </c>
      <c r="L1032" s="434">
        <v>186.24</v>
      </c>
      <c r="M1032" s="434">
        <v>16</v>
      </c>
      <c r="N1032" s="434">
        <v>5415.16</v>
      </c>
      <c r="O1032" s="434">
        <v>534</v>
      </c>
      <c r="P1032" s="435">
        <v>0.90139999999999998</v>
      </c>
      <c r="Q1032" s="434">
        <v>1</v>
      </c>
      <c r="R1032" s="434">
        <v>1.15038</v>
      </c>
      <c r="S1032" s="434" t="s">
        <v>361</v>
      </c>
      <c r="T1032" s="434" t="s">
        <v>361</v>
      </c>
      <c r="U1032" s="434">
        <v>1.2878000000000001</v>
      </c>
      <c r="V1032" s="435">
        <v>0.99480000000000002</v>
      </c>
      <c r="W1032" s="441">
        <v>1</v>
      </c>
    </row>
    <row r="1033" spans="2:23" x14ac:dyDescent="0.35">
      <c r="B1033" s="446" t="s">
        <v>221</v>
      </c>
      <c r="C1033" s="434" t="s">
        <v>822</v>
      </c>
      <c r="D1033" s="434" t="s">
        <v>823</v>
      </c>
      <c r="E1033" s="435">
        <v>0.86180000000000001</v>
      </c>
      <c r="F1033" s="434">
        <v>1</v>
      </c>
      <c r="G1033" s="435">
        <v>3.3800000000000002E-3</v>
      </c>
      <c r="H1033" s="435">
        <v>4.81E-3</v>
      </c>
      <c r="I1033" s="435">
        <v>0.23139999999999999</v>
      </c>
      <c r="J1033" s="435">
        <v>2.0760000000000001E-2</v>
      </c>
      <c r="K1033" s="435">
        <v>0</v>
      </c>
      <c r="L1033" s="434">
        <v>339.7</v>
      </c>
      <c r="M1033" s="434">
        <v>17</v>
      </c>
      <c r="N1033" s="434">
        <v>5551.61</v>
      </c>
      <c r="O1033" s="434">
        <v>2523</v>
      </c>
      <c r="P1033" s="435">
        <v>0.9032</v>
      </c>
      <c r="Q1033" s="434">
        <v>1</v>
      </c>
      <c r="R1033" s="434">
        <v>1</v>
      </c>
      <c r="S1033" s="434" t="s">
        <v>361</v>
      </c>
      <c r="T1033" s="434" t="s">
        <v>361</v>
      </c>
      <c r="U1033" s="434"/>
      <c r="V1033" s="435"/>
      <c r="W1033" s="441"/>
    </row>
    <row r="1034" spans="2:23" x14ac:dyDescent="0.35">
      <c r="B1034" s="446" t="s">
        <v>224</v>
      </c>
      <c r="C1034" s="434" t="s">
        <v>820</v>
      </c>
      <c r="D1034" s="434" t="s">
        <v>821</v>
      </c>
      <c r="E1034" s="435">
        <v>0.85150000000000003</v>
      </c>
      <c r="F1034" s="434">
        <v>1</v>
      </c>
      <c r="G1034" s="435">
        <v>0</v>
      </c>
      <c r="H1034" s="435">
        <v>0</v>
      </c>
      <c r="I1034" s="435">
        <v>0.2681</v>
      </c>
      <c r="J1034" s="435">
        <v>2.8330000000000001E-2</v>
      </c>
      <c r="K1034" s="435">
        <v>0</v>
      </c>
      <c r="L1034" s="434">
        <v>197.26</v>
      </c>
      <c r="M1034" s="434">
        <v>16</v>
      </c>
      <c r="N1034" s="434">
        <v>5622.47</v>
      </c>
      <c r="O1034" s="434">
        <v>546</v>
      </c>
      <c r="P1034" s="435">
        <v>0.89580000000000004</v>
      </c>
      <c r="Q1034" s="434">
        <v>1</v>
      </c>
      <c r="R1034" s="434"/>
      <c r="S1034" s="434" t="s">
        <v>361</v>
      </c>
      <c r="T1034" s="434" t="s">
        <v>361</v>
      </c>
      <c r="U1034" s="434">
        <v>1.3782000000000001</v>
      </c>
      <c r="V1034" s="435">
        <v>0.99770000000000003</v>
      </c>
      <c r="W1034" s="441">
        <v>1</v>
      </c>
    </row>
    <row r="1035" spans="2:23" x14ac:dyDescent="0.35">
      <c r="B1035" s="446" t="s">
        <v>222</v>
      </c>
      <c r="C1035" s="434" t="s">
        <v>822</v>
      </c>
      <c r="D1035" s="434" t="s">
        <v>823</v>
      </c>
      <c r="E1035" s="435">
        <v>0.87260000000000004</v>
      </c>
      <c r="F1035" s="434">
        <v>1</v>
      </c>
      <c r="G1035" s="435">
        <v>3.3800000000000002E-3</v>
      </c>
      <c r="H1035" s="435">
        <v>4.81E-3</v>
      </c>
      <c r="I1035" s="435">
        <v>0.29820000000000002</v>
      </c>
      <c r="J1035" s="435">
        <v>3.4540000000000001E-2</v>
      </c>
      <c r="K1035" s="435">
        <v>0</v>
      </c>
      <c r="L1035" s="434">
        <v>383.21</v>
      </c>
      <c r="M1035" s="434">
        <v>17</v>
      </c>
      <c r="N1035" s="434">
        <v>5673.34</v>
      </c>
      <c r="O1035" s="434">
        <v>2808</v>
      </c>
      <c r="P1035" s="435">
        <v>0.91090000000000004</v>
      </c>
      <c r="Q1035" s="434">
        <v>1</v>
      </c>
      <c r="R1035" s="434">
        <v>1</v>
      </c>
      <c r="S1035" s="434" t="s">
        <v>361</v>
      </c>
      <c r="T1035" s="434" t="s">
        <v>361</v>
      </c>
      <c r="U1035" s="434">
        <v>1.425</v>
      </c>
      <c r="V1035" s="435">
        <v>0.98939999999999995</v>
      </c>
      <c r="W1035" s="441">
        <v>0.99170807579999998</v>
      </c>
    </row>
    <row r="1036" spans="2:23" x14ac:dyDescent="0.35">
      <c r="B1036" s="446" t="s">
        <v>223</v>
      </c>
      <c r="C1036" s="434" t="s">
        <v>822</v>
      </c>
      <c r="D1036" s="434" t="s">
        <v>823</v>
      </c>
      <c r="E1036" s="435">
        <v>0.85929999999999995</v>
      </c>
      <c r="F1036" s="434">
        <v>1</v>
      </c>
      <c r="G1036" s="435">
        <v>3.3800000000000002E-3</v>
      </c>
      <c r="H1036" s="435">
        <v>5.9199999999999999E-3</v>
      </c>
      <c r="I1036" s="435">
        <v>0.29820000000000002</v>
      </c>
      <c r="J1036" s="435">
        <v>3.4540000000000001E-2</v>
      </c>
      <c r="K1036" s="435">
        <v>0</v>
      </c>
      <c r="L1036" s="434">
        <v>205.3</v>
      </c>
      <c r="M1036" s="434">
        <v>17</v>
      </c>
      <c r="N1036" s="434">
        <v>5787.43</v>
      </c>
      <c r="O1036" s="434">
        <v>2808</v>
      </c>
      <c r="P1036" s="435">
        <v>0.90139999999999998</v>
      </c>
      <c r="Q1036" s="434">
        <v>1</v>
      </c>
      <c r="R1036" s="434">
        <v>1</v>
      </c>
      <c r="S1036" s="434" t="s">
        <v>361</v>
      </c>
      <c r="T1036" s="434" t="s">
        <v>361</v>
      </c>
      <c r="U1036" s="434">
        <v>1.425</v>
      </c>
      <c r="V1036" s="435">
        <v>0.98560000000000003</v>
      </c>
      <c r="W1036" s="441">
        <v>1</v>
      </c>
    </row>
    <row r="1037" spans="2:23" x14ac:dyDescent="0.35">
      <c r="B1037" s="446" t="s">
        <v>225</v>
      </c>
      <c r="C1037" s="434" t="s">
        <v>820</v>
      </c>
      <c r="D1037" s="434" t="s">
        <v>821</v>
      </c>
      <c r="E1037" s="435">
        <v>1.2181</v>
      </c>
      <c r="F1037" s="434">
        <v>1</v>
      </c>
      <c r="G1037" s="435">
        <v>0</v>
      </c>
      <c r="H1037" s="435">
        <v>0</v>
      </c>
      <c r="I1037" s="435">
        <v>0.29380000000000001</v>
      </c>
      <c r="J1037" s="435">
        <v>0.03</v>
      </c>
      <c r="K1037" s="435">
        <v>0</v>
      </c>
      <c r="L1037" s="434">
        <v>204.54</v>
      </c>
      <c r="M1037" s="434">
        <v>16</v>
      </c>
      <c r="N1037" s="434">
        <v>5804.83</v>
      </c>
      <c r="O1037" s="434">
        <v>433</v>
      </c>
      <c r="P1037" s="435">
        <v>1.1446578197210699</v>
      </c>
      <c r="Q1037" s="434">
        <v>1</v>
      </c>
      <c r="R1037" s="434">
        <v>1.1567399999999599</v>
      </c>
      <c r="S1037" s="434" t="s">
        <v>361</v>
      </c>
      <c r="T1037" s="434" t="s">
        <v>361</v>
      </c>
      <c r="U1037" s="434">
        <v>1.6256999999999999</v>
      </c>
      <c r="V1037" s="435">
        <v>0.99760000000000004</v>
      </c>
      <c r="W1037" s="441">
        <v>1.0071007730999999</v>
      </c>
    </row>
    <row r="1038" spans="2:23" x14ac:dyDescent="0.35">
      <c r="B1038" s="446" t="s">
        <v>730</v>
      </c>
      <c r="C1038" s="434" t="s">
        <v>820</v>
      </c>
      <c r="D1038" s="434" t="s">
        <v>821</v>
      </c>
      <c r="E1038" s="435">
        <v>1.3056000000000001</v>
      </c>
      <c r="F1038" s="434">
        <v>1</v>
      </c>
      <c r="G1038" s="435">
        <v>0</v>
      </c>
      <c r="H1038" s="435">
        <v>0</v>
      </c>
      <c r="I1038" s="435">
        <v>0.30980000000000002</v>
      </c>
      <c r="J1038" s="435">
        <v>0.03</v>
      </c>
      <c r="K1038" s="435">
        <v>0</v>
      </c>
      <c r="L1038" s="434">
        <v>225.44</v>
      </c>
      <c r="M1038" s="434">
        <v>16</v>
      </c>
      <c r="N1038" s="434">
        <v>5955.63</v>
      </c>
      <c r="O1038" s="434">
        <v>437</v>
      </c>
      <c r="P1038" s="435">
        <v>1.2003469266347144</v>
      </c>
      <c r="Q1038" s="434">
        <v>1</v>
      </c>
      <c r="R1038" s="434">
        <v>1</v>
      </c>
      <c r="S1038" s="434" t="s">
        <v>361</v>
      </c>
      <c r="T1038" s="434" t="s">
        <v>361</v>
      </c>
      <c r="U1038" s="434"/>
      <c r="V1038" s="435"/>
      <c r="W1038" s="441"/>
    </row>
    <row r="1039" spans="2:23" x14ac:dyDescent="0.35">
      <c r="B1039" s="446" t="s">
        <v>224</v>
      </c>
      <c r="C1039" s="434" t="s">
        <v>822</v>
      </c>
      <c r="D1039" s="434" t="s">
        <v>823</v>
      </c>
      <c r="E1039" s="435">
        <v>0.85150000000000003</v>
      </c>
      <c r="F1039" s="434">
        <v>1</v>
      </c>
      <c r="G1039" s="435">
        <v>3.2200000000000002E-3</v>
      </c>
      <c r="H1039" s="435">
        <v>4.2700000000000004E-3</v>
      </c>
      <c r="I1039" s="435">
        <v>0.3412</v>
      </c>
      <c r="J1039" s="435">
        <v>4.3409999999999997E-2</v>
      </c>
      <c r="K1039" s="435">
        <v>0</v>
      </c>
      <c r="L1039" s="434">
        <v>239.33</v>
      </c>
      <c r="M1039" s="434">
        <v>17</v>
      </c>
      <c r="N1039" s="434">
        <v>6008.99</v>
      </c>
      <c r="O1039" s="434">
        <v>2018</v>
      </c>
      <c r="P1039" s="435">
        <v>0.89580000000000004</v>
      </c>
      <c r="Q1039" s="434">
        <v>1</v>
      </c>
      <c r="R1039" s="434"/>
      <c r="S1039" s="434" t="s">
        <v>361</v>
      </c>
      <c r="T1039" s="434" t="s">
        <v>361</v>
      </c>
      <c r="U1039" s="434">
        <v>1.5325</v>
      </c>
      <c r="V1039" s="435">
        <v>0.9919</v>
      </c>
      <c r="W1039" s="441">
        <v>1</v>
      </c>
    </row>
    <row r="1040" spans="2:23" x14ac:dyDescent="0.35">
      <c r="B1040" s="446" t="s">
        <v>221</v>
      </c>
      <c r="C1040" s="434" t="s">
        <v>713</v>
      </c>
      <c r="D1040" s="434" t="s">
        <v>824</v>
      </c>
      <c r="E1040" s="435">
        <v>0.86180000000000001</v>
      </c>
      <c r="F1040" s="434">
        <v>1</v>
      </c>
      <c r="G1040" s="435">
        <v>0</v>
      </c>
      <c r="H1040" s="435">
        <v>0</v>
      </c>
      <c r="I1040" s="435">
        <v>0.3206</v>
      </c>
      <c r="J1040" s="435">
        <v>3.916E-2</v>
      </c>
      <c r="K1040" s="435">
        <v>0</v>
      </c>
      <c r="L1040" s="434">
        <v>960.37</v>
      </c>
      <c r="M1040" s="434">
        <v>14</v>
      </c>
      <c r="N1040" s="434">
        <v>6070.76</v>
      </c>
      <c r="O1040" s="434">
        <v>103</v>
      </c>
      <c r="P1040" s="435">
        <v>0.9032</v>
      </c>
      <c r="Q1040" s="434">
        <v>1</v>
      </c>
      <c r="R1040" s="434">
        <v>1.25</v>
      </c>
      <c r="S1040" s="434" t="s">
        <v>361</v>
      </c>
      <c r="T1040" s="434" t="s">
        <v>408</v>
      </c>
      <c r="U1040" s="434"/>
      <c r="V1040" s="435"/>
      <c r="W1040" s="441"/>
    </row>
    <row r="1041" spans="2:23" x14ac:dyDescent="0.35">
      <c r="B1041" s="446" t="s">
        <v>221</v>
      </c>
      <c r="C1041" s="434" t="s">
        <v>825</v>
      </c>
      <c r="D1041" s="434" t="s">
        <v>826</v>
      </c>
      <c r="E1041" s="435">
        <v>0.86180000000000001</v>
      </c>
      <c r="F1041" s="434">
        <v>1</v>
      </c>
      <c r="G1041" s="435">
        <v>0</v>
      </c>
      <c r="H1041" s="435">
        <v>0</v>
      </c>
      <c r="I1041" s="435">
        <v>0.30209999999999998</v>
      </c>
      <c r="J1041" s="435">
        <v>0.03</v>
      </c>
      <c r="K1041" s="435">
        <v>0</v>
      </c>
      <c r="L1041" s="434">
        <v>1301.8699999999999</v>
      </c>
      <c r="M1041" s="434">
        <v>16</v>
      </c>
      <c r="N1041" s="434">
        <v>6109.43</v>
      </c>
      <c r="O1041" s="434">
        <v>641</v>
      </c>
      <c r="P1041" s="435">
        <v>0.9032</v>
      </c>
      <c r="Q1041" s="434">
        <v>1</v>
      </c>
      <c r="R1041" s="434">
        <v>1</v>
      </c>
      <c r="S1041" s="434" t="s">
        <v>361</v>
      </c>
      <c r="T1041" s="434" t="s">
        <v>408</v>
      </c>
      <c r="U1041" s="434"/>
      <c r="V1041" s="435"/>
      <c r="W1041" s="441"/>
    </row>
    <row r="1042" spans="2:23" x14ac:dyDescent="0.35">
      <c r="B1042" s="446" t="s">
        <v>221</v>
      </c>
      <c r="C1042" s="434" t="s">
        <v>827</v>
      </c>
      <c r="D1042" s="434" t="s">
        <v>828</v>
      </c>
      <c r="E1042" s="435">
        <v>0.92569999999999997</v>
      </c>
      <c r="F1042" s="434">
        <v>1</v>
      </c>
      <c r="G1042" s="435">
        <v>0</v>
      </c>
      <c r="H1042" s="435">
        <v>0</v>
      </c>
      <c r="I1042" s="435">
        <v>0.15620000000000001</v>
      </c>
      <c r="J1042" s="435">
        <v>7.26E-3</v>
      </c>
      <c r="K1042" s="435">
        <v>0</v>
      </c>
      <c r="L1042" s="434">
        <v>0</v>
      </c>
      <c r="M1042" s="434">
        <v>17</v>
      </c>
      <c r="N1042" s="434">
        <v>6129.58</v>
      </c>
      <c r="O1042" s="434">
        <v>1128</v>
      </c>
      <c r="P1042" s="435">
        <v>0.94850000000000001</v>
      </c>
      <c r="Q1042" s="434">
        <v>1</v>
      </c>
      <c r="R1042" s="434">
        <v>1.1213599999999999</v>
      </c>
      <c r="S1042" s="434" t="s">
        <v>361</v>
      </c>
      <c r="T1042" s="434" t="s">
        <v>361</v>
      </c>
      <c r="U1042" s="434"/>
      <c r="V1042" s="435"/>
      <c r="W1042" s="441"/>
    </row>
    <row r="1043" spans="2:23" x14ac:dyDescent="0.35">
      <c r="B1043" s="446" t="s">
        <v>225</v>
      </c>
      <c r="C1043" s="434" t="s">
        <v>822</v>
      </c>
      <c r="D1043" s="434" t="s">
        <v>823</v>
      </c>
      <c r="E1043" s="435">
        <v>1.2181</v>
      </c>
      <c r="F1043" s="434">
        <v>1</v>
      </c>
      <c r="G1043" s="435">
        <v>2.6199999999999999E-3</v>
      </c>
      <c r="H1043" s="435">
        <v>2.8800000000000002E-3</v>
      </c>
      <c r="I1043" s="435">
        <v>0.34229999999999999</v>
      </c>
      <c r="J1043" s="435">
        <v>4.3639999999999998E-2</v>
      </c>
      <c r="K1043" s="435">
        <v>0</v>
      </c>
      <c r="L1043" s="434">
        <v>298.33</v>
      </c>
      <c r="M1043" s="434">
        <v>17</v>
      </c>
      <c r="N1043" s="434">
        <v>6203.88</v>
      </c>
      <c r="O1043" s="434">
        <v>1497</v>
      </c>
      <c r="P1043" s="435">
        <v>1.1446578197210699</v>
      </c>
      <c r="Q1043" s="434">
        <v>1</v>
      </c>
      <c r="R1043" s="434">
        <v>1</v>
      </c>
      <c r="S1043" s="434" t="s">
        <v>361</v>
      </c>
      <c r="T1043" s="434" t="s">
        <v>361</v>
      </c>
      <c r="U1043" s="434">
        <v>1.5630999999999999</v>
      </c>
      <c r="V1043" s="435">
        <v>0.99009999999999998</v>
      </c>
      <c r="W1043" s="441">
        <v>0.99269360139999996</v>
      </c>
    </row>
    <row r="1044" spans="2:23" x14ac:dyDescent="0.35">
      <c r="B1044" s="446" t="s">
        <v>222</v>
      </c>
      <c r="C1044" s="434" t="s">
        <v>827</v>
      </c>
      <c r="D1044" s="434" t="s">
        <v>828</v>
      </c>
      <c r="E1044" s="435">
        <v>0.9022</v>
      </c>
      <c r="F1044" s="434">
        <v>1</v>
      </c>
      <c r="G1044" s="435">
        <v>0</v>
      </c>
      <c r="H1044" s="435">
        <v>0</v>
      </c>
      <c r="I1044" s="435">
        <v>0.1976</v>
      </c>
      <c r="J1044" s="435">
        <v>1.3990000000000001E-2</v>
      </c>
      <c r="K1044" s="435">
        <v>0</v>
      </c>
      <c r="L1044" s="434">
        <v>0</v>
      </c>
      <c r="M1044" s="434">
        <v>17</v>
      </c>
      <c r="N1044" s="434">
        <v>6263.98</v>
      </c>
      <c r="O1044" s="434">
        <v>1183</v>
      </c>
      <c r="P1044" s="435">
        <v>0.93189999999999995</v>
      </c>
      <c r="Q1044" s="434">
        <v>1</v>
      </c>
      <c r="R1044" s="434">
        <v>1.12364</v>
      </c>
      <c r="S1044" s="434" t="s">
        <v>361</v>
      </c>
      <c r="T1044" s="434" t="s">
        <v>361</v>
      </c>
      <c r="U1044" s="434">
        <v>1.0949</v>
      </c>
      <c r="V1044" s="435">
        <v>0.99529999999999996</v>
      </c>
      <c r="W1044" s="441">
        <v>1.0043784592</v>
      </c>
    </row>
    <row r="1045" spans="2:23" x14ac:dyDescent="0.35">
      <c r="B1045" s="446" t="s">
        <v>222</v>
      </c>
      <c r="C1045" s="434" t="s">
        <v>713</v>
      </c>
      <c r="D1045" s="434" t="s">
        <v>714</v>
      </c>
      <c r="E1045" s="435">
        <v>0.87260000000000004</v>
      </c>
      <c r="F1045" s="434">
        <v>1</v>
      </c>
      <c r="G1045" s="435">
        <v>0</v>
      </c>
      <c r="H1045" s="435">
        <v>0</v>
      </c>
      <c r="I1045" s="435">
        <v>0.3382</v>
      </c>
      <c r="J1045" s="435">
        <v>4.2790000000000002E-2</v>
      </c>
      <c r="K1045" s="435">
        <v>0</v>
      </c>
      <c r="L1045" s="434">
        <v>1085.5999999999999</v>
      </c>
      <c r="M1045" s="434">
        <v>14</v>
      </c>
      <c r="N1045" s="434">
        <v>6342.97</v>
      </c>
      <c r="O1045" s="434">
        <v>70</v>
      </c>
      <c r="P1045" s="435">
        <v>0.91090000000000004</v>
      </c>
      <c r="Q1045" s="434">
        <v>1</v>
      </c>
      <c r="R1045" s="434">
        <v>1.25</v>
      </c>
      <c r="S1045" s="434" t="s">
        <v>361</v>
      </c>
      <c r="T1045" s="434" t="s">
        <v>361</v>
      </c>
      <c r="U1045" s="434">
        <v>1.0723</v>
      </c>
      <c r="V1045" s="435">
        <v>0.99570000000000003</v>
      </c>
      <c r="W1045" s="441">
        <v>1</v>
      </c>
    </row>
    <row r="1046" spans="2:23" x14ac:dyDescent="0.35">
      <c r="B1046" s="446" t="s">
        <v>730</v>
      </c>
      <c r="C1046" s="434" t="s">
        <v>822</v>
      </c>
      <c r="D1046" s="434" t="s">
        <v>823</v>
      </c>
      <c r="E1046" s="435">
        <v>1.3056000000000001</v>
      </c>
      <c r="F1046" s="434">
        <v>1</v>
      </c>
      <c r="G1046" s="435">
        <v>2.6199999999999999E-3</v>
      </c>
      <c r="H1046" s="435">
        <v>3.2200000000000002E-3</v>
      </c>
      <c r="I1046" s="435">
        <v>0.31559999999999999</v>
      </c>
      <c r="J1046" s="435">
        <v>3.8129999999999997E-2</v>
      </c>
      <c r="K1046" s="435">
        <v>0</v>
      </c>
      <c r="L1046" s="434">
        <v>320.47000000000003</v>
      </c>
      <c r="M1046" s="434">
        <v>17</v>
      </c>
      <c r="N1046" s="434">
        <v>6365.06</v>
      </c>
      <c r="O1046" s="434">
        <v>1496</v>
      </c>
      <c r="P1046" s="435">
        <v>1.2003469266347144</v>
      </c>
      <c r="Q1046" s="434">
        <v>1</v>
      </c>
      <c r="R1046" s="434">
        <v>1</v>
      </c>
      <c r="S1046" s="434" t="s">
        <v>361</v>
      </c>
      <c r="T1046" s="434" t="s">
        <v>361</v>
      </c>
      <c r="U1046" s="434"/>
      <c r="V1046" s="435"/>
      <c r="W1046" s="441"/>
    </row>
    <row r="1047" spans="2:23" x14ac:dyDescent="0.35">
      <c r="B1047" s="446" t="s">
        <v>222</v>
      </c>
      <c r="C1047" s="434" t="s">
        <v>825</v>
      </c>
      <c r="D1047" s="434" t="s">
        <v>826</v>
      </c>
      <c r="E1047" s="435">
        <v>0.87260000000000004</v>
      </c>
      <c r="F1047" s="434">
        <v>1</v>
      </c>
      <c r="G1047" s="435">
        <v>0</v>
      </c>
      <c r="H1047" s="435">
        <v>0</v>
      </c>
      <c r="I1047" s="435">
        <v>0.40959999999999996</v>
      </c>
      <c r="J1047" s="435">
        <v>0.03</v>
      </c>
      <c r="K1047" s="435">
        <v>0</v>
      </c>
      <c r="L1047" s="434">
        <v>0</v>
      </c>
      <c r="M1047" s="434">
        <v>16</v>
      </c>
      <c r="N1047" s="434">
        <v>6383.37</v>
      </c>
      <c r="O1047" s="434">
        <v>545</v>
      </c>
      <c r="P1047" s="435">
        <v>0.91090000000000004</v>
      </c>
      <c r="Q1047" s="434">
        <v>1</v>
      </c>
      <c r="R1047" s="434">
        <v>1</v>
      </c>
      <c r="S1047" s="434" t="s">
        <v>361</v>
      </c>
      <c r="T1047" s="434" t="s">
        <v>361</v>
      </c>
      <c r="U1047" s="434">
        <v>1.29</v>
      </c>
      <c r="V1047" s="435">
        <v>0.99960000000000004</v>
      </c>
      <c r="W1047" s="441">
        <v>0.99486230630000005</v>
      </c>
    </row>
    <row r="1048" spans="2:23" x14ac:dyDescent="0.35">
      <c r="B1048" s="446" t="s">
        <v>223</v>
      </c>
      <c r="C1048" s="434" t="s">
        <v>827</v>
      </c>
      <c r="D1048" s="434" t="s">
        <v>828</v>
      </c>
      <c r="E1048" s="435">
        <v>0.88090000000000002</v>
      </c>
      <c r="F1048" s="434">
        <v>1</v>
      </c>
      <c r="G1048" s="435">
        <v>0</v>
      </c>
      <c r="H1048" s="435">
        <v>0</v>
      </c>
      <c r="I1048" s="435">
        <v>0.1976</v>
      </c>
      <c r="J1048" s="435">
        <v>1.3990000000000001E-2</v>
      </c>
      <c r="K1048" s="435">
        <v>0</v>
      </c>
      <c r="L1048" s="434">
        <v>0</v>
      </c>
      <c r="M1048" s="434">
        <v>17</v>
      </c>
      <c r="N1048" s="434">
        <v>6389.95</v>
      </c>
      <c r="O1048" s="434">
        <v>1183</v>
      </c>
      <c r="P1048" s="435">
        <v>0.91679999999999995</v>
      </c>
      <c r="Q1048" s="434">
        <v>1</v>
      </c>
      <c r="R1048" s="434">
        <v>1.12364</v>
      </c>
      <c r="S1048" s="434" t="s">
        <v>361</v>
      </c>
      <c r="T1048" s="434" t="s">
        <v>361</v>
      </c>
      <c r="U1048" s="434">
        <v>1.0949</v>
      </c>
      <c r="V1048" s="435">
        <v>0.99280000000000002</v>
      </c>
      <c r="W1048" s="441">
        <v>1</v>
      </c>
    </row>
    <row r="1049" spans="2:23" x14ac:dyDescent="0.35">
      <c r="B1049" s="446" t="s">
        <v>223</v>
      </c>
      <c r="C1049" s="434" t="s">
        <v>713</v>
      </c>
      <c r="D1049" s="434" t="s">
        <v>714</v>
      </c>
      <c r="E1049" s="435">
        <v>0.85929999999999995</v>
      </c>
      <c r="F1049" s="434">
        <v>1</v>
      </c>
      <c r="G1049" s="435">
        <v>0</v>
      </c>
      <c r="H1049" s="435">
        <v>0</v>
      </c>
      <c r="I1049" s="435">
        <v>0.3382</v>
      </c>
      <c r="J1049" s="435">
        <v>4.2790000000000002E-2</v>
      </c>
      <c r="K1049" s="435">
        <v>0</v>
      </c>
      <c r="L1049" s="434">
        <v>1357.22</v>
      </c>
      <c r="M1049" s="434">
        <v>14</v>
      </c>
      <c r="N1049" s="434">
        <v>6470.53</v>
      </c>
      <c r="O1049" s="434">
        <v>70</v>
      </c>
      <c r="P1049" s="435">
        <v>0.90139999999999998</v>
      </c>
      <c r="Q1049" s="434">
        <v>1</v>
      </c>
      <c r="R1049" s="434">
        <v>1.25</v>
      </c>
      <c r="S1049" s="434" t="s">
        <v>361</v>
      </c>
      <c r="T1049" s="434" t="s">
        <v>361</v>
      </c>
      <c r="U1049" s="434">
        <v>1.0723</v>
      </c>
      <c r="V1049" s="435">
        <v>0.99939999999999996</v>
      </c>
      <c r="W1049" s="441">
        <v>1</v>
      </c>
    </row>
    <row r="1050" spans="2:23" x14ac:dyDescent="0.35">
      <c r="B1050" s="446" t="s">
        <v>223</v>
      </c>
      <c r="C1050" s="434" t="s">
        <v>825</v>
      </c>
      <c r="D1050" s="434" t="s">
        <v>829</v>
      </c>
      <c r="E1050" s="435">
        <v>0.85929999999999995</v>
      </c>
      <c r="F1050" s="434">
        <v>1</v>
      </c>
      <c r="G1050" s="435">
        <v>0</v>
      </c>
      <c r="H1050" s="435">
        <v>0</v>
      </c>
      <c r="I1050" s="435">
        <v>0.40960000000000002</v>
      </c>
      <c r="J1050" s="435">
        <v>0.03</v>
      </c>
      <c r="K1050" s="435">
        <v>0</v>
      </c>
      <c r="L1050" s="434">
        <v>0</v>
      </c>
      <c r="M1050" s="434">
        <v>16</v>
      </c>
      <c r="N1050" s="434">
        <v>6511.73</v>
      </c>
      <c r="O1050" s="434">
        <v>545</v>
      </c>
      <c r="P1050" s="435">
        <v>0.90139999999999998</v>
      </c>
      <c r="Q1050" s="434">
        <v>1</v>
      </c>
      <c r="R1050" s="434">
        <v>1</v>
      </c>
      <c r="S1050" s="434" t="s">
        <v>361</v>
      </c>
      <c r="T1050" s="434" t="s">
        <v>361</v>
      </c>
      <c r="U1050" s="434">
        <v>1.29</v>
      </c>
      <c r="V1050" s="435">
        <v>1</v>
      </c>
      <c r="W1050" s="441">
        <v>1</v>
      </c>
    </row>
    <row r="1051" spans="2:23" x14ac:dyDescent="0.35">
      <c r="B1051" s="446" t="s">
        <v>222</v>
      </c>
      <c r="C1051" s="434" t="s">
        <v>709</v>
      </c>
      <c r="D1051" s="434" t="s">
        <v>710</v>
      </c>
      <c r="E1051" s="435">
        <v>0.87260000000000004</v>
      </c>
      <c r="F1051" s="434">
        <v>1</v>
      </c>
      <c r="G1051" s="435">
        <v>0</v>
      </c>
      <c r="H1051" s="435">
        <v>0</v>
      </c>
      <c r="I1051" s="435">
        <v>0.29559999999999997</v>
      </c>
      <c r="J1051" s="435">
        <v>3.4009999999999999E-2</v>
      </c>
      <c r="K1051" s="435">
        <v>0</v>
      </c>
      <c r="L1051" s="434">
        <v>825.02</v>
      </c>
      <c r="M1051" s="434">
        <v>14</v>
      </c>
      <c r="N1051" s="434">
        <v>6528.37</v>
      </c>
      <c r="O1051" s="434">
        <v>1348</v>
      </c>
      <c r="P1051" s="435">
        <v>0.91090000000000004</v>
      </c>
      <c r="Q1051" s="434">
        <v>1</v>
      </c>
      <c r="R1051" s="434">
        <v>1</v>
      </c>
      <c r="S1051" s="434" t="s">
        <v>361</v>
      </c>
      <c r="T1051" s="434" t="s">
        <v>361</v>
      </c>
      <c r="U1051" s="434">
        <v>1.3814</v>
      </c>
      <c r="V1051" s="435">
        <v>0.98250000000000004</v>
      </c>
      <c r="W1051" s="441">
        <v>1.0171557656000001</v>
      </c>
    </row>
    <row r="1052" spans="2:23" x14ac:dyDescent="0.35">
      <c r="B1052" s="446" t="s">
        <v>221</v>
      </c>
      <c r="C1052" s="434" t="s">
        <v>830</v>
      </c>
      <c r="D1052" s="434" t="s">
        <v>831</v>
      </c>
      <c r="E1052" s="435">
        <v>0.86180000000000001</v>
      </c>
      <c r="F1052" s="434">
        <v>1</v>
      </c>
      <c r="G1052" s="435">
        <v>0</v>
      </c>
      <c r="H1052" s="435">
        <v>0</v>
      </c>
      <c r="I1052" s="435">
        <v>0.2505</v>
      </c>
      <c r="J1052" s="435">
        <v>2.47E-2</v>
      </c>
      <c r="K1052" s="435">
        <v>0</v>
      </c>
      <c r="L1052" s="434">
        <v>0</v>
      </c>
      <c r="M1052" s="434">
        <v>16</v>
      </c>
      <c r="N1052" s="434">
        <v>6570.65</v>
      </c>
      <c r="O1052" s="434">
        <v>831</v>
      </c>
      <c r="P1052" s="435">
        <v>0.9032</v>
      </c>
      <c r="Q1052" s="434">
        <v>1</v>
      </c>
      <c r="R1052" s="434">
        <v>1.1290199999999999</v>
      </c>
      <c r="S1052" s="434" t="s">
        <v>361</v>
      </c>
      <c r="T1052" s="434" t="s">
        <v>361</v>
      </c>
      <c r="U1052" s="434"/>
      <c r="V1052" s="435"/>
      <c r="W1052" s="441"/>
    </row>
    <row r="1053" spans="2:23" x14ac:dyDescent="0.35">
      <c r="B1053" s="446" t="s">
        <v>224</v>
      </c>
      <c r="C1053" s="434" t="s">
        <v>827</v>
      </c>
      <c r="D1053" s="434" t="s">
        <v>828</v>
      </c>
      <c r="E1053" s="435">
        <v>0.94640000000000002</v>
      </c>
      <c r="F1053" s="434">
        <v>1</v>
      </c>
      <c r="G1053" s="435">
        <v>0</v>
      </c>
      <c r="H1053" s="435">
        <v>0</v>
      </c>
      <c r="I1053" s="435">
        <v>0.17369999999999999</v>
      </c>
      <c r="J1053" s="435">
        <v>1.01E-2</v>
      </c>
      <c r="K1053" s="435">
        <v>0</v>
      </c>
      <c r="L1053" s="434">
        <v>0</v>
      </c>
      <c r="M1053" s="434">
        <v>17</v>
      </c>
      <c r="N1053" s="434">
        <v>6634.57</v>
      </c>
      <c r="O1053" s="434">
        <v>778</v>
      </c>
      <c r="P1053" s="435">
        <v>0.96299999999999997</v>
      </c>
      <c r="Q1053" s="434">
        <v>1</v>
      </c>
      <c r="R1053" s="434"/>
      <c r="S1053" s="434" t="s">
        <v>361</v>
      </c>
      <c r="T1053" s="434" t="s">
        <v>361</v>
      </c>
      <c r="U1053" s="434">
        <v>1.1840999999999999</v>
      </c>
      <c r="V1053" s="435">
        <v>0.99329999999999996</v>
      </c>
      <c r="W1053" s="441">
        <v>1</v>
      </c>
    </row>
    <row r="1054" spans="2:23" x14ac:dyDescent="0.35">
      <c r="B1054" s="446" t="s">
        <v>221</v>
      </c>
      <c r="C1054" s="434" t="s">
        <v>711</v>
      </c>
      <c r="D1054" s="434" t="s">
        <v>832</v>
      </c>
      <c r="E1054" s="435">
        <v>0.86180000000000001</v>
      </c>
      <c r="F1054" s="434">
        <v>1</v>
      </c>
      <c r="G1054" s="435">
        <v>0</v>
      </c>
      <c r="H1054" s="435">
        <v>0</v>
      </c>
      <c r="I1054" s="435">
        <v>0.33679999999999999</v>
      </c>
      <c r="J1054" s="435">
        <v>4.2500000000000003E-2</v>
      </c>
      <c r="K1054" s="435">
        <v>7.0580000000000004E-2</v>
      </c>
      <c r="L1054" s="434">
        <v>492.44</v>
      </c>
      <c r="M1054" s="434">
        <v>14</v>
      </c>
      <c r="N1054" s="434">
        <v>6642.14</v>
      </c>
      <c r="O1054" s="434">
        <v>1539</v>
      </c>
      <c r="P1054" s="435">
        <v>0.9032</v>
      </c>
      <c r="Q1054" s="434">
        <v>1</v>
      </c>
      <c r="R1054" s="434">
        <v>1</v>
      </c>
      <c r="S1054" s="434" t="s">
        <v>361</v>
      </c>
      <c r="T1054" s="434" t="s">
        <v>361</v>
      </c>
      <c r="U1054" s="434"/>
      <c r="V1054" s="435"/>
      <c r="W1054" s="441"/>
    </row>
    <row r="1055" spans="2:23" x14ac:dyDescent="0.35">
      <c r="B1055" s="446" t="s">
        <v>223</v>
      </c>
      <c r="C1055" s="434" t="s">
        <v>709</v>
      </c>
      <c r="D1055" s="434" t="s">
        <v>710</v>
      </c>
      <c r="E1055" s="435">
        <v>0.85929999999999995</v>
      </c>
      <c r="F1055" s="434">
        <v>1</v>
      </c>
      <c r="G1055" s="435">
        <v>0</v>
      </c>
      <c r="H1055" s="435">
        <v>0</v>
      </c>
      <c r="I1055" s="435">
        <v>0.29559999999999997</v>
      </c>
      <c r="J1055" s="435">
        <v>3.4009999999999999E-2</v>
      </c>
      <c r="K1055" s="435">
        <v>0</v>
      </c>
      <c r="L1055" s="434">
        <v>585.84</v>
      </c>
      <c r="M1055" s="434">
        <v>14</v>
      </c>
      <c r="N1055" s="434">
        <v>6659.65</v>
      </c>
      <c r="O1055" s="434">
        <v>1348</v>
      </c>
      <c r="P1055" s="435">
        <v>0.90139999999999998</v>
      </c>
      <c r="Q1055" s="434">
        <v>1</v>
      </c>
      <c r="R1055" s="434">
        <v>1</v>
      </c>
      <c r="S1055" s="434" t="s">
        <v>361</v>
      </c>
      <c r="T1055" s="434" t="s">
        <v>361</v>
      </c>
      <c r="U1055" s="434">
        <v>1.3814</v>
      </c>
      <c r="V1055" s="435">
        <v>0.98780000000000001</v>
      </c>
      <c r="W1055" s="441">
        <v>1</v>
      </c>
    </row>
    <row r="1056" spans="2:23" x14ac:dyDescent="0.35">
      <c r="B1056" s="446" t="s">
        <v>221</v>
      </c>
      <c r="C1056" s="434" t="s">
        <v>833</v>
      </c>
      <c r="D1056" s="434" t="s">
        <v>834</v>
      </c>
      <c r="E1056" s="435">
        <v>0.88439999999999996</v>
      </c>
      <c r="F1056" s="434">
        <v>1</v>
      </c>
      <c r="G1056" s="435">
        <v>0</v>
      </c>
      <c r="H1056" s="435">
        <v>0</v>
      </c>
      <c r="I1056" s="435">
        <v>0.28799999999999998</v>
      </c>
      <c r="J1056" s="435">
        <v>0.03</v>
      </c>
      <c r="K1056" s="435">
        <v>0</v>
      </c>
      <c r="L1056" s="434">
        <v>0</v>
      </c>
      <c r="M1056" s="434">
        <v>16</v>
      </c>
      <c r="N1056" s="434">
        <v>6659.87</v>
      </c>
      <c r="O1056" s="434">
        <v>1277</v>
      </c>
      <c r="P1056" s="435">
        <v>0.91930000000000001</v>
      </c>
      <c r="Q1056" s="434">
        <v>1</v>
      </c>
      <c r="R1056" s="434">
        <v>1.0681799999999999</v>
      </c>
      <c r="S1056" s="434" t="s">
        <v>361</v>
      </c>
      <c r="T1056" s="434" t="s">
        <v>361</v>
      </c>
      <c r="U1056" s="434"/>
      <c r="V1056" s="435"/>
      <c r="W1056" s="441"/>
    </row>
    <row r="1057" spans="2:23" x14ac:dyDescent="0.35">
      <c r="B1057" s="446" t="s">
        <v>221</v>
      </c>
      <c r="C1057" s="434" t="s">
        <v>835</v>
      </c>
      <c r="D1057" s="434" t="s">
        <v>836</v>
      </c>
      <c r="E1057" s="435">
        <v>0.86180000000000001</v>
      </c>
      <c r="F1057" s="434">
        <v>1</v>
      </c>
      <c r="G1057" s="435">
        <v>0</v>
      </c>
      <c r="H1057" s="435">
        <v>0</v>
      </c>
      <c r="I1057" s="435">
        <v>0.1691</v>
      </c>
      <c r="J1057" s="435">
        <v>9.3500000000000007E-3</v>
      </c>
      <c r="K1057" s="435">
        <v>0</v>
      </c>
      <c r="L1057" s="434">
        <v>0</v>
      </c>
      <c r="M1057" s="434">
        <v>16</v>
      </c>
      <c r="N1057" s="434">
        <v>6662.76</v>
      </c>
      <c r="O1057" s="434">
        <v>428</v>
      </c>
      <c r="P1057" s="435">
        <v>0.9032</v>
      </c>
      <c r="Q1057" s="434">
        <v>1</v>
      </c>
      <c r="R1057" s="434">
        <v>1.2247699999999999</v>
      </c>
      <c r="S1057" s="434" t="s">
        <v>361</v>
      </c>
      <c r="T1057" s="434" t="s">
        <v>361</v>
      </c>
      <c r="U1057" s="434"/>
      <c r="V1057" s="435"/>
      <c r="W1057" s="441"/>
    </row>
    <row r="1058" spans="2:23" x14ac:dyDescent="0.35">
      <c r="B1058" s="446" t="s">
        <v>221</v>
      </c>
      <c r="C1058" s="434" t="s">
        <v>837</v>
      </c>
      <c r="D1058" s="434" t="s">
        <v>838</v>
      </c>
      <c r="E1058" s="435">
        <v>0.86180000000000001</v>
      </c>
      <c r="F1058" s="434">
        <v>1</v>
      </c>
      <c r="G1058" s="435">
        <v>0</v>
      </c>
      <c r="H1058" s="435">
        <v>0</v>
      </c>
      <c r="I1058" s="435">
        <v>0.32800000000000001</v>
      </c>
      <c r="J1058" s="435">
        <v>0.03</v>
      </c>
      <c r="K1058" s="435">
        <v>0</v>
      </c>
      <c r="L1058" s="434">
        <v>0</v>
      </c>
      <c r="M1058" s="434">
        <v>16</v>
      </c>
      <c r="N1058" s="434">
        <v>6688.94</v>
      </c>
      <c r="O1058" s="434">
        <v>411</v>
      </c>
      <c r="P1058" s="435">
        <v>0.9032</v>
      </c>
      <c r="Q1058" s="434">
        <v>1</v>
      </c>
      <c r="R1058" s="434">
        <v>1.18902</v>
      </c>
      <c r="S1058" s="434" t="s">
        <v>361</v>
      </c>
      <c r="T1058" s="434" t="s">
        <v>361</v>
      </c>
      <c r="U1058" s="434"/>
      <c r="V1058" s="435"/>
      <c r="W1058" s="441"/>
    </row>
    <row r="1059" spans="2:23" x14ac:dyDescent="0.35">
      <c r="B1059" s="446" t="s">
        <v>221</v>
      </c>
      <c r="C1059" s="434" t="s">
        <v>839</v>
      </c>
      <c r="D1059" s="434" t="s">
        <v>840</v>
      </c>
      <c r="E1059" s="435">
        <v>0.86180000000000001</v>
      </c>
      <c r="F1059" s="434">
        <v>1</v>
      </c>
      <c r="G1059" s="435">
        <v>0</v>
      </c>
      <c r="H1059" s="435">
        <v>0</v>
      </c>
      <c r="I1059" s="435">
        <v>0.26650000000000001</v>
      </c>
      <c r="J1059" s="435">
        <v>2.8000000000000001E-2</v>
      </c>
      <c r="K1059" s="435">
        <v>0</v>
      </c>
      <c r="L1059" s="434">
        <v>0</v>
      </c>
      <c r="M1059" s="434">
        <v>16</v>
      </c>
      <c r="N1059" s="434">
        <v>6698.4</v>
      </c>
      <c r="O1059" s="434">
        <v>630</v>
      </c>
      <c r="P1059" s="435">
        <v>0.9032</v>
      </c>
      <c r="Q1059" s="434">
        <v>1</v>
      </c>
      <c r="R1059" s="434">
        <v>1.1863600000000001</v>
      </c>
      <c r="S1059" s="434" t="s">
        <v>361</v>
      </c>
      <c r="T1059" s="434" t="s">
        <v>361</v>
      </c>
      <c r="U1059" s="434"/>
      <c r="V1059" s="435"/>
      <c r="W1059" s="441"/>
    </row>
    <row r="1060" spans="2:23" x14ac:dyDescent="0.35">
      <c r="B1060" s="446" t="s">
        <v>221</v>
      </c>
      <c r="C1060" s="434" t="s">
        <v>841</v>
      </c>
      <c r="D1060" s="434" t="s">
        <v>842</v>
      </c>
      <c r="E1060" s="435">
        <v>0.86180000000000001</v>
      </c>
      <c r="F1060" s="434">
        <v>1</v>
      </c>
      <c r="G1060" s="435">
        <v>0</v>
      </c>
      <c r="H1060" s="435">
        <v>0</v>
      </c>
      <c r="I1060" s="435">
        <v>0.1921107051</v>
      </c>
      <c r="J1060" s="435">
        <v>1.3089999999999999E-2</v>
      </c>
      <c r="K1060" s="435">
        <v>0</v>
      </c>
      <c r="L1060" s="434">
        <v>0</v>
      </c>
      <c r="M1060" s="434">
        <v>16</v>
      </c>
      <c r="N1060" s="434">
        <v>6704.41</v>
      </c>
      <c r="O1060" s="434">
        <v>394</v>
      </c>
      <c r="P1060" s="435">
        <v>0.9032</v>
      </c>
      <c r="Q1060" s="434">
        <v>1</v>
      </c>
      <c r="R1060" s="434">
        <v>1.18136</v>
      </c>
      <c r="S1060" s="434" t="s">
        <v>361</v>
      </c>
      <c r="T1060" s="434" t="s">
        <v>361</v>
      </c>
      <c r="U1060" s="434"/>
      <c r="V1060" s="435"/>
      <c r="W1060" s="441"/>
    </row>
    <row r="1061" spans="2:23" x14ac:dyDescent="0.35">
      <c r="B1061" s="446" t="s">
        <v>222</v>
      </c>
      <c r="C1061" s="434" t="s">
        <v>830</v>
      </c>
      <c r="D1061" s="434" t="s">
        <v>831</v>
      </c>
      <c r="E1061" s="435">
        <v>0.87260000000000004</v>
      </c>
      <c r="F1061" s="434">
        <v>1</v>
      </c>
      <c r="G1061" s="435">
        <v>0</v>
      </c>
      <c r="H1061" s="435">
        <v>0</v>
      </c>
      <c r="I1061" s="435">
        <v>0.2601</v>
      </c>
      <c r="J1061" s="435">
        <v>2.6679999999999999E-2</v>
      </c>
      <c r="K1061" s="435">
        <v>0</v>
      </c>
      <c r="L1061" s="434">
        <v>0</v>
      </c>
      <c r="M1061" s="434">
        <v>16</v>
      </c>
      <c r="N1061" s="434">
        <v>6714.72</v>
      </c>
      <c r="O1061" s="434">
        <v>803</v>
      </c>
      <c r="P1061" s="435">
        <v>0.91090000000000004</v>
      </c>
      <c r="Q1061" s="434">
        <v>1</v>
      </c>
      <c r="R1061" s="434">
        <v>1.1328800000000001</v>
      </c>
      <c r="S1061" s="434" t="s">
        <v>361</v>
      </c>
      <c r="T1061" s="434" t="s">
        <v>361</v>
      </c>
      <c r="U1061" s="434">
        <v>1.2637</v>
      </c>
      <c r="V1061" s="435">
        <v>0.99950000000000006</v>
      </c>
      <c r="W1061" s="441">
        <v>0.99737499829999998</v>
      </c>
    </row>
    <row r="1062" spans="2:23" x14ac:dyDescent="0.35">
      <c r="B1062" s="446" t="s">
        <v>221</v>
      </c>
      <c r="C1062" s="434" t="s">
        <v>843</v>
      </c>
      <c r="D1062" s="434" t="s">
        <v>844</v>
      </c>
      <c r="E1062" s="435">
        <v>0.97050000000000003</v>
      </c>
      <c r="F1062" s="434">
        <v>1</v>
      </c>
      <c r="G1062" s="435">
        <v>0</v>
      </c>
      <c r="H1062" s="435">
        <v>0</v>
      </c>
      <c r="I1062" s="435">
        <v>0.23559999999999998</v>
      </c>
      <c r="J1062" s="435">
        <v>2.163E-2</v>
      </c>
      <c r="K1062" s="435">
        <v>0</v>
      </c>
      <c r="L1062" s="434">
        <v>0</v>
      </c>
      <c r="M1062" s="434">
        <v>17</v>
      </c>
      <c r="N1062" s="434">
        <v>6739.43</v>
      </c>
      <c r="O1062" s="434">
        <v>827</v>
      </c>
      <c r="P1062" s="435">
        <v>0.97970000000000002</v>
      </c>
      <c r="Q1062" s="434">
        <v>1</v>
      </c>
      <c r="R1062" s="434">
        <v>1.1409100000000001</v>
      </c>
      <c r="S1062" s="434" t="s">
        <v>361</v>
      </c>
      <c r="T1062" s="434" t="s">
        <v>361</v>
      </c>
      <c r="U1062" s="434"/>
      <c r="V1062" s="435"/>
      <c r="W1062" s="441"/>
    </row>
    <row r="1063" spans="2:23" x14ac:dyDescent="0.35">
      <c r="B1063" s="446" t="s">
        <v>224</v>
      </c>
      <c r="C1063" s="434" t="s">
        <v>825</v>
      </c>
      <c r="D1063" s="434" t="s">
        <v>829</v>
      </c>
      <c r="E1063" s="435">
        <v>0.85150000000000003</v>
      </c>
      <c r="F1063" s="434">
        <v>1</v>
      </c>
      <c r="G1063" s="435">
        <v>0</v>
      </c>
      <c r="H1063" s="435">
        <v>0</v>
      </c>
      <c r="I1063" s="435">
        <v>0.46300000000000002</v>
      </c>
      <c r="J1063" s="435">
        <v>0.03</v>
      </c>
      <c r="K1063" s="435">
        <v>0</v>
      </c>
      <c r="L1063" s="434">
        <v>0</v>
      </c>
      <c r="M1063" s="434">
        <v>16</v>
      </c>
      <c r="N1063" s="434">
        <v>6761.02</v>
      </c>
      <c r="O1063" s="434">
        <v>449</v>
      </c>
      <c r="P1063" s="435">
        <v>0.89580000000000004</v>
      </c>
      <c r="Q1063" s="434">
        <v>1</v>
      </c>
      <c r="R1063" s="434"/>
      <c r="S1063" s="434" t="s">
        <v>361</v>
      </c>
      <c r="T1063" s="434" t="s">
        <v>361</v>
      </c>
      <c r="U1063" s="434">
        <v>1.3577999999999999</v>
      </c>
      <c r="V1063" s="435">
        <v>0.99770000000000003</v>
      </c>
      <c r="W1063" s="441">
        <v>1</v>
      </c>
    </row>
    <row r="1064" spans="2:23" x14ac:dyDescent="0.35">
      <c r="B1064" s="446" t="s">
        <v>222</v>
      </c>
      <c r="C1064" s="434" t="s">
        <v>711</v>
      </c>
      <c r="D1064" s="434" t="s">
        <v>712</v>
      </c>
      <c r="E1064" s="435">
        <v>0.87260000000000004</v>
      </c>
      <c r="F1064" s="434">
        <v>1</v>
      </c>
      <c r="G1064" s="435">
        <v>0</v>
      </c>
      <c r="H1064" s="435">
        <v>0</v>
      </c>
      <c r="I1064" s="435">
        <v>0.34</v>
      </c>
      <c r="J1064" s="435">
        <v>4.3159999999999997E-2</v>
      </c>
      <c r="K1064" s="435">
        <v>7.1279999999999996E-2</v>
      </c>
      <c r="L1064" s="434">
        <v>609.44000000000005</v>
      </c>
      <c r="M1064" s="434">
        <v>14</v>
      </c>
      <c r="N1064" s="434">
        <v>6787.78</v>
      </c>
      <c r="O1064" s="434">
        <v>1389</v>
      </c>
      <c r="P1064" s="435">
        <v>0.91090000000000004</v>
      </c>
      <c r="Q1064" s="434">
        <v>1</v>
      </c>
      <c r="R1064" s="434">
        <v>1</v>
      </c>
      <c r="S1064" s="434" t="s">
        <v>361</v>
      </c>
      <c r="T1064" s="434" t="s">
        <v>361</v>
      </c>
      <c r="U1064" s="434">
        <v>1.4682999999999999</v>
      </c>
      <c r="V1064" s="435">
        <v>0.99739999999999995</v>
      </c>
      <c r="W1064" s="441">
        <v>0.99788288290000005</v>
      </c>
    </row>
    <row r="1065" spans="2:23" x14ac:dyDescent="0.35">
      <c r="B1065" s="446" t="s">
        <v>222</v>
      </c>
      <c r="C1065" s="434" t="s">
        <v>833</v>
      </c>
      <c r="D1065" s="434" t="s">
        <v>845</v>
      </c>
      <c r="E1065" s="435">
        <v>0.88780000000000003</v>
      </c>
      <c r="F1065" s="434">
        <v>1</v>
      </c>
      <c r="G1065" s="435">
        <v>0</v>
      </c>
      <c r="H1065" s="435">
        <v>0</v>
      </c>
      <c r="I1065" s="435">
        <v>0.24779999999999999</v>
      </c>
      <c r="J1065" s="435">
        <v>2.4150000000000001E-2</v>
      </c>
      <c r="K1065" s="435">
        <v>0</v>
      </c>
      <c r="L1065" s="434">
        <v>0</v>
      </c>
      <c r="M1065" s="434">
        <v>16</v>
      </c>
      <c r="N1065" s="434">
        <v>6805.89</v>
      </c>
      <c r="O1065" s="434">
        <v>1242</v>
      </c>
      <c r="P1065" s="435">
        <v>0.92169999999999996</v>
      </c>
      <c r="Q1065" s="434">
        <v>1</v>
      </c>
      <c r="R1065" s="434">
        <v>1.0577300000000001</v>
      </c>
      <c r="S1065" s="434" t="s">
        <v>361</v>
      </c>
      <c r="T1065" s="434" t="s">
        <v>361</v>
      </c>
      <c r="U1065" s="434">
        <v>1.3448</v>
      </c>
      <c r="V1065" s="435">
        <v>1</v>
      </c>
      <c r="W1065" s="441">
        <v>1.0208446114</v>
      </c>
    </row>
    <row r="1066" spans="2:23" x14ac:dyDescent="0.35">
      <c r="B1066" s="446" t="s">
        <v>222</v>
      </c>
      <c r="C1066" s="434" t="s">
        <v>835</v>
      </c>
      <c r="D1066" s="434" t="s">
        <v>836</v>
      </c>
      <c r="E1066" s="435">
        <v>0.87260000000000004</v>
      </c>
      <c r="F1066" s="434">
        <v>1</v>
      </c>
      <c r="G1066" s="435">
        <v>0</v>
      </c>
      <c r="H1066" s="435">
        <v>0</v>
      </c>
      <c r="I1066" s="435">
        <v>0.21729999999999999</v>
      </c>
      <c r="J1066" s="435">
        <v>1.7860000000000001E-2</v>
      </c>
      <c r="K1066" s="435">
        <v>0</v>
      </c>
      <c r="L1066" s="434">
        <v>0</v>
      </c>
      <c r="M1066" s="434">
        <v>16</v>
      </c>
      <c r="N1066" s="434">
        <v>6808.85</v>
      </c>
      <c r="O1066" s="434">
        <v>392</v>
      </c>
      <c r="P1066" s="435">
        <v>0.91090000000000004</v>
      </c>
      <c r="Q1066" s="434">
        <v>1</v>
      </c>
      <c r="R1066" s="434">
        <v>1.2236400000000001</v>
      </c>
      <c r="S1066" s="434" t="s">
        <v>361</v>
      </c>
      <c r="T1066" s="434" t="s">
        <v>361</v>
      </c>
      <c r="U1066" s="434">
        <v>1.2947</v>
      </c>
      <c r="V1066" s="435">
        <v>1</v>
      </c>
      <c r="W1066" s="441">
        <v>1.0052338436999999</v>
      </c>
    </row>
    <row r="1067" spans="2:23" x14ac:dyDescent="0.35">
      <c r="B1067" s="446" t="s">
        <v>222</v>
      </c>
      <c r="C1067" s="434" t="s">
        <v>837</v>
      </c>
      <c r="D1067" s="434" t="s">
        <v>838</v>
      </c>
      <c r="E1067" s="435">
        <v>0.87260000000000004</v>
      </c>
      <c r="F1067" s="434">
        <v>1</v>
      </c>
      <c r="G1067" s="435">
        <v>0</v>
      </c>
      <c r="H1067" s="435">
        <v>0</v>
      </c>
      <c r="I1067" s="435">
        <v>0.32919999999999999</v>
      </c>
      <c r="J1067" s="435">
        <v>0.03</v>
      </c>
      <c r="K1067" s="435">
        <v>0</v>
      </c>
      <c r="L1067" s="434">
        <v>1662.92</v>
      </c>
      <c r="M1067" s="434">
        <v>16</v>
      </c>
      <c r="N1067" s="434">
        <v>6835.61</v>
      </c>
      <c r="O1067" s="434">
        <v>339</v>
      </c>
      <c r="P1067" s="435">
        <v>0.91090000000000004</v>
      </c>
      <c r="Q1067" s="434">
        <v>1</v>
      </c>
      <c r="R1067" s="434">
        <v>1.19818</v>
      </c>
      <c r="S1067" s="434" t="s">
        <v>361</v>
      </c>
      <c r="T1067" s="434" t="s">
        <v>361</v>
      </c>
      <c r="U1067" s="434">
        <v>1.3247</v>
      </c>
      <c r="V1067" s="435">
        <v>0.99990000000000001</v>
      </c>
      <c r="W1067" s="441">
        <v>0.99935307510000004</v>
      </c>
    </row>
    <row r="1068" spans="2:23" x14ac:dyDescent="0.35">
      <c r="B1068" s="446" t="s">
        <v>222</v>
      </c>
      <c r="C1068" s="434" t="s">
        <v>839</v>
      </c>
      <c r="D1068" s="434" t="s">
        <v>840</v>
      </c>
      <c r="E1068" s="435">
        <v>0.87260000000000004</v>
      </c>
      <c r="F1068" s="434">
        <v>1</v>
      </c>
      <c r="G1068" s="435">
        <v>0</v>
      </c>
      <c r="H1068" s="435">
        <v>0</v>
      </c>
      <c r="I1068" s="435">
        <v>0.30690000000000001</v>
      </c>
      <c r="J1068" s="435">
        <v>0.03</v>
      </c>
      <c r="K1068" s="435">
        <v>0</v>
      </c>
      <c r="L1068" s="434">
        <v>0</v>
      </c>
      <c r="M1068" s="434">
        <v>16</v>
      </c>
      <c r="N1068" s="434">
        <v>6845.27</v>
      </c>
      <c r="O1068" s="434">
        <v>673</v>
      </c>
      <c r="P1068" s="435">
        <v>0.91090000000000004</v>
      </c>
      <c r="Q1068" s="434">
        <v>1</v>
      </c>
      <c r="R1068" s="434">
        <v>1.16008</v>
      </c>
      <c r="S1068" s="434" t="s">
        <v>361</v>
      </c>
      <c r="T1068" s="434" t="s">
        <v>361</v>
      </c>
      <c r="U1068" s="434">
        <v>1.1847000000000001</v>
      </c>
      <c r="V1068" s="435">
        <v>0.99519999999999997</v>
      </c>
      <c r="W1068" s="441">
        <v>1.0127184584</v>
      </c>
    </row>
    <row r="1069" spans="2:23" x14ac:dyDescent="0.35">
      <c r="B1069" s="446" t="s">
        <v>223</v>
      </c>
      <c r="C1069" s="434" t="s">
        <v>830</v>
      </c>
      <c r="D1069" s="434" t="s">
        <v>831</v>
      </c>
      <c r="E1069" s="435">
        <v>0.85929999999999995</v>
      </c>
      <c r="F1069" s="434">
        <v>1</v>
      </c>
      <c r="G1069" s="435">
        <v>0</v>
      </c>
      <c r="H1069" s="435">
        <v>0</v>
      </c>
      <c r="I1069" s="435">
        <v>0.2601</v>
      </c>
      <c r="J1069" s="435">
        <v>2.6679999999999999E-2</v>
      </c>
      <c r="K1069" s="435">
        <v>0</v>
      </c>
      <c r="L1069" s="434">
        <v>0</v>
      </c>
      <c r="M1069" s="434">
        <v>16</v>
      </c>
      <c r="N1069" s="434">
        <v>6849.75</v>
      </c>
      <c r="O1069" s="434">
        <v>803</v>
      </c>
      <c r="P1069" s="435">
        <v>0.90139999999999998</v>
      </c>
      <c r="Q1069" s="434">
        <v>1</v>
      </c>
      <c r="R1069" s="434">
        <v>1.1328800000000001</v>
      </c>
      <c r="S1069" s="434" t="s">
        <v>361</v>
      </c>
      <c r="T1069" s="434" t="s">
        <v>361</v>
      </c>
      <c r="U1069" s="434">
        <v>1.2637</v>
      </c>
      <c r="V1069" s="435">
        <v>0.99860000000000004</v>
      </c>
      <c r="W1069" s="441">
        <v>1</v>
      </c>
    </row>
    <row r="1070" spans="2:23" x14ac:dyDescent="0.35">
      <c r="B1070" s="446" t="s">
        <v>225</v>
      </c>
      <c r="C1070" s="434" t="s">
        <v>827</v>
      </c>
      <c r="D1070" s="434" t="s">
        <v>828</v>
      </c>
      <c r="E1070" s="435">
        <v>1.2181</v>
      </c>
      <c r="F1070" s="434">
        <v>1</v>
      </c>
      <c r="G1070" s="435">
        <v>0</v>
      </c>
      <c r="H1070" s="435">
        <v>0</v>
      </c>
      <c r="I1070" s="435">
        <v>0.13059999999999999</v>
      </c>
      <c r="J1070" s="435">
        <v>0</v>
      </c>
      <c r="K1070" s="435">
        <v>0</v>
      </c>
      <c r="L1070" s="434">
        <v>0</v>
      </c>
      <c r="M1070" s="434">
        <v>17</v>
      </c>
      <c r="N1070" s="434">
        <v>6849.76</v>
      </c>
      <c r="O1070" s="434">
        <v>559</v>
      </c>
      <c r="P1070" s="435">
        <v>1.1446578197210699</v>
      </c>
      <c r="Q1070" s="434">
        <v>1</v>
      </c>
      <c r="R1070" s="434">
        <v>1.15908999999999</v>
      </c>
      <c r="S1070" s="434" t="s">
        <v>361</v>
      </c>
      <c r="T1070" s="434" t="s">
        <v>361</v>
      </c>
      <c r="U1070" s="434">
        <v>1.2194</v>
      </c>
      <c r="V1070" s="435">
        <v>0.995</v>
      </c>
      <c r="W1070" s="441">
        <v>0.98585250160000004</v>
      </c>
    </row>
    <row r="1071" spans="2:23" x14ac:dyDescent="0.35">
      <c r="B1071" s="446" t="s">
        <v>222</v>
      </c>
      <c r="C1071" s="434" t="s">
        <v>841</v>
      </c>
      <c r="D1071" s="434" t="s">
        <v>842</v>
      </c>
      <c r="E1071" s="435">
        <v>0.87260000000000004</v>
      </c>
      <c r="F1071" s="434">
        <v>1</v>
      </c>
      <c r="G1071" s="435">
        <v>0</v>
      </c>
      <c r="H1071" s="435">
        <v>0</v>
      </c>
      <c r="I1071" s="435">
        <v>0.30522143150000003</v>
      </c>
      <c r="J1071" s="435">
        <v>0.03</v>
      </c>
      <c r="K1071" s="435">
        <v>0</v>
      </c>
      <c r="L1071" s="434">
        <v>0</v>
      </c>
      <c r="M1071" s="434">
        <v>16</v>
      </c>
      <c r="N1071" s="434">
        <v>6851.41</v>
      </c>
      <c r="O1071" s="434">
        <v>330</v>
      </c>
      <c r="P1071" s="435">
        <v>0.91090000000000004</v>
      </c>
      <c r="Q1071" s="434">
        <v>1</v>
      </c>
      <c r="R1071" s="434">
        <v>1.1776500000000001</v>
      </c>
      <c r="S1071" s="434" t="s">
        <v>361</v>
      </c>
      <c r="T1071" s="434" t="s">
        <v>361</v>
      </c>
      <c r="U1071" s="434">
        <v>1.3141</v>
      </c>
      <c r="V1071" s="435">
        <v>0.98850000000000005</v>
      </c>
      <c r="W1071" s="441">
        <v>1.0043784592</v>
      </c>
    </row>
    <row r="1072" spans="2:23" x14ac:dyDescent="0.35">
      <c r="B1072" s="446" t="s">
        <v>222</v>
      </c>
      <c r="C1072" s="434" t="s">
        <v>843</v>
      </c>
      <c r="D1072" s="434" t="s">
        <v>846</v>
      </c>
      <c r="E1072" s="435">
        <v>1.0178</v>
      </c>
      <c r="F1072" s="434">
        <v>1</v>
      </c>
      <c r="G1072" s="435">
        <v>0</v>
      </c>
      <c r="H1072" s="435">
        <v>0</v>
      </c>
      <c r="I1072" s="435">
        <v>0.22539999999999999</v>
      </c>
      <c r="J1072" s="435">
        <v>1.9529999999999999E-2</v>
      </c>
      <c r="K1072" s="435">
        <v>0</v>
      </c>
      <c r="L1072" s="434">
        <v>0</v>
      </c>
      <c r="M1072" s="434">
        <v>17</v>
      </c>
      <c r="N1072" s="434">
        <v>6887.2</v>
      </c>
      <c r="O1072" s="434">
        <v>856</v>
      </c>
      <c r="P1072" s="435">
        <v>1.0122</v>
      </c>
      <c r="Q1072" s="434">
        <v>1</v>
      </c>
      <c r="R1072" s="434">
        <v>1.13629</v>
      </c>
      <c r="S1072" s="434" t="s">
        <v>361</v>
      </c>
      <c r="T1072" s="434" t="s">
        <v>361</v>
      </c>
      <c r="U1072" s="434">
        <v>1.7668999999999999</v>
      </c>
      <c r="V1072" s="435">
        <v>0.98419999999999996</v>
      </c>
      <c r="W1072" s="441">
        <v>0.99980749810000002</v>
      </c>
    </row>
    <row r="1073" spans="2:23" x14ac:dyDescent="0.35">
      <c r="B1073" s="446" t="s">
        <v>223</v>
      </c>
      <c r="C1073" s="434" t="s">
        <v>711</v>
      </c>
      <c r="D1073" s="434" t="s">
        <v>712</v>
      </c>
      <c r="E1073" s="435">
        <v>0.85929999999999995</v>
      </c>
      <c r="F1073" s="434">
        <v>1</v>
      </c>
      <c r="G1073" s="435">
        <v>0</v>
      </c>
      <c r="H1073" s="435">
        <v>0</v>
      </c>
      <c r="I1073" s="435">
        <v>0.34</v>
      </c>
      <c r="J1073" s="435">
        <v>4.3159999999999997E-2</v>
      </c>
      <c r="K1073" s="435">
        <v>7.1279999999999996E-2</v>
      </c>
      <c r="L1073" s="434">
        <v>709.92</v>
      </c>
      <c r="M1073" s="434">
        <v>14</v>
      </c>
      <c r="N1073" s="434">
        <v>6924.27</v>
      </c>
      <c r="O1073" s="434">
        <v>1389</v>
      </c>
      <c r="P1073" s="435">
        <v>0.90139999999999998</v>
      </c>
      <c r="Q1073" s="434">
        <v>1</v>
      </c>
      <c r="R1073" s="434">
        <v>1</v>
      </c>
      <c r="S1073" s="434" t="s">
        <v>361</v>
      </c>
      <c r="T1073" s="434" t="s">
        <v>361</v>
      </c>
      <c r="U1073" s="434">
        <v>1.4682999999999999</v>
      </c>
      <c r="V1073" s="435">
        <v>0.99880000000000002</v>
      </c>
      <c r="W1073" s="441">
        <v>1</v>
      </c>
    </row>
    <row r="1074" spans="2:23" x14ac:dyDescent="0.35">
      <c r="B1074" s="446" t="s">
        <v>225</v>
      </c>
      <c r="C1074" s="434" t="s">
        <v>713</v>
      </c>
      <c r="D1074" s="434" t="s">
        <v>714</v>
      </c>
      <c r="E1074" s="435">
        <v>1.2181</v>
      </c>
      <c r="F1074" s="434">
        <v>1</v>
      </c>
      <c r="G1074" s="435">
        <v>0</v>
      </c>
      <c r="H1074" s="435">
        <v>0</v>
      </c>
      <c r="I1074" s="435">
        <v>0.15609999999999999</v>
      </c>
      <c r="J1074" s="435">
        <v>7.2399999999999999E-3</v>
      </c>
      <c r="K1074" s="435">
        <v>0</v>
      </c>
      <c r="L1074" s="434">
        <v>2368.31</v>
      </c>
      <c r="M1074" s="434">
        <v>14</v>
      </c>
      <c r="N1074" s="434">
        <v>6936.14</v>
      </c>
      <c r="O1074" s="434">
        <v>32</v>
      </c>
      <c r="P1074" s="435">
        <v>1.1446578197210699</v>
      </c>
      <c r="Q1074" s="434">
        <v>1</v>
      </c>
      <c r="R1074" s="434">
        <v>1.25</v>
      </c>
      <c r="S1074" s="434" t="s">
        <v>361</v>
      </c>
      <c r="T1074" s="434" t="s">
        <v>361</v>
      </c>
      <c r="U1074" s="434">
        <v>1.4541999999999999</v>
      </c>
      <c r="V1074" s="435">
        <v>1</v>
      </c>
      <c r="W1074" s="441">
        <v>1</v>
      </c>
    </row>
    <row r="1075" spans="2:23" x14ac:dyDescent="0.35">
      <c r="B1075" s="446" t="s">
        <v>221</v>
      </c>
      <c r="C1075" s="434" t="s">
        <v>847</v>
      </c>
      <c r="D1075" s="434" t="s">
        <v>848</v>
      </c>
      <c r="E1075" s="435">
        <v>0.96909999999999996</v>
      </c>
      <c r="F1075" s="434">
        <v>1</v>
      </c>
      <c r="G1075" s="435">
        <v>0</v>
      </c>
      <c r="H1075" s="435">
        <v>0</v>
      </c>
      <c r="I1075" s="435">
        <v>0.24249999999999999</v>
      </c>
      <c r="J1075" s="435">
        <v>2.3050000000000001E-2</v>
      </c>
      <c r="K1075" s="435">
        <v>0</v>
      </c>
      <c r="L1075" s="434">
        <v>0</v>
      </c>
      <c r="M1075" s="434">
        <v>16</v>
      </c>
      <c r="N1075" s="434">
        <v>6936.76</v>
      </c>
      <c r="O1075" s="434">
        <v>2245</v>
      </c>
      <c r="P1075" s="435">
        <v>0.97870000000000001</v>
      </c>
      <c r="Q1075" s="434">
        <v>1</v>
      </c>
      <c r="R1075" s="434">
        <v>1</v>
      </c>
      <c r="S1075" s="434" t="s">
        <v>361</v>
      </c>
      <c r="T1075" s="434" t="s">
        <v>361</v>
      </c>
      <c r="U1075" s="434"/>
      <c r="V1075" s="435"/>
      <c r="W1075" s="441"/>
    </row>
    <row r="1076" spans="2:23" x14ac:dyDescent="0.35">
      <c r="B1076" s="446" t="s">
        <v>223</v>
      </c>
      <c r="C1076" s="434" t="s">
        <v>833</v>
      </c>
      <c r="D1076" s="434" t="s">
        <v>845</v>
      </c>
      <c r="E1076" s="435">
        <v>0.90329999999999999</v>
      </c>
      <c r="F1076" s="434">
        <v>1</v>
      </c>
      <c r="G1076" s="435">
        <v>0</v>
      </c>
      <c r="H1076" s="435">
        <v>0</v>
      </c>
      <c r="I1076" s="435">
        <v>0.24779999999999999</v>
      </c>
      <c r="J1076" s="435">
        <v>2.4150000000000001E-2</v>
      </c>
      <c r="K1076" s="435">
        <v>0</v>
      </c>
      <c r="L1076" s="434">
        <v>0</v>
      </c>
      <c r="M1076" s="434">
        <v>16</v>
      </c>
      <c r="N1076" s="434">
        <v>6942.75</v>
      </c>
      <c r="O1076" s="434">
        <v>1242</v>
      </c>
      <c r="P1076" s="435">
        <v>0.93269999999999997</v>
      </c>
      <c r="Q1076" s="434">
        <v>1</v>
      </c>
      <c r="R1076" s="434">
        <v>1.0577300000000001</v>
      </c>
      <c r="S1076" s="434" t="s">
        <v>361</v>
      </c>
      <c r="T1076" s="434" t="s">
        <v>361</v>
      </c>
      <c r="U1076" s="434">
        <v>1.3448</v>
      </c>
      <c r="V1076" s="435">
        <v>0.99970000000000003</v>
      </c>
      <c r="W1076" s="441">
        <v>1</v>
      </c>
    </row>
    <row r="1077" spans="2:23" x14ac:dyDescent="0.35">
      <c r="B1077" s="446" t="s">
        <v>223</v>
      </c>
      <c r="C1077" s="434" t="s">
        <v>835</v>
      </c>
      <c r="D1077" s="434" t="s">
        <v>849</v>
      </c>
      <c r="E1077" s="435">
        <v>0.85929999999999995</v>
      </c>
      <c r="F1077" s="434">
        <v>1</v>
      </c>
      <c r="G1077" s="435">
        <v>0</v>
      </c>
      <c r="H1077" s="435">
        <v>0</v>
      </c>
      <c r="I1077" s="435">
        <v>0.21729999999999999</v>
      </c>
      <c r="J1077" s="435">
        <v>1.7860000000000001E-2</v>
      </c>
      <c r="K1077" s="435">
        <v>0</v>
      </c>
      <c r="L1077" s="434">
        <v>0</v>
      </c>
      <c r="M1077" s="434">
        <v>16</v>
      </c>
      <c r="N1077" s="434">
        <v>6945.77</v>
      </c>
      <c r="O1077" s="434">
        <v>392</v>
      </c>
      <c r="P1077" s="435">
        <v>0.90139999999999998</v>
      </c>
      <c r="Q1077" s="434">
        <v>1</v>
      </c>
      <c r="R1077" s="434">
        <v>1.2236400000000001</v>
      </c>
      <c r="S1077" s="434" t="s">
        <v>361</v>
      </c>
      <c r="T1077" s="434" t="s">
        <v>361</v>
      </c>
      <c r="U1077" s="434">
        <v>1.2947</v>
      </c>
      <c r="V1077" s="435">
        <v>1</v>
      </c>
      <c r="W1077" s="441">
        <v>1</v>
      </c>
    </row>
    <row r="1078" spans="2:23" x14ac:dyDescent="0.35">
      <c r="B1078" s="446" t="s">
        <v>221</v>
      </c>
      <c r="C1078" s="434" t="s">
        <v>850</v>
      </c>
      <c r="D1078" s="434" t="s">
        <v>851</v>
      </c>
      <c r="E1078" s="435">
        <v>1.0109999999999999</v>
      </c>
      <c r="F1078" s="434">
        <v>1</v>
      </c>
      <c r="G1078" s="435">
        <v>0</v>
      </c>
      <c r="H1078" s="435">
        <v>0</v>
      </c>
      <c r="I1078" s="435">
        <v>0.2918</v>
      </c>
      <c r="J1078" s="435">
        <v>3.322E-2</v>
      </c>
      <c r="K1078" s="435">
        <v>6.087E-2</v>
      </c>
      <c r="L1078" s="434">
        <v>0</v>
      </c>
      <c r="M1078" s="434">
        <v>16</v>
      </c>
      <c r="N1078" s="434">
        <v>6955.54</v>
      </c>
      <c r="O1078" s="434">
        <v>1179</v>
      </c>
      <c r="P1078" s="435">
        <v>1.0075000000000001</v>
      </c>
      <c r="Q1078" s="434">
        <v>1</v>
      </c>
      <c r="R1078" s="434">
        <v>1.03386</v>
      </c>
      <c r="S1078" s="434" t="s">
        <v>361</v>
      </c>
      <c r="T1078" s="434" t="s">
        <v>361</v>
      </c>
      <c r="U1078" s="434"/>
      <c r="V1078" s="435"/>
      <c r="W1078" s="441"/>
    </row>
    <row r="1079" spans="2:23" x14ac:dyDescent="0.35">
      <c r="B1079" s="446" t="s">
        <v>223</v>
      </c>
      <c r="C1079" s="434" t="s">
        <v>837</v>
      </c>
      <c r="D1079" s="434" t="s">
        <v>838</v>
      </c>
      <c r="E1079" s="435">
        <v>0.85929999999999995</v>
      </c>
      <c r="F1079" s="434">
        <v>1</v>
      </c>
      <c r="G1079" s="435">
        <v>0</v>
      </c>
      <c r="H1079" s="435">
        <v>0</v>
      </c>
      <c r="I1079" s="435">
        <v>0.32919999999999999</v>
      </c>
      <c r="J1079" s="435">
        <v>0.03</v>
      </c>
      <c r="K1079" s="435">
        <v>0</v>
      </c>
      <c r="L1079" s="434">
        <v>0</v>
      </c>
      <c r="M1079" s="434">
        <v>16</v>
      </c>
      <c r="N1079" s="434">
        <v>6973.07</v>
      </c>
      <c r="O1079" s="434">
        <v>339</v>
      </c>
      <c r="P1079" s="435">
        <v>0.90139999999999998</v>
      </c>
      <c r="Q1079" s="434">
        <v>1</v>
      </c>
      <c r="R1079" s="434">
        <v>1.19818</v>
      </c>
      <c r="S1079" s="434" t="s">
        <v>361</v>
      </c>
      <c r="T1079" s="434" t="s">
        <v>361</v>
      </c>
      <c r="U1079" s="434">
        <v>1.3247</v>
      </c>
      <c r="V1079" s="435">
        <v>0.99550000000000005</v>
      </c>
      <c r="W1079" s="441">
        <v>1</v>
      </c>
    </row>
    <row r="1080" spans="2:23" x14ac:dyDescent="0.35">
      <c r="B1080" s="446" t="s">
        <v>225</v>
      </c>
      <c r="C1080" s="434" t="s">
        <v>825</v>
      </c>
      <c r="D1080" s="434" t="s">
        <v>829</v>
      </c>
      <c r="E1080" s="435">
        <v>1.2181</v>
      </c>
      <c r="F1080" s="434">
        <v>1</v>
      </c>
      <c r="G1080" s="435">
        <v>0</v>
      </c>
      <c r="H1080" s="435">
        <v>0</v>
      </c>
      <c r="I1080" s="435">
        <v>0.27989999999999998</v>
      </c>
      <c r="J1080" s="435">
        <v>0.03</v>
      </c>
      <c r="K1080" s="435">
        <v>0</v>
      </c>
      <c r="L1080" s="434">
        <v>517.75</v>
      </c>
      <c r="M1080" s="434">
        <v>16</v>
      </c>
      <c r="N1080" s="434">
        <v>6980.31</v>
      </c>
      <c r="O1080" s="434">
        <v>405</v>
      </c>
      <c r="P1080" s="435">
        <v>1.1446578197210699</v>
      </c>
      <c r="Q1080" s="434">
        <v>1</v>
      </c>
      <c r="R1080" s="434">
        <v>1.1210599999999999</v>
      </c>
      <c r="S1080" s="434" t="s">
        <v>361</v>
      </c>
      <c r="T1080" s="434" t="s">
        <v>361</v>
      </c>
      <c r="U1080" s="434">
        <v>1.4793000000000001</v>
      </c>
      <c r="V1080" s="435">
        <v>0.996</v>
      </c>
      <c r="W1080" s="441">
        <v>0.99684571399999999</v>
      </c>
    </row>
    <row r="1081" spans="2:23" x14ac:dyDescent="0.35">
      <c r="B1081" s="446" t="s">
        <v>221</v>
      </c>
      <c r="C1081" s="434" t="s">
        <v>852</v>
      </c>
      <c r="D1081" s="434" t="s">
        <v>853</v>
      </c>
      <c r="E1081" s="435">
        <v>0.92049999999999998</v>
      </c>
      <c r="F1081" s="434">
        <v>1</v>
      </c>
      <c r="G1081" s="435">
        <v>0</v>
      </c>
      <c r="H1081" s="435">
        <v>0</v>
      </c>
      <c r="I1081" s="435">
        <v>0.29710000000000003</v>
      </c>
      <c r="J1081" s="435">
        <v>0.03</v>
      </c>
      <c r="K1081" s="435">
        <v>0</v>
      </c>
      <c r="L1081" s="434">
        <v>0</v>
      </c>
      <c r="M1081" s="434">
        <v>16</v>
      </c>
      <c r="N1081" s="434">
        <v>6980.77</v>
      </c>
      <c r="O1081" s="434">
        <v>754</v>
      </c>
      <c r="P1081" s="435">
        <v>0.94489999999999996</v>
      </c>
      <c r="Q1081" s="434">
        <v>1</v>
      </c>
      <c r="R1081" s="434">
        <v>1.1350800000000001</v>
      </c>
      <c r="S1081" s="434" t="s">
        <v>361</v>
      </c>
      <c r="T1081" s="434" t="s">
        <v>361</v>
      </c>
      <c r="U1081" s="434"/>
      <c r="V1081" s="435"/>
      <c r="W1081" s="441"/>
    </row>
    <row r="1082" spans="2:23" x14ac:dyDescent="0.35">
      <c r="B1082" s="446" t="s">
        <v>223</v>
      </c>
      <c r="C1082" s="434" t="s">
        <v>839</v>
      </c>
      <c r="D1082" s="434" t="s">
        <v>840</v>
      </c>
      <c r="E1082" s="435">
        <v>0.85929999999999995</v>
      </c>
      <c r="F1082" s="434">
        <v>1</v>
      </c>
      <c r="G1082" s="435">
        <v>0</v>
      </c>
      <c r="H1082" s="435">
        <v>0</v>
      </c>
      <c r="I1082" s="435">
        <v>0.30690000000000001</v>
      </c>
      <c r="J1082" s="435">
        <v>0.03</v>
      </c>
      <c r="K1082" s="435">
        <v>0</v>
      </c>
      <c r="L1082" s="434">
        <v>0</v>
      </c>
      <c r="M1082" s="434">
        <v>16</v>
      </c>
      <c r="N1082" s="434">
        <v>6982.93</v>
      </c>
      <c r="O1082" s="434">
        <v>673</v>
      </c>
      <c r="P1082" s="435">
        <v>0.90139999999999998</v>
      </c>
      <c r="Q1082" s="434">
        <v>1</v>
      </c>
      <c r="R1082" s="434">
        <v>1.16008</v>
      </c>
      <c r="S1082" s="434" t="s">
        <v>361</v>
      </c>
      <c r="T1082" s="434" t="s">
        <v>361</v>
      </c>
      <c r="U1082" s="434">
        <v>1.1847000000000001</v>
      </c>
      <c r="V1082" s="435">
        <v>0.99509999999999998</v>
      </c>
      <c r="W1082" s="441">
        <v>1</v>
      </c>
    </row>
    <row r="1083" spans="2:23" x14ac:dyDescent="0.35">
      <c r="B1083" s="446" t="s">
        <v>223</v>
      </c>
      <c r="C1083" s="434" t="s">
        <v>841</v>
      </c>
      <c r="D1083" s="434" t="s">
        <v>842</v>
      </c>
      <c r="E1083" s="435">
        <v>0.85929999999999995</v>
      </c>
      <c r="F1083" s="434">
        <v>1</v>
      </c>
      <c r="G1083" s="435">
        <v>0</v>
      </c>
      <c r="H1083" s="435">
        <v>0</v>
      </c>
      <c r="I1083" s="435">
        <v>0.30521999999999999</v>
      </c>
      <c r="J1083" s="435">
        <v>0.03</v>
      </c>
      <c r="K1083" s="435">
        <v>0</v>
      </c>
      <c r="L1083" s="434">
        <v>0</v>
      </c>
      <c r="M1083" s="434">
        <v>16</v>
      </c>
      <c r="N1083" s="434">
        <v>6989.19</v>
      </c>
      <c r="O1083" s="434">
        <v>330</v>
      </c>
      <c r="P1083" s="435">
        <v>0.90139999999999998</v>
      </c>
      <c r="Q1083" s="434">
        <v>1</v>
      </c>
      <c r="R1083" s="434">
        <v>1.1776500000000001</v>
      </c>
      <c r="S1083" s="434" t="s">
        <v>361</v>
      </c>
      <c r="T1083" s="434" t="s">
        <v>361</v>
      </c>
      <c r="U1083" s="434">
        <v>1.3141</v>
      </c>
      <c r="V1083" s="435">
        <v>0.99129999999999996</v>
      </c>
      <c r="W1083" s="441">
        <v>1</v>
      </c>
    </row>
    <row r="1084" spans="2:23" x14ac:dyDescent="0.35">
      <c r="B1084" s="446" t="s">
        <v>222</v>
      </c>
      <c r="C1084" s="434" t="s">
        <v>852</v>
      </c>
      <c r="D1084" s="434" t="s">
        <v>853</v>
      </c>
      <c r="E1084" s="435">
        <v>0.91849999999999998</v>
      </c>
      <c r="F1084" s="434">
        <v>1</v>
      </c>
      <c r="G1084" s="435">
        <v>0</v>
      </c>
      <c r="H1084" s="435">
        <v>0</v>
      </c>
      <c r="I1084" s="435">
        <v>0.27150000000000002</v>
      </c>
      <c r="J1084" s="435">
        <v>2.903E-2</v>
      </c>
      <c r="K1084" s="435">
        <v>0</v>
      </c>
      <c r="L1084" s="434">
        <v>0</v>
      </c>
      <c r="M1084" s="434">
        <v>16</v>
      </c>
      <c r="N1084" s="434">
        <v>7008.43</v>
      </c>
      <c r="O1084" s="434">
        <v>524</v>
      </c>
      <c r="P1084" s="435">
        <v>0.94340000000000002</v>
      </c>
      <c r="Q1084" s="434">
        <v>1</v>
      </c>
      <c r="R1084" s="434">
        <v>1.1687099999999999</v>
      </c>
      <c r="S1084" s="434" t="s">
        <v>361</v>
      </c>
      <c r="T1084" s="434" t="s">
        <v>408</v>
      </c>
      <c r="U1084" s="434">
        <v>1.29</v>
      </c>
      <c r="V1084" s="435">
        <v>0.98109999999999997</v>
      </c>
      <c r="W1084" s="441">
        <v>1.0125046122000001</v>
      </c>
    </row>
    <row r="1085" spans="2:23" x14ac:dyDescent="0.35">
      <c r="B1085" s="446" t="s">
        <v>223</v>
      </c>
      <c r="C1085" s="434" t="s">
        <v>843</v>
      </c>
      <c r="D1085" s="434" t="s">
        <v>846</v>
      </c>
      <c r="E1085" s="435">
        <v>0.97599999999999998</v>
      </c>
      <c r="F1085" s="434">
        <v>1</v>
      </c>
      <c r="G1085" s="435">
        <v>0</v>
      </c>
      <c r="H1085" s="435">
        <v>0</v>
      </c>
      <c r="I1085" s="435">
        <v>0.22539999999999999</v>
      </c>
      <c r="J1085" s="435">
        <v>1.9529999999999999E-2</v>
      </c>
      <c r="K1085" s="435">
        <v>0</v>
      </c>
      <c r="L1085" s="434">
        <v>0</v>
      </c>
      <c r="M1085" s="434">
        <v>17</v>
      </c>
      <c r="N1085" s="434">
        <v>7025.69</v>
      </c>
      <c r="O1085" s="434">
        <v>856</v>
      </c>
      <c r="P1085" s="435">
        <v>0.98350000000000004</v>
      </c>
      <c r="Q1085" s="434">
        <v>1</v>
      </c>
      <c r="R1085" s="434">
        <v>1.13629</v>
      </c>
      <c r="S1085" s="434" t="s">
        <v>361</v>
      </c>
      <c r="T1085" s="434" t="s">
        <v>361</v>
      </c>
      <c r="U1085" s="434">
        <v>1.7668999999999999</v>
      </c>
      <c r="V1085" s="435">
        <v>0.99439999999999995</v>
      </c>
      <c r="W1085" s="441">
        <v>1</v>
      </c>
    </row>
    <row r="1086" spans="2:23" x14ac:dyDescent="0.35">
      <c r="B1086" s="446" t="s">
        <v>730</v>
      </c>
      <c r="C1086" s="434" t="s">
        <v>827</v>
      </c>
      <c r="D1086" s="434" t="s">
        <v>828</v>
      </c>
      <c r="E1086" s="435">
        <v>1.3056000000000001</v>
      </c>
      <c r="F1086" s="434">
        <v>1</v>
      </c>
      <c r="G1086" s="435">
        <v>0</v>
      </c>
      <c r="H1086" s="435">
        <v>0</v>
      </c>
      <c r="I1086" s="435">
        <v>0.1973</v>
      </c>
      <c r="J1086" s="435">
        <v>1.3939999999999999E-2</v>
      </c>
      <c r="K1086" s="435">
        <v>0</v>
      </c>
      <c r="L1086" s="434">
        <v>575.41999999999996</v>
      </c>
      <c r="M1086" s="434">
        <v>17</v>
      </c>
      <c r="N1086" s="434">
        <v>7027.71</v>
      </c>
      <c r="O1086" s="434">
        <v>556</v>
      </c>
      <c r="P1086" s="435">
        <v>1.2003469266347144</v>
      </c>
      <c r="Q1086" s="434">
        <v>1</v>
      </c>
      <c r="R1086" s="434">
        <v>1</v>
      </c>
      <c r="S1086" s="434" t="s">
        <v>361</v>
      </c>
      <c r="T1086" s="434" t="s">
        <v>361</v>
      </c>
      <c r="U1086" s="434"/>
      <c r="V1086" s="435"/>
      <c r="W1086" s="441"/>
    </row>
    <row r="1087" spans="2:23" x14ac:dyDescent="0.35">
      <c r="B1087" s="446" t="s">
        <v>221</v>
      </c>
      <c r="C1087" s="434" t="s">
        <v>854</v>
      </c>
      <c r="D1087" s="434" t="s">
        <v>855</v>
      </c>
      <c r="E1087" s="435">
        <v>0.92049999999999998</v>
      </c>
      <c r="F1087" s="434">
        <v>1</v>
      </c>
      <c r="G1087" s="435">
        <v>0</v>
      </c>
      <c r="H1087" s="435">
        <v>0</v>
      </c>
      <c r="I1087" s="435">
        <v>0.43200000000000005</v>
      </c>
      <c r="J1087" s="435">
        <v>0.03</v>
      </c>
      <c r="K1087" s="435">
        <v>0</v>
      </c>
      <c r="L1087" s="434">
        <v>0</v>
      </c>
      <c r="M1087" s="434">
        <v>16</v>
      </c>
      <c r="N1087" s="434">
        <v>7043.81</v>
      </c>
      <c r="O1087" s="434">
        <v>1773</v>
      </c>
      <c r="P1087" s="435">
        <v>0.94489999999999996</v>
      </c>
      <c r="Q1087" s="434">
        <v>1</v>
      </c>
      <c r="R1087" s="434">
        <v>1</v>
      </c>
      <c r="S1087" s="434" t="s">
        <v>361</v>
      </c>
      <c r="T1087" s="434" t="s">
        <v>361</v>
      </c>
      <c r="U1087" s="434"/>
      <c r="V1087" s="435"/>
      <c r="W1087" s="441"/>
    </row>
    <row r="1088" spans="2:23" x14ac:dyDescent="0.35">
      <c r="B1088" s="446" t="s">
        <v>222</v>
      </c>
      <c r="C1088" s="434" t="s">
        <v>847</v>
      </c>
      <c r="D1088" s="434" t="s">
        <v>848</v>
      </c>
      <c r="E1088" s="435">
        <v>0.94010000000000005</v>
      </c>
      <c r="F1088" s="434">
        <v>1</v>
      </c>
      <c r="G1088" s="435">
        <v>0</v>
      </c>
      <c r="H1088" s="435">
        <v>0</v>
      </c>
      <c r="I1088" s="435">
        <v>0.28520000000000001</v>
      </c>
      <c r="J1088" s="435">
        <v>0.03</v>
      </c>
      <c r="K1088" s="435">
        <v>0</v>
      </c>
      <c r="L1088" s="434">
        <v>0</v>
      </c>
      <c r="M1088" s="434">
        <v>16</v>
      </c>
      <c r="N1088" s="434">
        <v>7088.85</v>
      </c>
      <c r="O1088" s="434">
        <v>2228</v>
      </c>
      <c r="P1088" s="435">
        <v>0.95860000000000001</v>
      </c>
      <c r="Q1088" s="434">
        <v>1</v>
      </c>
      <c r="R1088" s="434">
        <v>1</v>
      </c>
      <c r="S1088" s="434" t="s">
        <v>361</v>
      </c>
      <c r="T1088" s="434" t="s">
        <v>361</v>
      </c>
      <c r="U1088" s="434">
        <v>1.5627</v>
      </c>
      <c r="V1088" s="435">
        <v>0.99919999999999998</v>
      </c>
      <c r="W1088" s="441">
        <v>1.0016519209999999</v>
      </c>
    </row>
    <row r="1089" spans="2:23" x14ac:dyDescent="0.35">
      <c r="B1089" s="446" t="s">
        <v>222</v>
      </c>
      <c r="C1089" s="434" t="s">
        <v>850</v>
      </c>
      <c r="D1089" s="434" t="s">
        <v>851</v>
      </c>
      <c r="E1089" s="435">
        <v>0.97799999999999998</v>
      </c>
      <c r="F1089" s="434">
        <v>1</v>
      </c>
      <c r="G1089" s="435">
        <v>0</v>
      </c>
      <c r="H1089" s="435">
        <v>0</v>
      </c>
      <c r="I1089" s="435">
        <v>0.251</v>
      </c>
      <c r="J1089" s="435">
        <v>2.4809999999999999E-2</v>
      </c>
      <c r="K1089" s="435">
        <v>5.2139999999999999E-2</v>
      </c>
      <c r="L1089" s="434">
        <v>0</v>
      </c>
      <c r="M1089" s="434">
        <v>16</v>
      </c>
      <c r="N1089" s="434">
        <v>7108.05</v>
      </c>
      <c r="O1089" s="434">
        <v>1098</v>
      </c>
      <c r="P1089" s="435">
        <v>0.9849</v>
      </c>
      <c r="Q1089" s="434">
        <v>1</v>
      </c>
      <c r="R1089" s="434">
        <v>1.03349</v>
      </c>
      <c r="S1089" s="434" t="s">
        <v>361</v>
      </c>
      <c r="T1089" s="434" t="s">
        <v>361</v>
      </c>
      <c r="U1089" s="434">
        <v>1.4802999999999999</v>
      </c>
      <c r="V1089" s="435">
        <v>0.99629999999999996</v>
      </c>
      <c r="W1089" s="441">
        <v>1.0018123055999999</v>
      </c>
    </row>
    <row r="1090" spans="2:23" x14ac:dyDescent="0.35">
      <c r="B1090" s="446" t="s">
        <v>224</v>
      </c>
      <c r="C1090" s="434" t="s">
        <v>830</v>
      </c>
      <c r="D1090" s="434" t="s">
        <v>831</v>
      </c>
      <c r="E1090" s="435">
        <v>0.85150000000000003</v>
      </c>
      <c r="F1090" s="434">
        <v>1</v>
      </c>
      <c r="G1090" s="435">
        <v>0</v>
      </c>
      <c r="H1090" s="435">
        <v>0</v>
      </c>
      <c r="I1090" s="435">
        <v>0.2747</v>
      </c>
      <c r="J1090" s="435">
        <v>2.9690000000000001E-2</v>
      </c>
      <c r="K1090" s="435">
        <v>0</v>
      </c>
      <c r="L1090" s="434">
        <v>0</v>
      </c>
      <c r="M1090" s="434">
        <v>16</v>
      </c>
      <c r="N1090" s="434">
        <v>7111.98</v>
      </c>
      <c r="O1090" s="434">
        <v>668</v>
      </c>
      <c r="P1090" s="435">
        <v>0.89580000000000004</v>
      </c>
      <c r="Q1090" s="434">
        <v>1</v>
      </c>
      <c r="R1090" s="434"/>
      <c r="S1090" s="434" t="s">
        <v>361</v>
      </c>
      <c r="T1090" s="434" t="s">
        <v>361</v>
      </c>
      <c r="U1090" s="434">
        <v>1.3783000000000001</v>
      </c>
      <c r="V1090" s="435">
        <v>0.99980000000000002</v>
      </c>
      <c r="W1090" s="441">
        <v>1</v>
      </c>
    </row>
    <row r="1091" spans="2:23" x14ac:dyDescent="0.35">
      <c r="B1091" s="446" t="s">
        <v>221</v>
      </c>
      <c r="C1091" s="434" t="s">
        <v>715</v>
      </c>
      <c r="D1091" s="434" t="s">
        <v>716</v>
      </c>
      <c r="E1091" s="435">
        <v>0.86180000000000001</v>
      </c>
      <c r="F1091" s="434">
        <v>1</v>
      </c>
      <c r="G1091" s="435">
        <v>0</v>
      </c>
      <c r="H1091" s="435">
        <v>0</v>
      </c>
      <c r="I1091" s="435">
        <v>0.31190000000000001</v>
      </c>
      <c r="J1091" s="435">
        <v>3.737E-2</v>
      </c>
      <c r="K1091" s="435">
        <v>0</v>
      </c>
      <c r="L1091" s="434">
        <v>1011.4</v>
      </c>
      <c r="M1091" s="434">
        <v>14</v>
      </c>
      <c r="N1091" s="434">
        <v>7119.51</v>
      </c>
      <c r="O1091" s="434">
        <v>742</v>
      </c>
      <c r="P1091" s="435">
        <v>0.9032</v>
      </c>
      <c r="Q1091" s="434">
        <v>1</v>
      </c>
      <c r="R1091" s="434">
        <v>1</v>
      </c>
      <c r="S1091" s="434" t="s">
        <v>361</v>
      </c>
      <c r="T1091" s="434" t="s">
        <v>361</v>
      </c>
      <c r="U1091" s="434"/>
      <c r="V1091" s="435"/>
      <c r="W1091" s="441"/>
    </row>
    <row r="1092" spans="2:23" x14ac:dyDescent="0.35">
      <c r="B1092" s="446" t="s">
        <v>225</v>
      </c>
      <c r="C1092" s="434" t="s">
        <v>709</v>
      </c>
      <c r="D1092" s="434" t="s">
        <v>710</v>
      </c>
      <c r="E1092" s="435">
        <v>1.2181</v>
      </c>
      <c r="F1092" s="434">
        <v>1</v>
      </c>
      <c r="G1092" s="435">
        <v>0</v>
      </c>
      <c r="H1092" s="435">
        <v>0</v>
      </c>
      <c r="I1092" s="435">
        <v>0.27610000000000001</v>
      </c>
      <c r="J1092" s="435">
        <v>2.998E-2</v>
      </c>
      <c r="K1092" s="435">
        <v>5.7500000000000002E-2</v>
      </c>
      <c r="L1092" s="434">
        <v>626.28</v>
      </c>
      <c r="M1092" s="434">
        <v>14</v>
      </c>
      <c r="N1092" s="434">
        <v>7138.87</v>
      </c>
      <c r="O1092" s="434">
        <v>945</v>
      </c>
      <c r="P1092" s="435">
        <v>1.1446578197210699</v>
      </c>
      <c r="Q1092" s="434">
        <v>1</v>
      </c>
      <c r="R1092" s="434">
        <v>1</v>
      </c>
      <c r="S1092" s="434" t="s">
        <v>361</v>
      </c>
      <c r="T1092" s="434" t="s">
        <v>361</v>
      </c>
      <c r="U1092" s="434">
        <v>1.4320999999999999</v>
      </c>
      <c r="V1092" s="435">
        <v>0.99350000000000005</v>
      </c>
      <c r="W1092" s="441">
        <v>1.0054662907</v>
      </c>
    </row>
    <row r="1093" spans="2:23" x14ac:dyDescent="0.35">
      <c r="B1093" s="446" t="s">
        <v>730</v>
      </c>
      <c r="C1093" s="434" t="s">
        <v>825</v>
      </c>
      <c r="D1093" s="434" t="s">
        <v>829</v>
      </c>
      <c r="E1093" s="435">
        <v>1.3056000000000001</v>
      </c>
      <c r="F1093" s="434">
        <v>1</v>
      </c>
      <c r="G1093" s="435">
        <v>0</v>
      </c>
      <c r="H1093" s="435">
        <v>0</v>
      </c>
      <c r="I1093" s="435">
        <v>0.25330000000000003</v>
      </c>
      <c r="J1093" s="435">
        <v>2.528E-2</v>
      </c>
      <c r="K1093" s="435">
        <v>0</v>
      </c>
      <c r="L1093" s="434">
        <v>449.69</v>
      </c>
      <c r="M1093" s="434">
        <v>16</v>
      </c>
      <c r="N1093" s="434">
        <v>7161.65</v>
      </c>
      <c r="O1093" s="434">
        <v>284</v>
      </c>
      <c r="P1093" s="435">
        <v>1.2003469266347144</v>
      </c>
      <c r="Q1093" s="434">
        <v>1</v>
      </c>
      <c r="R1093" s="434">
        <v>1</v>
      </c>
      <c r="S1093" s="434" t="s">
        <v>361</v>
      </c>
      <c r="T1093" s="434" t="s">
        <v>361</v>
      </c>
      <c r="U1093" s="434"/>
      <c r="V1093" s="435"/>
      <c r="W1093" s="441"/>
    </row>
    <row r="1094" spans="2:23" x14ac:dyDescent="0.35">
      <c r="B1094" s="446" t="s">
        <v>222</v>
      </c>
      <c r="C1094" s="434" t="s">
        <v>854</v>
      </c>
      <c r="D1094" s="434" t="s">
        <v>855</v>
      </c>
      <c r="E1094" s="435">
        <v>0.91849999999999998</v>
      </c>
      <c r="F1094" s="434">
        <v>1</v>
      </c>
      <c r="G1094" s="435">
        <v>0</v>
      </c>
      <c r="H1094" s="435">
        <v>0</v>
      </c>
      <c r="I1094" s="435">
        <v>0.39419999999999999</v>
      </c>
      <c r="J1094" s="435">
        <v>0.03</v>
      </c>
      <c r="K1094" s="435">
        <v>0</v>
      </c>
      <c r="L1094" s="434">
        <v>0</v>
      </c>
      <c r="M1094" s="434">
        <v>16</v>
      </c>
      <c r="N1094" s="434">
        <v>7198.26</v>
      </c>
      <c r="O1094" s="434">
        <v>1510</v>
      </c>
      <c r="P1094" s="435">
        <v>0.94340000000000002</v>
      </c>
      <c r="Q1094" s="434">
        <v>1</v>
      </c>
      <c r="R1094" s="434">
        <v>1</v>
      </c>
      <c r="S1094" s="434" t="s">
        <v>361</v>
      </c>
      <c r="T1094" s="434" t="s">
        <v>361</v>
      </c>
      <c r="U1094" s="434">
        <v>1.375</v>
      </c>
      <c r="V1094" s="435">
        <v>0.99819999999999998</v>
      </c>
      <c r="W1094" s="441">
        <v>1.0120769199999999</v>
      </c>
    </row>
    <row r="1095" spans="2:23" x14ac:dyDescent="0.35">
      <c r="B1095" s="446" t="s">
        <v>224</v>
      </c>
      <c r="C1095" s="434" t="s">
        <v>833</v>
      </c>
      <c r="D1095" s="434" t="s">
        <v>845</v>
      </c>
      <c r="E1095" s="435">
        <v>0.88300000000000001</v>
      </c>
      <c r="F1095" s="434">
        <v>1</v>
      </c>
      <c r="G1095" s="435">
        <v>0</v>
      </c>
      <c r="H1095" s="435">
        <v>0</v>
      </c>
      <c r="I1095" s="435">
        <v>0.31990000000000002</v>
      </c>
      <c r="J1095" s="435">
        <v>0.03</v>
      </c>
      <c r="K1095" s="435">
        <v>0</v>
      </c>
      <c r="L1095" s="434">
        <v>0</v>
      </c>
      <c r="M1095" s="434">
        <v>16</v>
      </c>
      <c r="N1095" s="434">
        <v>7208.54</v>
      </c>
      <c r="O1095" s="434">
        <v>849</v>
      </c>
      <c r="P1095" s="435">
        <v>0.91830000000000001</v>
      </c>
      <c r="Q1095" s="434">
        <v>1</v>
      </c>
      <c r="R1095" s="434"/>
      <c r="S1095" s="434" t="s">
        <v>361</v>
      </c>
      <c r="T1095" s="434" t="s">
        <v>361</v>
      </c>
      <c r="U1095" s="434">
        <v>1.3914</v>
      </c>
      <c r="V1095" s="435">
        <v>0.99609999999999999</v>
      </c>
      <c r="W1095" s="441">
        <v>1</v>
      </c>
    </row>
    <row r="1096" spans="2:23" x14ac:dyDescent="0.35">
      <c r="B1096" s="446" t="s">
        <v>224</v>
      </c>
      <c r="C1096" s="434" t="s">
        <v>835</v>
      </c>
      <c r="D1096" s="434" t="s">
        <v>849</v>
      </c>
      <c r="E1096" s="435">
        <v>0.85150000000000003</v>
      </c>
      <c r="F1096" s="434">
        <v>1</v>
      </c>
      <c r="G1096" s="435">
        <v>0</v>
      </c>
      <c r="H1096" s="435">
        <v>0</v>
      </c>
      <c r="I1096" s="435">
        <v>0.18049999999999999</v>
      </c>
      <c r="J1096" s="435">
        <v>1.1209999999999999E-2</v>
      </c>
      <c r="K1096" s="435">
        <v>0</v>
      </c>
      <c r="L1096" s="434">
        <v>0</v>
      </c>
      <c r="M1096" s="434">
        <v>16</v>
      </c>
      <c r="N1096" s="434">
        <v>7211.68</v>
      </c>
      <c r="O1096" s="434">
        <v>280</v>
      </c>
      <c r="P1096" s="435">
        <v>0.89580000000000004</v>
      </c>
      <c r="Q1096" s="434">
        <v>1</v>
      </c>
      <c r="R1096" s="434"/>
      <c r="S1096" s="434" t="s">
        <v>361</v>
      </c>
      <c r="T1096" s="434" t="s">
        <v>361</v>
      </c>
      <c r="U1096" s="434">
        <v>1.3599000000000001</v>
      </c>
      <c r="V1096" s="435">
        <v>0.99990000000000001</v>
      </c>
      <c r="W1096" s="441">
        <v>1</v>
      </c>
    </row>
    <row r="1097" spans="2:23" x14ac:dyDescent="0.35">
      <c r="B1097" s="446" t="s">
        <v>223</v>
      </c>
      <c r="C1097" s="434" t="s">
        <v>847</v>
      </c>
      <c r="D1097" s="434" t="s">
        <v>848</v>
      </c>
      <c r="E1097" s="435">
        <v>1.0673999999999999</v>
      </c>
      <c r="F1097" s="434">
        <v>1</v>
      </c>
      <c r="G1097" s="435">
        <v>0</v>
      </c>
      <c r="H1097" s="435">
        <v>0</v>
      </c>
      <c r="I1097" s="435">
        <v>0.28520000000000001</v>
      </c>
      <c r="J1097" s="435">
        <v>0.03</v>
      </c>
      <c r="K1097" s="435">
        <v>0</v>
      </c>
      <c r="L1097" s="434">
        <v>0</v>
      </c>
      <c r="M1097" s="434">
        <v>16</v>
      </c>
      <c r="N1097" s="434">
        <v>7231.4</v>
      </c>
      <c r="O1097" s="434">
        <v>2228</v>
      </c>
      <c r="P1097" s="435">
        <v>1.0457000000000001</v>
      </c>
      <c r="Q1097" s="434">
        <v>1</v>
      </c>
      <c r="R1097" s="434">
        <v>1</v>
      </c>
      <c r="S1097" s="434" t="s">
        <v>361</v>
      </c>
      <c r="T1097" s="434" t="s">
        <v>361</v>
      </c>
      <c r="U1097" s="434">
        <v>1.5627</v>
      </c>
      <c r="V1097" s="435">
        <v>0.99850000000000005</v>
      </c>
      <c r="W1097" s="441">
        <v>1</v>
      </c>
    </row>
    <row r="1098" spans="2:23" x14ac:dyDescent="0.35">
      <c r="B1098" s="446" t="s">
        <v>224</v>
      </c>
      <c r="C1098" s="434" t="s">
        <v>837</v>
      </c>
      <c r="D1098" s="434" t="s">
        <v>838</v>
      </c>
      <c r="E1098" s="435">
        <v>0.85150000000000003</v>
      </c>
      <c r="F1098" s="434">
        <v>1</v>
      </c>
      <c r="G1098" s="435">
        <v>0</v>
      </c>
      <c r="H1098" s="435">
        <v>0</v>
      </c>
      <c r="I1098" s="435">
        <v>0.35320000000000001</v>
      </c>
      <c r="J1098" s="435">
        <v>0.03</v>
      </c>
      <c r="K1098" s="435">
        <v>0</v>
      </c>
      <c r="L1098" s="434">
        <v>0</v>
      </c>
      <c r="M1098" s="434">
        <v>16</v>
      </c>
      <c r="N1098" s="434">
        <v>7240.02</v>
      </c>
      <c r="O1098" s="434">
        <v>270</v>
      </c>
      <c r="P1098" s="435">
        <v>0.89580000000000004</v>
      </c>
      <c r="Q1098" s="434">
        <v>1</v>
      </c>
      <c r="R1098" s="434"/>
      <c r="S1098" s="434" t="s">
        <v>361</v>
      </c>
      <c r="T1098" s="434" t="s">
        <v>361</v>
      </c>
      <c r="U1098" s="434">
        <v>1.3263</v>
      </c>
      <c r="V1098" s="435">
        <v>0.99870000000000003</v>
      </c>
      <c r="W1098" s="441">
        <v>1</v>
      </c>
    </row>
    <row r="1099" spans="2:23" x14ac:dyDescent="0.35">
      <c r="B1099" s="446" t="s">
        <v>224</v>
      </c>
      <c r="C1099" s="434" t="s">
        <v>839</v>
      </c>
      <c r="D1099" s="434" t="s">
        <v>840</v>
      </c>
      <c r="E1099" s="435">
        <v>0.85150000000000003</v>
      </c>
      <c r="F1099" s="434">
        <v>1</v>
      </c>
      <c r="G1099" s="435">
        <v>0</v>
      </c>
      <c r="H1099" s="435">
        <v>0</v>
      </c>
      <c r="I1099" s="435">
        <v>0.32990000000000003</v>
      </c>
      <c r="J1099" s="435">
        <v>0.03</v>
      </c>
      <c r="K1099" s="435">
        <v>0</v>
      </c>
      <c r="L1099" s="434">
        <v>0</v>
      </c>
      <c r="M1099" s="434">
        <v>16</v>
      </c>
      <c r="N1099" s="434">
        <v>7250.25</v>
      </c>
      <c r="O1099" s="434">
        <v>354</v>
      </c>
      <c r="P1099" s="435">
        <v>0.89580000000000004</v>
      </c>
      <c r="Q1099" s="434">
        <v>1</v>
      </c>
      <c r="R1099" s="434"/>
      <c r="S1099" s="434" t="s">
        <v>361</v>
      </c>
      <c r="T1099" s="434" t="s">
        <v>361</v>
      </c>
      <c r="U1099" s="434">
        <v>1.2302999999999999</v>
      </c>
      <c r="V1099" s="435">
        <v>0.99550000000000005</v>
      </c>
      <c r="W1099" s="441">
        <v>1</v>
      </c>
    </row>
    <row r="1100" spans="2:23" x14ac:dyDescent="0.35">
      <c r="B1100" s="446" t="s">
        <v>223</v>
      </c>
      <c r="C1100" s="434" t="s">
        <v>850</v>
      </c>
      <c r="D1100" s="434" t="s">
        <v>851</v>
      </c>
      <c r="E1100" s="435">
        <v>1.014</v>
      </c>
      <c r="F1100" s="434">
        <v>1</v>
      </c>
      <c r="G1100" s="435">
        <v>0</v>
      </c>
      <c r="H1100" s="435">
        <v>0</v>
      </c>
      <c r="I1100" s="435">
        <v>0.251</v>
      </c>
      <c r="J1100" s="435">
        <v>2.4809999999999999E-2</v>
      </c>
      <c r="K1100" s="435">
        <v>5.2139999999999999E-2</v>
      </c>
      <c r="L1100" s="434">
        <v>0</v>
      </c>
      <c r="M1100" s="434">
        <v>16</v>
      </c>
      <c r="N1100" s="434">
        <v>7250.98</v>
      </c>
      <c r="O1100" s="434">
        <v>1098</v>
      </c>
      <c r="P1100" s="435">
        <v>1.0096000000000001</v>
      </c>
      <c r="Q1100" s="434">
        <v>1</v>
      </c>
      <c r="R1100" s="434">
        <v>1.03349</v>
      </c>
      <c r="S1100" s="434" t="s">
        <v>361</v>
      </c>
      <c r="T1100" s="434" t="s">
        <v>361</v>
      </c>
      <c r="U1100" s="434">
        <v>1.4802999999999999</v>
      </c>
      <c r="V1100" s="435">
        <v>0.99839999999999995</v>
      </c>
      <c r="W1100" s="441">
        <v>1</v>
      </c>
    </row>
    <row r="1101" spans="2:23" x14ac:dyDescent="0.35">
      <c r="B1101" s="446" t="s">
        <v>224</v>
      </c>
      <c r="C1101" s="434" t="s">
        <v>841</v>
      </c>
      <c r="D1101" s="434" t="s">
        <v>842</v>
      </c>
      <c r="E1101" s="435">
        <v>0.85150000000000003</v>
      </c>
      <c r="F1101" s="434">
        <v>1</v>
      </c>
      <c r="G1101" s="435">
        <v>0</v>
      </c>
      <c r="H1101" s="435">
        <v>0</v>
      </c>
      <c r="I1101" s="435">
        <v>0.21984000000000001</v>
      </c>
      <c r="J1101" s="435">
        <v>1.8380000000000001E-2</v>
      </c>
      <c r="K1101" s="435">
        <v>0</v>
      </c>
      <c r="L1101" s="434">
        <v>0</v>
      </c>
      <c r="M1101" s="434">
        <v>16</v>
      </c>
      <c r="N1101" s="434">
        <v>7256.76</v>
      </c>
      <c r="O1101" s="434">
        <v>348</v>
      </c>
      <c r="P1101" s="435">
        <v>0.89580000000000004</v>
      </c>
      <c r="Q1101" s="434">
        <v>1</v>
      </c>
      <c r="R1101" s="434"/>
      <c r="S1101" s="434" t="s">
        <v>361</v>
      </c>
      <c r="T1101" s="434" t="s">
        <v>361</v>
      </c>
      <c r="U1101" s="434">
        <v>1.4036999999999999</v>
      </c>
      <c r="V1101" s="435">
        <v>0.99619999999999997</v>
      </c>
      <c r="W1101" s="441">
        <v>1</v>
      </c>
    </row>
    <row r="1102" spans="2:23" x14ac:dyDescent="0.35">
      <c r="B1102" s="446" t="s">
        <v>225</v>
      </c>
      <c r="C1102" s="434" t="s">
        <v>835</v>
      </c>
      <c r="D1102" s="434" t="s">
        <v>849</v>
      </c>
      <c r="E1102" s="435">
        <v>1.2181</v>
      </c>
      <c r="F1102" s="434">
        <v>1</v>
      </c>
      <c r="G1102" s="435">
        <v>0</v>
      </c>
      <c r="H1102" s="435">
        <v>0</v>
      </c>
      <c r="I1102" s="435">
        <v>0.16739999999999999</v>
      </c>
      <c r="J1102" s="435">
        <v>9.0799999999999995E-3</v>
      </c>
      <c r="K1102" s="435">
        <v>0</v>
      </c>
      <c r="L1102" s="434">
        <v>423.28</v>
      </c>
      <c r="M1102" s="434">
        <v>16</v>
      </c>
      <c r="N1102" s="434">
        <v>7266.84</v>
      </c>
      <c r="O1102" s="434">
        <v>331</v>
      </c>
      <c r="P1102" s="435">
        <v>1.1446578197210699</v>
      </c>
      <c r="Q1102" s="434">
        <v>1</v>
      </c>
      <c r="R1102" s="434">
        <v>1.2345599999999901</v>
      </c>
      <c r="S1102" s="434" t="s">
        <v>361</v>
      </c>
      <c r="T1102" s="434" t="s">
        <v>408</v>
      </c>
      <c r="U1102" s="434">
        <v>1.4596</v>
      </c>
      <c r="V1102" s="435">
        <v>1</v>
      </c>
      <c r="W1102" s="441">
        <v>1.0135332523</v>
      </c>
    </row>
    <row r="1103" spans="2:23" x14ac:dyDescent="0.35">
      <c r="B1103" s="446" t="s">
        <v>222</v>
      </c>
      <c r="C1103" s="434" t="s">
        <v>715</v>
      </c>
      <c r="D1103" s="434" t="s">
        <v>716</v>
      </c>
      <c r="E1103" s="435">
        <v>0.87260000000000004</v>
      </c>
      <c r="F1103" s="434">
        <v>1</v>
      </c>
      <c r="G1103" s="435">
        <v>0</v>
      </c>
      <c r="H1103" s="435">
        <v>0</v>
      </c>
      <c r="I1103" s="435">
        <v>0.33290000000000003</v>
      </c>
      <c r="J1103" s="435">
        <v>4.1700000000000001E-2</v>
      </c>
      <c r="K1103" s="435">
        <v>0</v>
      </c>
      <c r="L1103" s="434">
        <v>745.17</v>
      </c>
      <c r="M1103" s="434">
        <v>14</v>
      </c>
      <c r="N1103" s="434">
        <v>7275.61</v>
      </c>
      <c r="O1103" s="434">
        <v>657</v>
      </c>
      <c r="P1103" s="435">
        <v>0.91090000000000004</v>
      </c>
      <c r="Q1103" s="434">
        <v>1</v>
      </c>
      <c r="R1103" s="434">
        <v>1</v>
      </c>
      <c r="S1103" s="434" t="s">
        <v>361</v>
      </c>
      <c r="T1103" s="434" t="s">
        <v>361</v>
      </c>
      <c r="U1103" s="434">
        <v>1.4337</v>
      </c>
      <c r="V1103" s="435">
        <v>0.99790000000000001</v>
      </c>
      <c r="W1103" s="441">
        <v>1.0061961513</v>
      </c>
    </row>
    <row r="1104" spans="2:23" x14ac:dyDescent="0.35">
      <c r="B1104" s="446" t="s">
        <v>223</v>
      </c>
      <c r="C1104" s="434" t="s">
        <v>852</v>
      </c>
      <c r="D1104" s="434" t="s">
        <v>856</v>
      </c>
      <c r="E1104" s="435">
        <v>0.85929999999999995</v>
      </c>
      <c r="F1104" s="434">
        <v>1</v>
      </c>
      <c r="G1104" s="435">
        <v>0</v>
      </c>
      <c r="H1104" s="435">
        <v>0</v>
      </c>
      <c r="I1104" s="435">
        <v>0.27150000000000002</v>
      </c>
      <c r="J1104" s="435">
        <v>2.903E-2</v>
      </c>
      <c r="K1104" s="435">
        <v>0</v>
      </c>
      <c r="L1104" s="434">
        <v>0</v>
      </c>
      <c r="M1104" s="434">
        <v>16</v>
      </c>
      <c r="N1104" s="434">
        <v>7277.29</v>
      </c>
      <c r="O1104" s="434">
        <v>524</v>
      </c>
      <c r="P1104" s="435">
        <v>0.90139999999999998</v>
      </c>
      <c r="Q1104" s="434">
        <v>1</v>
      </c>
      <c r="R1104" s="434">
        <v>1.1687099999999999</v>
      </c>
      <c r="S1104" s="434" t="s">
        <v>361</v>
      </c>
      <c r="T1104" s="434" t="s">
        <v>361</v>
      </c>
      <c r="U1104" s="434">
        <v>1.29</v>
      </c>
      <c r="V1104" s="435">
        <v>0.98119999999999996</v>
      </c>
      <c r="W1104" s="441">
        <v>1</v>
      </c>
    </row>
    <row r="1105" spans="2:23" x14ac:dyDescent="0.35">
      <c r="B1105" s="446" t="s">
        <v>224</v>
      </c>
      <c r="C1105" s="434" t="s">
        <v>843</v>
      </c>
      <c r="D1105" s="434" t="s">
        <v>846</v>
      </c>
      <c r="E1105" s="435">
        <v>0.94469999999999998</v>
      </c>
      <c r="F1105" s="434">
        <v>1</v>
      </c>
      <c r="G1105" s="435">
        <v>0</v>
      </c>
      <c r="H1105" s="435">
        <v>0</v>
      </c>
      <c r="I1105" s="435">
        <v>0.22739999999999999</v>
      </c>
      <c r="J1105" s="435">
        <v>1.9939999999999999E-2</v>
      </c>
      <c r="K1105" s="435">
        <v>0</v>
      </c>
      <c r="L1105" s="434">
        <v>0</v>
      </c>
      <c r="M1105" s="434">
        <v>17</v>
      </c>
      <c r="N1105" s="434">
        <v>7294.66</v>
      </c>
      <c r="O1105" s="434">
        <v>729</v>
      </c>
      <c r="P1105" s="435">
        <v>0.96179999999999999</v>
      </c>
      <c r="Q1105" s="434">
        <v>1</v>
      </c>
      <c r="R1105" s="434"/>
      <c r="S1105" s="434" t="s">
        <v>361</v>
      </c>
      <c r="T1105" s="434" t="s">
        <v>361</v>
      </c>
      <c r="U1105" s="434">
        <v>1.8340000000000001</v>
      </c>
      <c r="V1105" s="435">
        <v>1</v>
      </c>
      <c r="W1105" s="441">
        <v>1</v>
      </c>
    </row>
    <row r="1106" spans="2:23" x14ac:dyDescent="0.35">
      <c r="B1106" s="446" t="s">
        <v>225</v>
      </c>
      <c r="C1106" s="434" t="s">
        <v>830</v>
      </c>
      <c r="D1106" s="434" t="s">
        <v>831</v>
      </c>
      <c r="E1106" s="435">
        <v>1.2181</v>
      </c>
      <c r="F1106" s="434">
        <v>1</v>
      </c>
      <c r="G1106" s="435">
        <v>0</v>
      </c>
      <c r="H1106" s="435">
        <v>0</v>
      </c>
      <c r="I1106" s="435">
        <v>0.26229999999999998</v>
      </c>
      <c r="J1106" s="435">
        <v>2.7140000000000001E-2</v>
      </c>
      <c r="K1106" s="435">
        <v>0</v>
      </c>
      <c r="L1106" s="434">
        <v>434.61</v>
      </c>
      <c r="M1106" s="434">
        <v>16</v>
      </c>
      <c r="N1106" s="434">
        <v>7342.65</v>
      </c>
      <c r="O1106" s="434">
        <v>604</v>
      </c>
      <c r="P1106" s="435">
        <v>1.1446578197210699</v>
      </c>
      <c r="Q1106" s="434">
        <v>1</v>
      </c>
      <c r="R1106" s="434">
        <v>1.1622699999999799</v>
      </c>
      <c r="S1106" s="434" t="s">
        <v>361</v>
      </c>
      <c r="T1106" s="434" t="s">
        <v>361</v>
      </c>
      <c r="U1106" s="434">
        <v>1.3130999999999999</v>
      </c>
      <c r="V1106" s="435">
        <v>0.99829999999999997</v>
      </c>
      <c r="W1106" s="441">
        <v>0.99621301110000005</v>
      </c>
    </row>
    <row r="1107" spans="2:23" x14ac:dyDescent="0.35">
      <c r="B1107" s="446" t="s">
        <v>223</v>
      </c>
      <c r="C1107" s="434" t="s">
        <v>854</v>
      </c>
      <c r="D1107" s="434" t="s">
        <v>855</v>
      </c>
      <c r="E1107" s="435">
        <v>0.97019999999999995</v>
      </c>
      <c r="F1107" s="434">
        <v>1</v>
      </c>
      <c r="G1107" s="435">
        <v>0</v>
      </c>
      <c r="H1107" s="435">
        <v>0</v>
      </c>
      <c r="I1107" s="435">
        <v>0.39419999999999999</v>
      </c>
      <c r="J1107" s="435">
        <v>0.03</v>
      </c>
      <c r="K1107" s="435">
        <v>0</v>
      </c>
      <c r="L1107" s="434">
        <v>0</v>
      </c>
      <c r="M1107" s="434">
        <v>16</v>
      </c>
      <c r="N1107" s="434">
        <v>7343.01</v>
      </c>
      <c r="O1107" s="434">
        <v>1510</v>
      </c>
      <c r="P1107" s="435">
        <v>0.97950000000000004</v>
      </c>
      <c r="Q1107" s="434">
        <v>1</v>
      </c>
      <c r="R1107" s="434">
        <v>1</v>
      </c>
      <c r="S1107" s="434" t="s">
        <v>361</v>
      </c>
      <c r="T1107" s="434" t="s">
        <v>361</v>
      </c>
      <c r="U1107" s="434">
        <v>1.375</v>
      </c>
      <c r="V1107" s="435">
        <v>0.99270000000000003</v>
      </c>
      <c r="W1107" s="441">
        <v>1</v>
      </c>
    </row>
    <row r="1108" spans="2:23" x14ac:dyDescent="0.35">
      <c r="B1108" s="446" t="s">
        <v>221</v>
      </c>
      <c r="C1108" s="434" t="s">
        <v>857</v>
      </c>
      <c r="D1108" s="434" t="s">
        <v>858</v>
      </c>
      <c r="E1108" s="435">
        <v>1.0660000000000001</v>
      </c>
      <c r="F1108" s="434">
        <v>1</v>
      </c>
      <c r="G1108" s="435">
        <v>9.1900000000000003E-3</v>
      </c>
      <c r="H1108" s="435">
        <v>0</v>
      </c>
      <c r="I1108" s="435">
        <v>0.26839999999999997</v>
      </c>
      <c r="J1108" s="435">
        <v>2.8400000000000002E-2</v>
      </c>
      <c r="K1108" s="435">
        <v>0</v>
      </c>
      <c r="L1108" s="434">
        <v>0</v>
      </c>
      <c r="M1108" s="434">
        <v>17</v>
      </c>
      <c r="N1108" s="434">
        <v>7374.65</v>
      </c>
      <c r="O1108" s="434">
        <v>1726</v>
      </c>
      <c r="P1108" s="435">
        <v>1.0447</v>
      </c>
      <c r="Q1108" s="434">
        <v>1</v>
      </c>
      <c r="R1108" s="434">
        <v>1.03583</v>
      </c>
      <c r="S1108" s="434" t="s">
        <v>361</v>
      </c>
      <c r="T1108" s="434" t="s">
        <v>361</v>
      </c>
      <c r="U1108" s="434"/>
      <c r="V1108" s="435"/>
      <c r="W1108" s="441"/>
    </row>
    <row r="1109" spans="2:23" x14ac:dyDescent="0.35">
      <c r="B1109" s="446" t="s">
        <v>221</v>
      </c>
      <c r="C1109" s="434" t="s">
        <v>859</v>
      </c>
      <c r="D1109" s="434" t="s">
        <v>860</v>
      </c>
      <c r="E1109" s="435">
        <v>0.96909999999999996</v>
      </c>
      <c r="F1109" s="434">
        <v>1</v>
      </c>
      <c r="G1109" s="435">
        <v>0</v>
      </c>
      <c r="H1109" s="435">
        <v>0</v>
      </c>
      <c r="I1109" s="435">
        <v>0.24490000000000001</v>
      </c>
      <c r="J1109" s="435">
        <v>2.3550000000000001E-2</v>
      </c>
      <c r="K1109" s="435">
        <v>0</v>
      </c>
      <c r="L1109" s="434">
        <v>0</v>
      </c>
      <c r="M1109" s="434">
        <v>16</v>
      </c>
      <c r="N1109" s="434">
        <v>7416.71</v>
      </c>
      <c r="O1109" s="434">
        <v>1958</v>
      </c>
      <c r="P1109" s="435">
        <v>0.97870000000000001</v>
      </c>
      <c r="Q1109" s="434">
        <v>1</v>
      </c>
      <c r="R1109" s="434">
        <v>1</v>
      </c>
      <c r="S1109" s="434" t="s">
        <v>361</v>
      </c>
      <c r="T1109" s="434" t="s">
        <v>361</v>
      </c>
      <c r="U1109" s="434"/>
      <c r="V1109" s="435"/>
      <c r="W1109" s="441"/>
    </row>
    <row r="1110" spans="2:23" x14ac:dyDescent="0.35">
      <c r="B1110" s="446" t="s">
        <v>223</v>
      </c>
      <c r="C1110" s="434" t="s">
        <v>715</v>
      </c>
      <c r="D1110" s="434" t="s">
        <v>716</v>
      </c>
      <c r="E1110" s="435">
        <v>0.85929999999999995</v>
      </c>
      <c r="F1110" s="434">
        <v>1</v>
      </c>
      <c r="G1110" s="435">
        <v>0</v>
      </c>
      <c r="H1110" s="435">
        <v>0</v>
      </c>
      <c r="I1110" s="435">
        <v>0.33289999999999997</v>
      </c>
      <c r="J1110" s="435">
        <v>4.1700000000000001E-2</v>
      </c>
      <c r="K1110" s="435">
        <v>0</v>
      </c>
      <c r="L1110" s="434">
        <v>596.84</v>
      </c>
      <c r="M1110" s="434">
        <v>14</v>
      </c>
      <c r="N1110" s="434">
        <v>7421.92</v>
      </c>
      <c r="O1110" s="434">
        <v>657</v>
      </c>
      <c r="P1110" s="435">
        <v>0.90139999999999998</v>
      </c>
      <c r="Q1110" s="434">
        <v>1</v>
      </c>
      <c r="R1110" s="434">
        <v>1</v>
      </c>
      <c r="S1110" s="434" t="s">
        <v>361</v>
      </c>
      <c r="T1110" s="434" t="s">
        <v>361</v>
      </c>
      <c r="U1110" s="434">
        <v>1.4337</v>
      </c>
      <c r="V1110" s="435">
        <v>0.99680000000000002</v>
      </c>
      <c r="W1110" s="441">
        <v>1</v>
      </c>
    </row>
    <row r="1111" spans="2:23" x14ac:dyDescent="0.35">
      <c r="B1111" s="446" t="s">
        <v>225</v>
      </c>
      <c r="C1111" s="434" t="s">
        <v>711</v>
      </c>
      <c r="D1111" s="434" t="s">
        <v>712</v>
      </c>
      <c r="E1111" s="435">
        <v>1.2181</v>
      </c>
      <c r="F1111" s="434">
        <v>1</v>
      </c>
      <c r="G1111" s="435">
        <v>0</v>
      </c>
      <c r="H1111" s="435">
        <v>0</v>
      </c>
      <c r="I1111" s="435">
        <v>0.2722</v>
      </c>
      <c r="J1111" s="435">
        <v>2.9180000000000001E-2</v>
      </c>
      <c r="K1111" s="435">
        <v>5.6669999999999998E-2</v>
      </c>
      <c r="L1111" s="434">
        <v>899.62</v>
      </c>
      <c r="M1111" s="434">
        <v>14</v>
      </c>
      <c r="N1111" s="434">
        <v>7422.54</v>
      </c>
      <c r="O1111" s="434">
        <v>832</v>
      </c>
      <c r="P1111" s="435">
        <v>1.1446578197210699</v>
      </c>
      <c r="Q1111" s="434">
        <v>1</v>
      </c>
      <c r="R1111" s="434">
        <v>1</v>
      </c>
      <c r="S1111" s="434" t="s">
        <v>361</v>
      </c>
      <c r="T1111" s="434" t="s">
        <v>361</v>
      </c>
      <c r="U1111" s="434">
        <v>1.6405000000000001</v>
      </c>
      <c r="V1111" s="435">
        <v>1</v>
      </c>
      <c r="W1111" s="441">
        <v>0.99471034179999995</v>
      </c>
    </row>
    <row r="1112" spans="2:23" x14ac:dyDescent="0.35">
      <c r="B1112" s="446" t="s">
        <v>225</v>
      </c>
      <c r="C1112" s="434" t="s">
        <v>833</v>
      </c>
      <c r="D1112" s="434" t="s">
        <v>845</v>
      </c>
      <c r="E1112" s="435">
        <v>1.2181</v>
      </c>
      <c r="F1112" s="434">
        <v>1</v>
      </c>
      <c r="G1112" s="435">
        <v>0</v>
      </c>
      <c r="H1112" s="435">
        <v>0</v>
      </c>
      <c r="I1112" s="435">
        <v>0.33289999999999997</v>
      </c>
      <c r="J1112" s="435">
        <v>0.03</v>
      </c>
      <c r="K1112" s="435">
        <v>0</v>
      </c>
      <c r="L1112" s="434">
        <v>303.72000000000003</v>
      </c>
      <c r="M1112" s="434">
        <v>16</v>
      </c>
      <c r="N1112" s="434">
        <v>7442.35</v>
      </c>
      <c r="O1112" s="434">
        <v>968</v>
      </c>
      <c r="P1112" s="435">
        <v>1.1446578197210699</v>
      </c>
      <c r="Q1112" s="434">
        <v>1</v>
      </c>
      <c r="R1112" s="434">
        <v>1.0854599999999599</v>
      </c>
      <c r="S1112" s="434" t="s">
        <v>361</v>
      </c>
      <c r="T1112" s="434" t="s">
        <v>361</v>
      </c>
      <c r="U1112" s="434">
        <v>1.4510000000000001</v>
      </c>
      <c r="V1112" s="435">
        <v>0.99650000000000005</v>
      </c>
      <c r="W1112" s="441">
        <v>0.99969287689999997</v>
      </c>
    </row>
    <row r="1113" spans="2:23" x14ac:dyDescent="0.35">
      <c r="B1113" s="446" t="s">
        <v>225</v>
      </c>
      <c r="C1113" s="434" t="s">
        <v>837</v>
      </c>
      <c r="D1113" s="434" t="s">
        <v>838</v>
      </c>
      <c r="E1113" s="435">
        <v>1.2181</v>
      </c>
      <c r="F1113" s="434">
        <v>1</v>
      </c>
      <c r="G1113" s="435">
        <v>0</v>
      </c>
      <c r="H1113" s="435">
        <v>0</v>
      </c>
      <c r="I1113" s="435">
        <v>0.37119999999999997</v>
      </c>
      <c r="J1113" s="435">
        <v>0.03</v>
      </c>
      <c r="K1113" s="435">
        <v>0</v>
      </c>
      <c r="L1113" s="434">
        <v>710.94</v>
      </c>
      <c r="M1113" s="434">
        <v>16</v>
      </c>
      <c r="N1113" s="434">
        <v>7474.84</v>
      </c>
      <c r="O1113" s="434">
        <v>316</v>
      </c>
      <c r="P1113" s="435">
        <v>1.1446578197210699</v>
      </c>
      <c r="Q1113" s="434">
        <v>1</v>
      </c>
      <c r="R1113" s="434">
        <v>1.2174999999999701</v>
      </c>
      <c r="S1113" s="434" t="s">
        <v>361</v>
      </c>
      <c r="T1113" s="434" t="s">
        <v>361</v>
      </c>
      <c r="U1113" s="434">
        <v>1.5549999999999999</v>
      </c>
      <c r="V1113" s="435">
        <v>0.99990000000000001</v>
      </c>
      <c r="W1113" s="441">
        <v>1</v>
      </c>
    </row>
    <row r="1114" spans="2:23" x14ac:dyDescent="0.35">
      <c r="B1114" s="446" t="s">
        <v>225</v>
      </c>
      <c r="C1114" s="434" t="s">
        <v>839</v>
      </c>
      <c r="D1114" s="434" t="s">
        <v>840</v>
      </c>
      <c r="E1114" s="435">
        <v>1.2181</v>
      </c>
      <c r="F1114" s="434">
        <v>1</v>
      </c>
      <c r="G1114" s="435">
        <v>0</v>
      </c>
      <c r="H1114" s="435">
        <v>0</v>
      </c>
      <c r="I1114" s="435">
        <v>0.29320000000000002</v>
      </c>
      <c r="J1114" s="435">
        <v>0.03</v>
      </c>
      <c r="K1114" s="435">
        <v>0</v>
      </c>
      <c r="L1114" s="434">
        <v>727.09</v>
      </c>
      <c r="M1114" s="434">
        <v>16</v>
      </c>
      <c r="N1114" s="434">
        <v>7485.41</v>
      </c>
      <c r="O1114" s="434">
        <v>350</v>
      </c>
      <c r="P1114" s="435">
        <v>1.1446578197210699</v>
      </c>
      <c r="Q1114" s="434">
        <v>1</v>
      </c>
      <c r="R1114" s="434">
        <v>1.19423999999998</v>
      </c>
      <c r="S1114" s="434" t="s">
        <v>361</v>
      </c>
      <c r="T1114" s="434" t="s">
        <v>361</v>
      </c>
      <c r="U1114" s="434">
        <v>1.2663</v>
      </c>
      <c r="V1114" s="435">
        <v>0.99890000000000001</v>
      </c>
      <c r="W1114" s="441">
        <v>0.99866473479999995</v>
      </c>
    </row>
    <row r="1115" spans="2:23" x14ac:dyDescent="0.35">
      <c r="B1115" s="446" t="s">
        <v>225</v>
      </c>
      <c r="C1115" s="434" t="s">
        <v>841</v>
      </c>
      <c r="D1115" s="434" t="s">
        <v>842</v>
      </c>
      <c r="E1115" s="435">
        <v>1.2181</v>
      </c>
      <c r="F1115" s="434">
        <v>1</v>
      </c>
      <c r="G1115" s="435">
        <v>0</v>
      </c>
      <c r="H1115" s="435">
        <v>0</v>
      </c>
      <c r="I1115" s="435">
        <v>0.20122000000000001</v>
      </c>
      <c r="J1115" s="435">
        <v>1.457E-2</v>
      </c>
      <c r="K1115" s="435">
        <v>0</v>
      </c>
      <c r="L1115" s="434">
        <v>442.02</v>
      </c>
      <c r="M1115" s="434">
        <v>16</v>
      </c>
      <c r="N1115" s="434">
        <v>7492.12</v>
      </c>
      <c r="O1115" s="434">
        <v>432</v>
      </c>
      <c r="P1115" s="435">
        <v>1.1446578197210699</v>
      </c>
      <c r="Q1115" s="434">
        <v>1</v>
      </c>
      <c r="R1115" s="434">
        <v>1.1862899999999901</v>
      </c>
      <c r="S1115" s="434" t="s">
        <v>361</v>
      </c>
      <c r="T1115" s="434" t="s">
        <v>361</v>
      </c>
      <c r="U1115" s="434">
        <v>1.4114</v>
      </c>
      <c r="V1115" s="435">
        <v>0.98970000000000002</v>
      </c>
      <c r="W1115" s="441">
        <v>0.98601067730000003</v>
      </c>
    </row>
    <row r="1116" spans="2:23" x14ac:dyDescent="0.35">
      <c r="B1116" s="446" t="s">
        <v>224</v>
      </c>
      <c r="C1116" s="434" t="s">
        <v>847</v>
      </c>
      <c r="D1116" s="434" t="s">
        <v>848</v>
      </c>
      <c r="E1116" s="435">
        <v>1.083</v>
      </c>
      <c r="F1116" s="434">
        <v>1</v>
      </c>
      <c r="G1116" s="435">
        <v>2.0650000000000002E-2</v>
      </c>
      <c r="H1116" s="435">
        <v>2.503E-2</v>
      </c>
      <c r="I1116" s="435">
        <v>0.29470000000000002</v>
      </c>
      <c r="J1116" s="435">
        <v>0.03</v>
      </c>
      <c r="K1116" s="435">
        <v>0</v>
      </c>
      <c r="L1116" s="434">
        <v>0</v>
      </c>
      <c r="M1116" s="434">
        <v>16</v>
      </c>
      <c r="N1116" s="434">
        <v>7508.25</v>
      </c>
      <c r="O1116" s="434">
        <v>1778</v>
      </c>
      <c r="P1116" s="435">
        <v>1.0561</v>
      </c>
      <c r="Q1116" s="434">
        <v>1</v>
      </c>
      <c r="R1116" s="434"/>
      <c r="S1116" s="434" t="s">
        <v>361</v>
      </c>
      <c r="T1116" s="434" t="s">
        <v>361</v>
      </c>
      <c r="U1116" s="434">
        <v>1.5511999999999999</v>
      </c>
      <c r="V1116" s="435">
        <v>0.99909999999999999</v>
      </c>
      <c r="W1116" s="441">
        <v>1</v>
      </c>
    </row>
    <row r="1117" spans="2:23" x14ac:dyDescent="0.35">
      <c r="B1117" s="446" t="s">
        <v>224</v>
      </c>
      <c r="C1117" s="434" t="s">
        <v>850</v>
      </c>
      <c r="D1117" s="434" t="s">
        <v>851</v>
      </c>
      <c r="E1117" s="435">
        <v>0.97709999999999997</v>
      </c>
      <c r="F1117" s="434">
        <v>1</v>
      </c>
      <c r="G1117" s="435">
        <v>0</v>
      </c>
      <c r="H1117" s="435">
        <v>0</v>
      </c>
      <c r="I1117" s="435">
        <v>0.26550000000000001</v>
      </c>
      <c r="J1117" s="435">
        <v>2.7799999999999998E-2</v>
      </c>
      <c r="K1117" s="435">
        <v>5.5239999999999997E-2</v>
      </c>
      <c r="L1117" s="434">
        <v>0</v>
      </c>
      <c r="M1117" s="434">
        <v>16</v>
      </c>
      <c r="N1117" s="434">
        <v>7528.58</v>
      </c>
      <c r="O1117" s="434">
        <v>872</v>
      </c>
      <c r="P1117" s="435">
        <v>0.98429999999999995</v>
      </c>
      <c r="Q1117" s="434">
        <v>1</v>
      </c>
      <c r="R1117" s="434"/>
      <c r="S1117" s="434" t="s">
        <v>361</v>
      </c>
      <c r="T1117" s="434" t="s">
        <v>361</v>
      </c>
      <c r="U1117" s="434">
        <v>1.5047999999999999</v>
      </c>
      <c r="V1117" s="435">
        <v>0.99890000000000001</v>
      </c>
      <c r="W1117" s="441">
        <v>1</v>
      </c>
    </row>
    <row r="1118" spans="2:23" x14ac:dyDescent="0.35">
      <c r="B1118" s="446" t="s">
        <v>225</v>
      </c>
      <c r="C1118" s="434" t="s">
        <v>843</v>
      </c>
      <c r="D1118" s="434" t="s">
        <v>846</v>
      </c>
      <c r="E1118" s="435">
        <v>1.2181</v>
      </c>
      <c r="F1118" s="434">
        <v>1</v>
      </c>
      <c r="G1118" s="435">
        <v>0</v>
      </c>
      <c r="H1118" s="435">
        <v>0</v>
      </c>
      <c r="I1118" s="435">
        <v>0.2041</v>
      </c>
      <c r="J1118" s="435">
        <v>1.5129999999999999E-2</v>
      </c>
      <c r="K1118" s="435">
        <v>0</v>
      </c>
      <c r="L1118" s="434">
        <v>217.59</v>
      </c>
      <c r="M1118" s="434">
        <v>17</v>
      </c>
      <c r="N1118" s="434">
        <v>7531.26</v>
      </c>
      <c r="O1118" s="434">
        <v>726</v>
      </c>
      <c r="P1118" s="435">
        <v>1.1446578197210699</v>
      </c>
      <c r="Q1118" s="434">
        <v>1</v>
      </c>
      <c r="R1118" s="434">
        <v>1.14613999999995</v>
      </c>
      <c r="S1118" s="434" t="s">
        <v>361</v>
      </c>
      <c r="T1118" s="434" t="s">
        <v>361</v>
      </c>
      <c r="U1118" s="434">
        <v>1.8838999999999999</v>
      </c>
      <c r="V1118" s="435">
        <v>1</v>
      </c>
      <c r="W1118" s="441">
        <v>1</v>
      </c>
    </row>
    <row r="1119" spans="2:23" x14ac:dyDescent="0.35">
      <c r="B1119" s="446" t="s">
        <v>730</v>
      </c>
      <c r="C1119" s="434" t="s">
        <v>830</v>
      </c>
      <c r="D1119" s="434" t="s">
        <v>831</v>
      </c>
      <c r="E1119" s="435">
        <v>1.3056000000000001</v>
      </c>
      <c r="F1119" s="434">
        <v>1</v>
      </c>
      <c r="G1119" s="435">
        <v>0</v>
      </c>
      <c r="H1119" s="435">
        <v>0</v>
      </c>
      <c r="I1119" s="435">
        <v>0.3009</v>
      </c>
      <c r="J1119" s="435">
        <v>0.03</v>
      </c>
      <c r="K1119" s="435">
        <v>0</v>
      </c>
      <c r="L1119" s="434">
        <v>408.09</v>
      </c>
      <c r="M1119" s="434">
        <v>16</v>
      </c>
      <c r="N1119" s="434">
        <v>7533.4</v>
      </c>
      <c r="O1119" s="434">
        <v>536</v>
      </c>
      <c r="P1119" s="435">
        <v>1.2003469266347144</v>
      </c>
      <c r="Q1119" s="434">
        <v>1</v>
      </c>
      <c r="R1119" s="434">
        <v>1</v>
      </c>
      <c r="S1119" s="434" t="s">
        <v>361</v>
      </c>
      <c r="T1119" s="434" t="s">
        <v>361</v>
      </c>
      <c r="U1119" s="434"/>
      <c r="V1119" s="435"/>
      <c r="W1119" s="441"/>
    </row>
    <row r="1120" spans="2:23" x14ac:dyDescent="0.35">
      <c r="B1120" s="446" t="s">
        <v>222</v>
      </c>
      <c r="C1120" s="434" t="s">
        <v>857</v>
      </c>
      <c r="D1120" s="434" t="s">
        <v>858</v>
      </c>
      <c r="E1120" s="435">
        <v>1.0642</v>
      </c>
      <c r="F1120" s="434">
        <v>1</v>
      </c>
      <c r="G1120" s="435">
        <v>1.7059999999999999E-2</v>
      </c>
      <c r="H1120" s="435">
        <v>0</v>
      </c>
      <c r="I1120" s="435">
        <v>0.23700000000000002</v>
      </c>
      <c r="J1120" s="435">
        <v>2.1919999999999999E-2</v>
      </c>
      <c r="K1120" s="435">
        <v>0</v>
      </c>
      <c r="L1120" s="434">
        <v>0</v>
      </c>
      <c r="M1120" s="434">
        <v>17</v>
      </c>
      <c r="N1120" s="434">
        <v>7536.35</v>
      </c>
      <c r="O1120" s="434">
        <v>1713</v>
      </c>
      <c r="P1120" s="435">
        <v>1.0435000000000001</v>
      </c>
      <c r="Q1120" s="434">
        <v>1</v>
      </c>
      <c r="R1120" s="434">
        <v>1.0297000000000001</v>
      </c>
      <c r="S1120" s="434" t="s">
        <v>361</v>
      </c>
      <c r="T1120" s="434" t="s">
        <v>361</v>
      </c>
      <c r="U1120" s="434">
        <v>1.3091999999999999</v>
      </c>
      <c r="V1120" s="435">
        <v>0.98470000000000002</v>
      </c>
      <c r="W1120" s="441">
        <v>1.0082811511000001</v>
      </c>
    </row>
    <row r="1121" spans="2:23" x14ac:dyDescent="0.35">
      <c r="B1121" s="446" t="s">
        <v>224</v>
      </c>
      <c r="C1121" s="434" t="s">
        <v>852</v>
      </c>
      <c r="D1121" s="434" t="s">
        <v>856</v>
      </c>
      <c r="E1121" s="435">
        <v>0.85150000000000003</v>
      </c>
      <c r="F1121" s="434">
        <v>1</v>
      </c>
      <c r="G1121" s="435">
        <v>0</v>
      </c>
      <c r="H1121" s="435">
        <v>0</v>
      </c>
      <c r="I1121" s="435">
        <v>0.26390000000000002</v>
      </c>
      <c r="J1121" s="435">
        <v>2.7470000000000001E-2</v>
      </c>
      <c r="K1121" s="435">
        <v>0</v>
      </c>
      <c r="L1121" s="434">
        <v>0</v>
      </c>
      <c r="M1121" s="434">
        <v>16</v>
      </c>
      <c r="N1121" s="434">
        <v>7555.89</v>
      </c>
      <c r="O1121" s="434">
        <v>372</v>
      </c>
      <c r="P1121" s="435">
        <v>0.89580000000000004</v>
      </c>
      <c r="Q1121" s="434">
        <v>1</v>
      </c>
      <c r="R1121" s="434"/>
      <c r="S1121" s="434" t="s">
        <v>361</v>
      </c>
      <c r="T1121" s="434" t="s">
        <v>361</v>
      </c>
      <c r="U1121" s="434">
        <v>1.2912999999999999</v>
      </c>
      <c r="V1121" s="435">
        <v>0.99980000000000002</v>
      </c>
      <c r="W1121" s="441">
        <v>1</v>
      </c>
    </row>
    <row r="1122" spans="2:23" x14ac:dyDescent="0.35">
      <c r="B1122" s="446" t="s">
        <v>221</v>
      </c>
      <c r="C1122" s="434" t="s">
        <v>861</v>
      </c>
      <c r="D1122" s="434" t="s">
        <v>862</v>
      </c>
      <c r="E1122" s="435">
        <v>1.272</v>
      </c>
      <c r="F1122" s="434">
        <v>1</v>
      </c>
      <c r="G1122" s="435">
        <v>0</v>
      </c>
      <c r="H1122" s="435">
        <v>0</v>
      </c>
      <c r="I1122" s="435">
        <v>0.35909999999999997</v>
      </c>
      <c r="J1122" s="435">
        <v>4.7100000000000003E-2</v>
      </c>
      <c r="K1122" s="435">
        <v>0</v>
      </c>
      <c r="L1122" s="434">
        <v>1330.46</v>
      </c>
      <c r="M1122" s="434">
        <v>17</v>
      </c>
      <c r="N1122" s="434">
        <v>7563.43</v>
      </c>
      <c r="O1122" s="434">
        <v>1586</v>
      </c>
      <c r="P1122" s="435">
        <v>1.1791</v>
      </c>
      <c r="Q1122" s="434">
        <v>1</v>
      </c>
      <c r="R1122" s="434">
        <v>1.0275000000000001</v>
      </c>
      <c r="S1122" s="434" t="s">
        <v>361</v>
      </c>
      <c r="T1122" s="434" t="s">
        <v>361</v>
      </c>
      <c r="U1122" s="434"/>
      <c r="V1122" s="435"/>
      <c r="W1122" s="441"/>
    </row>
    <row r="1123" spans="2:23" x14ac:dyDescent="0.35">
      <c r="B1123" s="446" t="s">
        <v>222</v>
      </c>
      <c r="C1123" s="434" t="s">
        <v>859</v>
      </c>
      <c r="D1123" s="434" t="s">
        <v>860</v>
      </c>
      <c r="E1123" s="435">
        <v>0.94010000000000005</v>
      </c>
      <c r="F1123" s="434">
        <v>1</v>
      </c>
      <c r="G1123" s="435">
        <v>0</v>
      </c>
      <c r="H1123" s="435">
        <v>0</v>
      </c>
      <c r="I1123" s="435">
        <v>0.23670000000000002</v>
      </c>
      <c r="J1123" s="435">
        <v>2.1860000000000001E-2</v>
      </c>
      <c r="K1123" s="435">
        <v>0</v>
      </c>
      <c r="L1123" s="434">
        <v>0</v>
      </c>
      <c r="M1123" s="434">
        <v>16</v>
      </c>
      <c r="N1123" s="434">
        <v>7579.33</v>
      </c>
      <c r="O1123" s="434">
        <v>1641</v>
      </c>
      <c r="P1123" s="435">
        <v>0.95860000000000001</v>
      </c>
      <c r="Q1123" s="434">
        <v>1</v>
      </c>
      <c r="R1123" s="434">
        <v>1</v>
      </c>
      <c r="S1123" s="434" t="s">
        <v>361</v>
      </c>
      <c r="T1123" s="434" t="s">
        <v>361</v>
      </c>
      <c r="U1123" s="434">
        <v>1.3582000000000001</v>
      </c>
      <c r="V1123" s="435">
        <v>0.97119999999999995</v>
      </c>
      <c r="W1123" s="441">
        <v>1.0077465358</v>
      </c>
    </row>
    <row r="1124" spans="2:23" x14ac:dyDescent="0.35">
      <c r="B1124" s="446" t="s">
        <v>730</v>
      </c>
      <c r="C1124" s="434" t="s">
        <v>837</v>
      </c>
      <c r="D1124" s="434" t="s">
        <v>838</v>
      </c>
      <c r="E1124" s="435">
        <v>1.3056000000000001</v>
      </c>
      <c r="F1124" s="434">
        <v>1</v>
      </c>
      <c r="G1124" s="435">
        <v>0</v>
      </c>
      <c r="H1124" s="435">
        <v>0</v>
      </c>
      <c r="I1124" s="435">
        <v>0.29189999999999999</v>
      </c>
      <c r="J1124" s="435">
        <v>0.03</v>
      </c>
      <c r="K1124" s="435">
        <v>0</v>
      </c>
      <c r="L1124" s="434">
        <v>660.59</v>
      </c>
      <c r="M1124" s="434">
        <v>16</v>
      </c>
      <c r="N1124" s="434">
        <v>7605.68</v>
      </c>
      <c r="O1124" s="434">
        <v>320</v>
      </c>
      <c r="P1124" s="435">
        <v>1.2003469266347144</v>
      </c>
      <c r="Q1124" s="434">
        <v>1</v>
      </c>
      <c r="R1124" s="434">
        <v>1</v>
      </c>
      <c r="S1124" s="434" t="s">
        <v>408</v>
      </c>
      <c r="T1124" s="434" t="s">
        <v>361</v>
      </c>
      <c r="U1124" s="434"/>
      <c r="V1124" s="435"/>
      <c r="W1124" s="441"/>
    </row>
    <row r="1125" spans="2:23" x14ac:dyDescent="0.35">
      <c r="B1125" s="446" t="s">
        <v>224</v>
      </c>
      <c r="C1125" s="434" t="s">
        <v>854</v>
      </c>
      <c r="D1125" s="434" t="s">
        <v>855</v>
      </c>
      <c r="E1125" s="435">
        <v>0.94940000000000002</v>
      </c>
      <c r="F1125" s="434">
        <v>1</v>
      </c>
      <c r="G1125" s="435">
        <v>0</v>
      </c>
      <c r="H1125" s="435">
        <v>0</v>
      </c>
      <c r="I1125" s="435">
        <v>0.3916</v>
      </c>
      <c r="J1125" s="435">
        <v>0.03</v>
      </c>
      <c r="K1125" s="435">
        <v>0</v>
      </c>
      <c r="L1125" s="434">
        <v>0</v>
      </c>
      <c r="M1125" s="434">
        <v>16</v>
      </c>
      <c r="N1125" s="434">
        <v>7624.12</v>
      </c>
      <c r="O1125" s="434">
        <v>1320</v>
      </c>
      <c r="P1125" s="435">
        <v>0.96509999999999996</v>
      </c>
      <c r="Q1125" s="434">
        <v>1</v>
      </c>
      <c r="R1125" s="434"/>
      <c r="S1125" s="434" t="s">
        <v>361</v>
      </c>
      <c r="T1125" s="434" t="s">
        <v>361</v>
      </c>
      <c r="U1125" s="434">
        <v>1.3924000000000001</v>
      </c>
      <c r="V1125" s="435">
        <v>0.99639999999999995</v>
      </c>
      <c r="W1125" s="441">
        <v>1</v>
      </c>
    </row>
    <row r="1126" spans="2:23" x14ac:dyDescent="0.35">
      <c r="B1126" s="446" t="s">
        <v>730</v>
      </c>
      <c r="C1126" s="434" t="s">
        <v>833</v>
      </c>
      <c r="D1126" s="434" t="s">
        <v>845</v>
      </c>
      <c r="E1126" s="435">
        <v>1.3056000000000001</v>
      </c>
      <c r="F1126" s="434">
        <v>1</v>
      </c>
      <c r="G1126" s="435">
        <v>0</v>
      </c>
      <c r="H1126" s="435">
        <v>0</v>
      </c>
      <c r="I1126" s="435">
        <v>0.23619999999999999</v>
      </c>
      <c r="J1126" s="435">
        <v>2.1749999999999999E-2</v>
      </c>
      <c r="K1126" s="435">
        <v>0</v>
      </c>
      <c r="L1126" s="434">
        <v>251.34</v>
      </c>
      <c r="M1126" s="434">
        <v>16</v>
      </c>
      <c r="N1126" s="434">
        <v>7635.69</v>
      </c>
      <c r="O1126" s="434">
        <v>886</v>
      </c>
      <c r="P1126" s="435">
        <v>1.2003469266347144</v>
      </c>
      <c r="Q1126" s="434">
        <v>1</v>
      </c>
      <c r="R1126" s="434">
        <v>1</v>
      </c>
      <c r="S1126" s="434" t="s">
        <v>361</v>
      </c>
      <c r="T1126" s="434" t="s">
        <v>361</v>
      </c>
      <c r="U1126" s="434"/>
      <c r="V1126" s="435"/>
      <c r="W1126" s="441"/>
    </row>
    <row r="1127" spans="2:23" x14ac:dyDescent="0.35">
      <c r="B1127" s="446" t="s">
        <v>730</v>
      </c>
      <c r="C1127" s="434" t="s">
        <v>835</v>
      </c>
      <c r="D1127" s="434" t="s">
        <v>849</v>
      </c>
      <c r="E1127" s="435">
        <v>1.3056000000000001</v>
      </c>
      <c r="F1127" s="434">
        <v>1</v>
      </c>
      <c r="G1127" s="435">
        <v>0</v>
      </c>
      <c r="H1127" s="435">
        <v>0</v>
      </c>
      <c r="I1127" s="435">
        <v>0.14560000000000001</v>
      </c>
      <c r="J1127" s="435">
        <v>0</v>
      </c>
      <c r="K1127" s="435">
        <v>0</v>
      </c>
      <c r="L1127" s="434">
        <v>0</v>
      </c>
      <c r="M1127" s="434">
        <v>16</v>
      </c>
      <c r="N1127" s="434">
        <v>7639.01</v>
      </c>
      <c r="O1127" s="434">
        <v>308</v>
      </c>
      <c r="P1127" s="435">
        <v>1.2003469266347144</v>
      </c>
      <c r="Q1127" s="434">
        <v>1</v>
      </c>
      <c r="R1127" s="434">
        <v>1</v>
      </c>
      <c r="S1127" s="434" t="s">
        <v>361</v>
      </c>
      <c r="T1127" s="434" t="s">
        <v>361</v>
      </c>
      <c r="U1127" s="434"/>
      <c r="V1127" s="435"/>
      <c r="W1127" s="441"/>
    </row>
    <row r="1128" spans="2:23" x14ac:dyDescent="0.35">
      <c r="B1128" s="446" t="s">
        <v>730</v>
      </c>
      <c r="C1128" s="434" t="s">
        <v>843</v>
      </c>
      <c r="D1128" s="434" t="s">
        <v>846</v>
      </c>
      <c r="E1128" s="435">
        <v>1.3056000000000001</v>
      </c>
      <c r="F1128" s="434">
        <v>1</v>
      </c>
      <c r="G1128" s="435">
        <v>0</v>
      </c>
      <c r="H1128" s="435">
        <v>0</v>
      </c>
      <c r="I1128" s="435">
        <v>0.21290000000000001</v>
      </c>
      <c r="J1128" s="435">
        <v>1.695E-2</v>
      </c>
      <c r="K1128" s="435">
        <v>0</v>
      </c>
      <c r="L1128" s="434">
        <v>299.74</v>
      </c>
      <c r="M1128" s="434">
        <v>17</v>
      </c>
      <c r="N1128" s="434">
        <v>7663.08</v>
      </c>
      <c r="O1128" s="434">
        <v>622</v>
      </c>
      <c r="P1128" s="435">
        <v>1.2003469266347144</v>
      </c>
      <c r="Q1128" s="434">
        <v>1</v>
      </c>
      <c r="R1128" s="434">
        <v>1</v>
      </c>
      <c r="S1128" s="434" t="s">
        <v>408</v>
      </c>
      <c r="T1128" s="434" t="s">
        <v>361</v>
      </c>
      <c r="U1128" s="434"/>
      <c r="V1128" s="435"/>
      <c r="W1128" s="441"/>
    </row>
    <row r="1129" spans="2:23" x14ac:dyDescent="0.35">
      <c r="B1129" s="446" t="s">
        <v>730</v>
      </c>
      <c r="C1129" s="434" t="s">
        <v>841</v>
      </c>
      <c r="D1129" s="434" t="s">
        <v>842</v>
      </c>
      <c r="E1129" s="435">
        <v>1.3056000000000001</v>
      </c>
      <c r="F1129" s="434">
        <v>1</v>
      </c>
      <c r="G1129" s="435">
        <v>0</v>
      </c>
      <c r="H1129" s="435">
        <v>0</v>
      </c>
      <c r="I1129" s="435">
        <v>0.27235999999999999</v>
      </c>
      <c r="J1129" s="435">
        <v>2.921E-2</v>
      </c>
      <c r="K1129" s="435">
        <v>0</v>
      </c>
      <c r="L1129" s="434">
        <v>429.29</v>
      </c>
      <c r="M1129" s="434">
        <v>16</v>
      </c>
      <c r="N1129" s="434">
        <v>7686.76</v>
      </c>
      <c r="O1129" s="434">
        <v>308</v>
      </c>
      <c r="P1129" s="435">
        <v>1.2003469266347144</v>
      </c>
      <c r="Q1129" s="434">
        <v>1</v>
      </c>
      <c r="R1129" s="434">
        <v>1</v>
      </c>
      <c r="S1129" s="434" t="s">
        <v>361</v>
      </c>
      <c r="T1129" s="434" t="s">
        <v>361</v>
      </c>
      <c r="U1129" s="434"/>
      <c r="V1129" s="435"/>
      <c r="W1129" s="441"/>
    </row>
    <row r="1130" spans="2:23" x14ac:dyDescent="0.35">
      <c r="B1130" s="446" t="s">
        <v>223</v>
      </c>
      <c r="C1130" s="434" t="s">
        <v>857</v>
      </c>
      <c r="D1130" s="434" t="s">
        <v>858</v>
      </c>
      <c r="E1130" s="435">
        <v>0.99770000000000003</v>
      </c>
      <c r="F1130" s="434">
        <v>1</v>
      </c>
      <c r="G1130" s="435">
        <v>1.7059999999999999E-2</v>
      </c>
      <c r="H1130" s="435">
        <v>3.4360000000000002E-2</v>
      </c>
      <c r="I1130" s="435">
        <v>0.23699999999999999</v>
      </c>
      <c r="J1130" s="435">
        <v>2.1919999999999999E-2</v>
      </c>
      <c r="K1130" s="435">
        <v>0</v>
      </c>
      <c r="L1130" s="434">
        <v>0</v>
      </c>
      <c r="M1130" s="434">
        <v>17</v>
      </c>
      <c r="N1130" s="434">
        <v>7687.9</v>
      </c>
      <c r="O1130" s="434">
        <v>1713</v>
      </c>
      <c r="P1130" s="435">
        <v>0.99839999999999995</v>
      </c>
      <c r="Q1130" s="434">
        <v>1</v>
      </c>
      <c r="R1130" s="434">
        <v>1.0297000000000001</v>
      </c>
      <c r="S1130" s="434" t="s">
        <v>361</v>
      </c>
      <c r="T1130" s="434" t="s">
        <v>361</v>
      </c>
      <c r="U1130" s="434">
        <v>1.3091999999999999</v>
      </c>
      <c r="V1130" s="435">
        <v>0.99</v>
      </c>
      <c r="W1130" s="441">
        <v>1</v>
      </c>
    </row>
    <row r="1131" spans="2:23" x14ac:dyDescent="0.35">
      <c r="B1131" s="446" t="s">
        <v>222</v>
      </c>
      <c r="C1131" s="434" t="s">
        <v>861</v>
      </c>
      <c r="D1131" s="434" t="s">
        <v>862</v>
      </c>
      <c r="E1131" s="435">
        <v>1.2083999999999999</v>
      </c>
      <c r="F1131" s="434">
        <v>1</v>
      </c>
      <c r="G1131" s="435">
        <v>2.0200000000000001E-3</v>
      </c>
      <c r="H1131" s="435">
        <v>0</v>
      </c>
      <c r="I1131" s="435">
        <v>0.35620000000000002</v>
      </c>
      <c r="J1131" s="435">
        <v>0.03</v>
      </c>
      <c r="K1131" s="435">
        <v>0</v>
      </c>
      <c r="L1131" s="434">
        <v>0</v>
      </c>
      <c r="M1131" s="434">
        <v>17</v>
      </c>
      <c r="N1131" s="434">
        <v>7729.27</v>
      </c>
      <c r="O1131" s="434">
        <v>1535</v>
      </c>
      <c r="P1131" s="435">
        <v>1.1384000000000001</v>
      </c>
      <c r="Q1131" s="434">
        <v>1</v>
      </c>
      <c r="R1131" s="434">
        <v>1.02386</v>
      </c>
      <c r="S1131" s="434" t="s">
        <v>361</v>
      </c>
      <c r="T1131" s="434" t="s">
        <v>361</v>
      </c>
      <c r="U1131" s="434">
        <v>1.4196</v>
      </c>
      <c r="V1131" s="435">
        <v>0.99009999999999998</v>
      </c>
      <c r="W1131" s="441">
        <v>0.9969205753</v>
      </c>
    </row>
    <row r="1132" spans="2:23" x14ac:dyDescent="0.35">
      <c r="B1132" s="446" t="s">
        <v>223</v>
      </c>
      <c r="C1132" s="434" t="s">
        <v>859</v>
      </c>
      <c r="D1132" s="434" t="s">
        <v>860</v>
      </c>
      <c r="E1132" s="435">
        <v>0.96660000000000001</v>
      </c>
      <c r="F1132" s="434">
        <v>1</v>
      </c>
      <c r="G1132" s="435">
        <v>0</v>
      </c>
      <c r="H1132" s="435">
        <v>0</v>
      </c>
      <c r="I1132" s="435">
        <v>0.23669999999999999</v>
      </c>
      <c r="J1132" s="435">
        <v>2.1860000000000001E-2</v>
      </c>
      <c r="K1132" s="435">
        <v>0</v>
      </c>
      <c r="L1132" s="434">
        <v>0</v>
      </c>
      <c r="M1132" s="434">
        <v>16</v>
      </c>
      <c r="N1132" s="434">
        <v>7731.75</v>
      </c>
      <c r="O1132" s="434">
        <v>1641</v>
      </c>
      <c r="P1132" s="435">
        <v>0.97699999999999998</v>
      </c>
      <c r="Q1132" s="434">
        <v>1</v>
      </c>
      <c r="R1132" s="434">
        <v>1</v>
      </c>
      <c r="S1132" s="434" t="s">
        <v>361</v>
      </c>
      <c r="T1132" s="434" t="s">
        <v>361</v>
      </c>
      <c r="U1132" s="434">
        <v>1.3582000000000001</v>
      </c>
      <c r="V1132" s="435">
        <v>0.97499999999999998</v>
      </c>
      <c r="W1132" s="441">
        <v>1</v>
      </c>
    </row>
    <row r="1133" spans="2:23" x14ac:dyDescent="0.35">
      <c r="B1133" s="446" t="s">
        <v>225</v>
      </c>
      <c r="C1133" s="434" t="s">
        <v>847</v>
      </c>
      <c r="D1133" s="434" t="s">
        <v>848</v>
      </c>
      <c r="E1133" s="435">
        <v>1.2181</v>
      </c>
      <c r="F1133" s="434">
        <v>1</v>
      </c>
      <c r="G1133" s="435">
        <v>5.1729999999999998E-2</v>
      </c>
      <c r="H1133" s="435">
        <v>5.8900000000000001E-2</v>
      </c>
      <c r="I1133" s="435">
        <v>0.27600000000000002</v>
      </c>
      <c r="J1133" s="435">
        <v>2.9960000000000001E-2</v>
      </c>
      <c r="K1133" s="435">
        <v>5.7480000000000003E-2</v>
      </c>
      <c r="L1133" s="434">
        <v>420.4</v>
      </c>
      <c r="M1133" s="434">
        <v>16</v>
      </c>
      <c r="N1133" s="434">
        <v>7751.77</v>
      </c>
      <c r="O1133" s="434">
        <v>1537</v>
      </c>
      <c r="P1133" s="435">
        <v>1.1446578197210699</v>
      </c>
      <c r="Q1133" s="434">
        <v>1</v>
      </c>
      <c r="R1133" s="434">
        <v>1</v>
      </c>
      <c r="S1133" s="434" t="s">
        <v>361</v>
      </c>
      <c r="T1133" s="434" t="s">
        <v>361</v>
      </c>
      <c r="U1133" s="434">
        <v>1.6516</v>
      </c>
      <c r="V1133" s="435">
        <v>0.998</v>
      </c>
      <c r="W1133" s="441">
        <v>1</v>
      </c>
    </row>
    <row r="1134" spans="2:23" x14ac:dyDescent="0.35">
      <c r="B1134" s="446" t="s">
        <v>225</v>
      </c>
      <c r="C1134" s="434" t="s">
        <v>850</v>
      </c>
      <c r="D1134" s="434" t="s">
        <v>851</v>
      </c>
      <c r="E1134" s="435">
        <v>1.2181</v>
      </c>
      <c r="F1134" s="434">
        <v>1</v>
      </c>
      <c r="G1134" s="435">
        <v>0</v>
      </c>
      <c r="H1134" s="435">
        <v>0</v>
      </c>
      <c r="I1134" s="435">
        <v>0.26679999999999998</v>
      </c>
      <c r="J1134" s="435">
        <v>2.8070000000000001E-2</v>
      </c>
      <c r="K1134" s="435">
        <v>5.5509999999999997E-2</v>
      </c>
      <c r="L1134" s="434">
        <v>0</v>
      </c>
      <c r="M1134" s="434">
        <v>16</v>
      </c>
      <c r="N1134" s="434">
        <v>7772.76</v>
      </c>
      <c r="O1134" s="434">
        <v>894</v>
      </c>
      <c r="P1134" s="435">
        <v>1.1446578197210699</v>
      </c>
      <c r="Q1134" s="434">
        <v>1</v>
      </c>
      <c r="R1134" s="434">
        <v>1.0549199999999801</v>
      </c>
      <c r="S1134" s="434" t="s">
        <v>361</v>
      </c>
      <c r="T1134" s="434" t="s">
        <v>361</v>
      </c>
      <c r="U1134" s="434">
        <v>1.5609</v>
      </c>
      <c r="V1134" s="435">
        <v>0.997</v>
      </c>
      <c r="W1134" s="441">
        <v>0.99589665969999996</v>
      </c>
    </row>
    <row r="1135" spans="2:23" x14ac:dyDescent="0.35">
      <c r="B1135" s="446" t="s">
        <v>225</v>
      </c>
      <c r="C1135" s="434" t="s">
        <v>852</v>
      </c>
      <c r="D1135" s="434" t="s">
        <v>863</v>
      </c>
      <c r="E1135" s="435">
        <v>1.2181</v>
      </c>
      <c r="F1135" s="434">
        <v>1</v>
      </c>
      <c r="G1135" s="435">
        <v>0</v>
      </c>
      <c r="H1135" s="435">
        <v>0</v>
      </c>
      <c r="I1135" s="435">
        <v>0.35520000000000002</v>
      </c>
      <c r="J1135" s="435">
        <v>0.03</v>
      </c>
      <c r="K1135" s="435">
        <v>0</v>
      </c>
      <c r="L1135" s="434">
        <v>0</v>
      </c>
      <c r="M1135" s="434">
        <v>16</v>
      </c>
      <c r="N1135" s="434">
        <v>7800.95</v>
      </c>
      <c r="O1135" s="434">
        <v>462</v>
      </c>
      <c r="P1135" s="435">
        <v>1.1446578197210699</v>
      </c>
      <c r="Q1135" s="434">
        <v>1</v>
      </c>
      <c r="R1135" s="434">
        <v>1.2118199999999899</v>
      </c>
      <c r="S1135" s="434" t="s">
        <v>361</v>
      </c>
      <c r="T1135" s="434" t="s">
        <v>361</v>
      </c>
      <c r="U1135" s="434">
        <v>1.2350000000000001</v>
      </c>
      <c r="V1135" s="435">
        <v>0.98960000000000004</v>
      </c>
      <c r="W1135" s="441">
        <v>1</v>
      </c>
    </row>
    <row r="1136" spans="2:23" x14ac:dyDescent="0.35">
      <c r="B1136" s="446" t="s">
        <v>225</v>
      </c>
      <c r="C1136" s="434" t="s">
        <v>854</v>
      </c>
      <c r="D1136" s="434" t="s">
        <v>855</v>
      </c>
      <c r="E1136" s="435">
        <v>1.2181</v>
      </c>
      <c r="F1136" s="434">
        <v>1</v>
      </c>
      <c r="G1136" s="435">
        <v>0</v>
      </c>
      <c r="H1136" s="435">
        <v>0</v>
      </c>
      <c r="I1136" s="435">
        <v>0.44769999999999999</v>
      </c>
      <c r="J1136" s="435">
        <v>0.03</v>
      </c>
      <c r="K1136" s="435">
        <v>0</v>
      </c>
      <c r="L1136" s="434">
        <v>0</v>
      </c>
      <c r="M1136" s="434">
        <v>16</v>
      </c>
      <c r="N1136" s="434">
        <v>7871.4</v>
      </c>
      <c r="O1136" s="434">
        <v>1228</v>
      </c>
      <c r="P1136" s="435">
        <v>1.1446578197210699</v>
      </c>
      <c r="Q1136" s="434">
        <v>1</v>
      </c>
      <c r="R1136" s="434">
        <v>1</v>
      </c>
      <c r="S1136" s="434" t="s">
        <v>361</v>
      </c>
      <c r="T1136" s="434" t="s">
        <v>361</v>
      </c>
      <c r="U1136" s="434">
        <v>1.4291</v>
      </c>
      <c r="V1136" s="435">
        <v>0.99519999999999997</v>
      </c>
      <c r="W1136" s="441">
        <v>1.0114374239999999</v>
      </c>
    </row>
    <row r="1137" spans="2:23" x14ac:dyDescent="0.35">
      <c r="B1137" s="446" t="s">
        <v>223</v>
      </c>
      <c r="C1137" s="434" t="s">
        <v>861</v>
      </c>
      <c r="D1137" s="434" t="s">
        <v>864</v>
      </c>
      <c r="E1137" s="435">
        <v>1.2089000000000001</v>
      </c>
      <c r="F1137" s="434">
        <v>1</v>
      </c>
      <c r="G1137" s="435">
        <v>2.0200000000000001E-3</v>
      </c>
      <c r="H1137" s="435">
        <v>2.1199999999999999E-3</v>
      </c>
      <c r="I1137" s="435">
        <v>0.35620000000000002</v>
      </c>
      <c r="J1137" s="435">
        <v>0.03</v>
      </c>
      <c r="K1137" s="435">
        <v>0</v>
      </c>
      <c r="L1137" s="434">
        <v>0</v>
      </c>
      <c r="M1137" s="434">
        <v>17</v>
      </c>
      <c r="N1137" s="434">
        <v>7884.7</v>
      </c>
      <c r="O1137" s="434">
        <v>1535</v>
      </c>
      <c r="P1137" s="435">
        <v>1.1387</v>
      </c>
      <c r="Q1137" s="434">
        <v>1</v>
      </c>
      <c r="R1137" s="434">
        <v>1.02386</v>
      </c>
      <c r="S1137" s="434" t="s">
        <v>361</v>
      </c>
      <c r="T1137" s="434" t="s">
        <v>361</v>
      </c>
      <c r="U1137" s="434">
        <v>1.4196</v>
      </c>
      <c r="V1137" s="435">
        <v>0.98909999999999998</v>
      </c>
      <c r="W1137" s="441">
        <v>1</v>
      </c>
    </row>
    <row r="1138" spans="2:23" x14ac:dyDescent="0.35">
      <c r="B1138" s="446" t="s">
        <v>730</v>
      </c>
      <c r="C1138" s="434" t="s">
        <v>847</v>
      </c>
      <c r="D1138" s="434" t="s">
        <v>848</v>
      </c>
      <c r="E1138" s="435">
        <v>1.3056000000000001</v>
      </c>
      <c r="F1138" s="434">
        <v>1</v>
      </c>
      <c r="G1138" s="435">
        <v>4.07E-2</v>
      </c>
      <c r="H1138" s="435">
        <v>6.5280000000000005E-2</v>
      </c>
      <c r="I1138" s="435">
        <v>0.29970000000000002</v>
      </c>
      <c r="J1138" s="435">
        <v>0.03</v>
      </c>
      <c r="K1138" s="435">
        <v>6.2570000000000001E-2</v>
      </c>
      <c r="L1138" s="434">
        <v>335.08</v>
      </c>
      <c r="M1138" s="434">
        <v>16</v>
      </c>
      <c r="N1138" s="434">
        <v>7887.46</v>
      </c>
      <c r="O1138" s="434">
        <v>1412</v>
      </c>
      <c r="P1138" s="435">
        <v>1.2003469266347144</v>
      </c>
      <c r="Q1138" s="434">
        <v>1</v>
      </c>
      <c r="R1138" s="434">
        <v>1</v>
      </c>
      <c r="S1138" s="434" t="s">
        <v>408</v>
      </c>
      <c r="T1138" s="434" t="s">
        <v>361</v>
      </c>
      <c r="U1138" s="434"/>
      <c r="V1138" s="435"/>
      <c r="W1138" s="441"/>
    </row>
    <row r="1139" spans="2:23" x14ac:dyDescent="0.35">
      <c r="B1139" s="446" t="s">
        <v>225</v>
      </c>
      <c r="C1139" s="434" t="s">
        <v>715</v>
      </c>
      <c r="D1139" s="434" t="s">
        <v>716</v>
      </c>
      <c r="E1139" s="435">
        <v>1.2181</v>
      </c>
      <c r="F1139" s="434">
        <v>1</v>
      </c>
      <c r="G1139" s="435">
        <v>0</v>
      </c>
      <c r="H1139" s="435">
        <v>0</v>
      </c>
      <c r="I1139" s="435">
        <v>0.38719999999999999</v>
      </c>
      <c r="J1139" s="435">
        <v>5.2900000000000003E-2</v>
      </c>
      <c r="K1139" s="435">
        <v>0</v>
      </c>
      <c r="L1139" s="434">
        <v>716.41</v>
      </c>
      <c r="M1139" s="434">
        <v>14</v>
      </c>
      <c r="N1139" s="434">
        <v>7955.99</v>
      </c>
      <c r="O1139" s="434">
        <v>500</v>
      </c>
      <c r="P1139" s="435">
        <v>1.1446578197210699</v>
      </c>
      <c r="Q1139" s="434">
        <v>1</v>
      </c>
      <c r="R1139" s="434">
        <v>1</v>
      </c>
      <c r="S1139" s="434" t="s">
        <v>361</v>
      </c>
      <c r="T1139" s="434" t="s">
        <v>361</v>
      </c>
      <c r="U1139" s="434">
        <v>1.5125</v>
      </c>
      <c r="V1139" s="435">
        <v>0.99990000000000001</v>
      </c>
      <c r="W1139" s="441">
        <v>1</v>
      </c>
    </row>
    <row r="1140" spans="2:23" x14ac:dyDescent="0.35">
      <c r="B1140" s="446" t="s">
        <v>730</v>
      </c>
      <c r="C1140" s="434" t="s">
        <v>850</v>
      </c>
      <c r="D1140" s="434" t="s">
        <v>851</v>
      </c>
      <c r="E1140" s="435">
        <v>1.3056000000000001</v>
      </c>
      <c r="F1140" s="434">
        <v>1</v>
      </c>
      <c r="G1140" s="435">
        <v>0</v>
      </c>
      <c r="H1140" s="435">
        <v>0</v>
      </c>
      <c r="I1140" s="435">
        <v>0.30880000000000002</v>
      </c>
      <c r="J1140" s="435">
        <v>3.6729999999999999E-2</v>
      </c>
      <c r="K1140" s="435">
        <v>6.4530000000000004E-2</v>
      </c>
      <c r="L1140" s="434">
        <v>336.02</v>
      </c>
      <c r="M1140" s="434">
        <v>16</v>
      </c>
      <c r="N1140" s="434">
        <v>7974.69</v>
      </c>
      <c r="O1140" s="434">
        <v>776</v>
      </c>
      <c r="P1140" s="435">
        <v>1.2003469266347144</v>
      </c>
      <c r="Q1140" s="434">
        <v>1</v>
      </c>
      <c r="R1140" s="434">
        <v>1</v>
      </c>
      <c r="S1140" s="434" t="s">
        <v>361</v>
      </c>
      <c r="T1140" s="434" t="s">
        <v>361</v>
      </c>
      <c r="U1140" s="434"/>
      <c r="V1140" s="435"/>
      <c r="W1140" s="441"/>
    </row>
    <row r="1141" spans="2:23" x14ac:dyDescent="0.35">
      <c r="B1141" s="446" t="s">
        <v>224</v>
      </c>
      <c r="C1141" s="434" t="s">
        <v>857</v>
      </c>
      <c r="D1141" s="434" t="s">
        <v>858</v>
      </c>
      <c r="E1141" s="435">
        <v>0.94850000000000001</v>
      </c>
      <c r="F1141" s="434">
        <v>1</v>
      </c>
      <c r="G1141" s="435">
        <v>3.2820000000000002E-2</v>
      </c>
      <c r="H1141" s="435">
        <v>4.8050000000000002E-2</v>
      </c>
      <c r="I1141" s="435">
        <v>0.24429999999999999</v>
      </c>
      <c r="J1141" s="435">
        <v>2.342E-2</v>
      </c>
      <c r="K1141" s="435">
        <v>0</v>
      </c>
      <c r="L1141" s="434">
        <v>0</v>
      </c>
      <c r="M1141" s="434">
        <v>17</v>
      </c>
      <c r="N1141" s="434">
        <v>7982.22</v>
      </c>
      <c r="O1141" s="434">
        <v>1379</v>
      </c>
      <c r="P1141" s="435">
        <v>0.96440000000000003</v>
      </c>
      <c r="Q1141" s="434">
        <v>1</v>
      </c>
      <c r="R1141" s="434"/>
      <c r="S1141" s="434" t="s">
        <v>361</v>
      </c>
      <c r="T1141" s="434" t="s">
        <v>361</v>
      </c>
      <c r="U1141" s="434">
        <v>1.3660000000000001</v>
      </c>
      <c r="V1141" s="435">
        <v>0.99329999999999996</v>
      </c>
      <c r="W1141" s="441">
        <v>1</v>
      </c>
    </row>
    <row r="1142" spans="2:23" x14ac:dyDescent="0.35">
      <c r="B1142" s="446" t="s">
        <v>224</v>
      </c>
      <c r="C1142" s="434" t="s">
        <v>859</v>
      </c>
      <c r="D1142" s="434" t="s">
        <v>860</v>
      </c>
      <c r="E1142" s="435">
        <v>0.94640000000000002</v>
      </c>
      <c r="F1142" s="434">
        <v>1</v>
      </c>
      <c r="G1142" s="435">
        <v>0</v>
      </c>
      <c r="H1142" s="435">
        <v>0</v>
      </c>
      <c r="I1142" s="435">
        <v>0.22889999999999999</v>
      </c>
      <c r="J1142" s="435">
        <v>2.0250000000000001E-2</v>
      </c>
      <c r="K1142" s="435">
        <v>0</v>
      </c>
      <c r="L1142" s="434">
        <v>0</v>
      </c>
      <c r="M1142" s="434">
        <v>16</v>
      </c>
      <c r="N1142" s="434">
        <v>8027.74</v>
      </c>
      <c r="O1142" s="434">
        <v>1581</v>
      </c>
      <c r="P1142" s="435">
        <v>0.96299999999999997</v>
      </c>
      <c r="Q1142" s="434">
        <v>1</v>
      </c>
      <c r="R1142" s="434"/>
      <c r="S1142" s="434" t="s">
        <v>361</v>
      </c>
      <c r="T1142" s="434" t="s">
        <v>361</v>
      </c>
      <c r="U1142" s="434">
        <v>1.4701</v>
      </c>
      <c r="V1142" s="435">
        <v>0.9909</v>
      </c>
      <c r="W1142" s="441">
        <v>1</v>
      </c>
    </row>
    <row r="1143" spans="2:23" x14ac:dyDescent="0.35">
      <c r="B1143" s="446" t="s">
        <v>730</v>
      </c>
      <c r="C1143" s="434" t="s">
        <v>854</v>
      </c>
      <c r="D1143" s="434" t="s">
        <v>855</v>
      </c>
      <c r="E1143" s="435">
        <v>1.3056000000000001</v>
      </c>
      <c r="F1143" s="434">
        <v>1</v>
      </c>
      <c r="G1143" s="435">
        <v>0</v>
      </c>
      <c r="H1143" s="435">
        <v>0</v>
      </c>
      <c r="I1143" s="435">
        <v>0.40479999999999999</v>
      </c>
      <c r="J1143" s="435">
        <v>0.03</v>
      </c>
      <c r="K1143" s="435">
        <v>0</v>
      </c>
      <c r="L1143" s="434">
        <v>281.64999999999998</v>
      </c>
      <c r="M1143" s="434">
        <v>16</v>
      </c>
      <c r="N1143" s="434">
        <v>8075.9</v>
      </c>
      <c r="O1143" s="434">
        <v>1237</v>
      </c>
      <c r="P1143" s="435">
        <v>1.2003469266347144</v>
      </c>
      <c r="Q1143" s="434">
        <v>1</v>
      </c>
      <c r="R1143" s="434">
        <v>1</v>
      </c>
      <c r="S1143" s="434" t="s">
        <v>361</v>
      </c>
      <c r="T1143" s="434" t="s">
        <v>361</v>
      </c>
      <c r="U1143" s="434"/>
      <c r="V1143" s="435"/>
      <c r="W1143" s="441"/>
    </row>
    <row r="1144" spans="2:23" x14ac:dyDescent="0.35">
      <c r="B1144" s="446" t="s">
        <v>224</v>
      </c>
      <c r="C1144" s="434" t="s">
        <v>861</v>
      </c>
      <c r="D1144" s="434" t="s">
        <v>865</v>
      </c>
      <c r="E1144" s="435">
        <v>1.2090000000000001</v>
      </c>
      <c r="F1144" s="434">
        <v>1</v>
      </c>
      <c r="G1144" s="435">
        <v>3.2699999999999999E-3</v>
      </c>
      <c r="H1144" s="435">
        <v>4.9199999999999999E-3</v>
      </c>
      <c r="I1144" s="435">
        <v>0.3871</v>
      </c>
      <c r="J1144" s="435">
        <v>0.03</v>
      </c>
      <c r="K1144" s="435">
        <v>0</v>
      </c>
      <c r="L1144" s="434">
        <v>0</v>
      </c>
      <c r="M1144" s="434">
        <v>17</v>
      </c>
      <c r="N1144" s="434">
        <v>8186.55</v>
      </c>
      <c r="O1144" s="434">
        <v>1146</v>
      </c>
      <c r="P1144" s="435">
        <v>1.1388</v>
      </c>
      <c r="Q1144" s="434">
        <v>1</v>
      </c>
      <c r="R1144" s="434"/>
      <c r="S1144" s="434" t="s">
        <v>361</v>
      </c>
      <c r="T1144" s="434" t="s">
        <v>361</v>
      </c>
      <c r="U1144" s="434">
        <v>1.5398000000000001</v>
      </c>
      <c r="V1144" s="435">
        <v>0.99729999999999996</v>
      </c>
      <c r="W1144" s="441">
        <v>1</v>
      </c>
    </row>
    <row r="1145" spans="2:23" x14ac:dyDescent="0.35">
      <c r="B1145" s="446" t="s">
        <v>225</v>
      </c>
      <c r="C1145" s="434" t="s">
        <v>857</v>
      </c>
      <c r="D1145" s="434" t="s">
        <v>858</v>
      </c>
      <c r="E1145" s="435">
        <v>0.99839999999999995</v>
      </c>
      <c r="F1145" s="434">
        <v>1</v>
      </c>
      <c r="G1145" s="435">
        <v>2.3959999999999999E-2</v>
      </c>
      <c r="H1145" s="435">
        <v>2.6419999999999999E-2</v>
      </c>
      <c r="I1145" s="435">
        <v>0.21390000000000001</v>
      </c>
      <c r="J1145" s="435">
        <v>1.7149999999999999E-2</v>
      </c>
      <c r="K1145" s="435">
        <v>0</v>
      </c>
      <c r="L1145" s="434">
        <v>0</v>
      </c>
      <c r="M1145" s="434">
        <v>17</v>
      </c>
      <c r="N1145" s="434">
        <v>8241.11</v>
      </c>
      <c r="O1145" s="434">
        <v>1296</v>
      </c>
      <c r="P1145" s="435">
        <v>0.99890404351935302</v>
      </c>
      <c r="Q1145" s="434">
        <v>1</v>
      </c>
      <c r="R1145" s="434">
        <v>1.0615899999999701</v>
      </c>
      <c r="S1145" s="434" t="s">
        <v>361</v>
      </c>
      <c r="T1145" s="434" t="s">
        <v>361</v>
      </c>
      <c r="U1145" s="434">
        <v>1.3994</v>
      </c>
      <c r="V1145" s="435">
        <v>0.996</v>
      </c>
      <c r="W1145" s="441">
        <v>1.0023027763000001</v>
      </c>
    </row>
    <row r="1146" spans="2:23" x14ac:dyDescent="0.35">
      <c r="B1146" s="446" t="s">
        <v>225</v>
      </c>
      <c r="C1146" s="434" t="s">
        <v>859</v>
      </c>
      <c r="D1146" s="434" t="s">
        <v>860</v>
      </c>
      <c r="E1146" s="435">
        <v>1.2181</v>
      </c>
      <c r="F1146" s="434">
        <v>1</v>
      </c>
      <c r="G1146" s="435">
        <v>0</v>
      </c>
      <c r="H1146" s="435">
        <v>0</v>
      </c>
      <c r="I1146" s="435">
        <v>0.24279999999999999</v>
      </c>
      <c r="J1146" s="435">
        <v>2.3120000000000002E-2</v>
      </c>
      <c r="K1146" s="435">
        <v>0</v>
      </c>
      <c r="L1146" s="434">
        <v>0</v>
      </c>
      <c r="M1146" s="434">
        <v>16</v>
      </c>
      <c r="N1146" s="434">
        <v>8288.11</v>
      </c>
      <c r="O1146" s="434">
        <v>1332</v>
      </c>
      <c r="P1146" s="435">
        <v>1.1446578197210699</v>
      </c>
      <c r="Q1146" s="434">
        <v>1</v>
      </c>
      <c r="R1146" s="434">
        <v>1</v>
      </c>
      <c r="S1146" s="434" t="s">
        <v>361</v>
      </c>
      <c r="T1146" s="434" t="s">
        <v>361</v>
      </c>
      <c r="U1146" s="434">
        <v>1.5490999999999999</v>
      </c>
      <c r="V1146" s="435">
        <v>0.99480000000000002</v>
      </c>
      <c r="W1146" s="441">
        <v>0.99969287689999997</v>
      </c>
    </row>
    <row r="1147" spans="2:23" x14ac:dyDescent="0.35">
      <c r="B1147" s="446" t="s">
        <v>225</v>
      </c>
      <c r="C1147" s="434" t="s">
        <v>861</v>
      </c>
      <c r="D1147" s="434" t="s">
        <v>865</v>
      </c>
      <c r="E1147" s="435">
        <v>1.2555000000000001</v>
      </c>
      <c r="F1147" s="434">
        <v>1</v>
      </c>
      <c r="G1147" s="435">
        <v>4.15E-3</v>
      </c>
      <c r="H1147" s="435">
        <v>3.8700000000000002E-3</v>
      </c>
      <c r="I1147" s="435">
        <v>0.38400000000000001</v>
      </c>
      <c r="J1147" s="435">
        <v>0.03</v>
      </c>
      <c r="K1147" s="435">
        <v>0</v>
      </c>
      <c r="L1147" s="434">
        <v>0</v>
      </c>
      <c r="M1147" s="434">
        <v>17</v>
      </c>
      <c r="N1147" s="434">
        <v>8452.07</v>
      </c>
      <c r="O1147" s="434">
        <v>1174</v>
      </c>
      <c r="P1147" s="435">
        <v>1.1686102408588701</v>
      </c>
      <c r="Q1147" s="434">
        <v>1</v>
      </c>
      <c r="R1147" s="434">
        <v>1.03469999999999</v>
      </c>
      <c r="S1147" s="434" t="s">
        <v>361</v>
      </c>
      <c r="T1147" s="434" t="s">
        <v>361</v>
      </c>
      <c r="U1147" s="434">
        <v>1.5819000000000001</v>
      </c>
      <c r="V1147" s="435">
        <v>0.99870000000000003</v>
      </c>
      <c r="W1147" s="441">
        <v>1.0045172362999999</v>
      </c>
    </row>
    <row r="1148" spans="2:23" x14ac:dyDescent="0.35">
      <c r="B1148" s="446" t="s">
        <v>730</v>
      </c>
      <c r="C1148" s="434" t="s">
        <v>857</v>
      </c>
      <c r="D1148" s="434" t="s">
        <v>858</v>
      </c>
      <c r="E1148" s="435">
        <v>0.94850000000000001</v>
      </c>
      <c r="F1148" s="434">
        <v>1</v>
      </c>
      <c r="G1148" s="435">
        <v>2.3959999999999999E-2</v>
      </c>
      <c r="H1148" s="435">
        <v>2.6419999999999999E-2</v>
      </c>
      <c r="I1148" s="435">
        <v>0.22140000000000001</v>
      </c>
      <c r="J1148" s="435">
        <v>1.8700000000000001E-2</v>
      </c>
      <c r="K1148" s="435">
        <v>0</v>
      </c>
      <c r="L1148" s="434">
        <v>0</v>
      </c>
      <c r="M1148" s="434">
        <v>17</v>
      </c>
      <c r="N1148" s="434">
        <v>8455.2099999999991</v>
      </c>
      <c r="O1148" s="434">
        <v>1157</v>
      </c>
      <c r="P1148" s="435">
        <v>0.96443989515244399</v>
      </c>
      <c r="Q1148" s="434">
        <v>1</v>
      </c>
      <c r="R1148" s="434">
        <v>1</v>
      </c>
      <c r="S1148" s="434" t="s">
        <v>361</v>
      </c>
      <c r="T1148" s="434" t="s">
        <v>361</v>
      </c>
      <c r="U1148" s="434"/>
      <c r="V1148" s="435"/>
      <c r="W1148" s="441"/>
    </row>
    <row r="1149" spans="2:23" x14ac:dyDescent="0.35">
      <c r="B1149" s="446" t="s">
        <v>730</v>
      </c>
      <c r="C1149" s="434" t="s">
        <v>859</v>
      </c>
      <c r="D1149" s="434" t="s">
        <v>860</v>
      </c>
      <c r="E1149" s="435">
        <v>1.3056000000000001</v>
      </c>
      <c r="F1149" s="434">
        <v>1</v>
      </c>
      <c r="G1149" s="435">
        <v>0</v>
      </c>
      <c r="H1149" s="435">
        <v>0</v>
      </c>
      <c r="I1149" s="435">
        <v>0.2495</v>
      </c>
      <c r="J1149" s="435">
        <v>2.4500000000000001E-2</v>
      </c>
      <c r="K1149" s="435">
        <v>0</v>
      </c>
      <c r="L1149" s="434">
        <v>0</v>
      </c>
      <c r="M1149" s="434">
        <v>16</v>
      </c>
      <c r="N1149" s="434">
        <v>8503.43</v>
      </c>
      <c r="O1149" s="434">
        <v>1338</v>
      </c>
      <c r="P1149" s="435">
        <v>1.2003469266347144</v>
      </c>
      <c r="Q1149" s="434">
        <v>1</v>
      </c>
      <c r="R1149" s="434">
        <v>1</v>
      </c>
      <c r="S1149" s="434" t="s">
        <v>361</v>
      </c>
      <c r="T1149" s="434" t="s">
        <v>361</v>
      </c>
      <c r="U1149" s="434"/>
      <c r="V1149" s="435"/>
      <c r="W1149" s="441"/>
    </row>
    <row r="1150" spans="2:23" x14ac:dyDescent="0.35">
      <c r="B1150" s="446" t="s">
        <v>221</v>
      </c>
      <c r="C1150" s="434" t="s">
        <v>866</v>
      </c>
      <c r="D1150" s="434" t="s">
        <v>867</v>
      </c>
      <c r="E1150" s="435">
        <v>0.95669999999999999</v>
      </c>
      <c r="F1150" s="434">
        <v>1</v>
      </c>
      <c r="G1150" s="435">
        <v>0</v>
      </c>
      <c r="H1150" s="435">
        <v>0</v>
      </c>
      <c r="I1150" s="435">
        <v>0.29149999999999998</v>
      </c>
      <c r="J1150" s="435">
        <v>3.3160000000000002E-2</v>
      </c>
      <c r="K1150" s="435">
        <v>0</v>
      </c>
      <c r="L1150" s="434">
        <v>0</v>
      </c>
      <c r="M1150" s="434">
        <v>17</v>
      </c>
      <c r="N1150" s="434">
        <v>8665.59</v>
      </c>
      <c r="O1150" s="434">
        <v>3667</v>
      </c>
      <c r="P1150" s="435">
        <v>0.97009999999999996</v>
      </c>
      <c r="Q1150" s="434">
        <v>1</v>
      </c>
      <c r="R1150" s="434">
        <v>1</v>
      </c>
      <c r="S1150" s="434" t="s">
        <v>361</v>
      </c>
      <c r="T1150" s="434" t="s">
        <v>361</v>
      </c>
      <c r="U1150" s="434"/>
      <c r="V1150" s="435"/>
      <c r="W1150" s="441"/>
    </row>
    <row r="1151" spans="2:23" x14ac:dyDescent="0.35">
      <c r="B1151" s="446" t="s">
        <v>730</v>
      </c>
      <c r="C1151" s="434" t="s">
        <v>861</v>
      </c>
      <c r="D1151" s="434" t="s">
        <v>864</v>
      </c>
      <c r="E1151" s="435">
        <v>1.4247000000000001</v>
      </c>
      <c r="F1151" s="434">
        <v>1</v>
      </c>
      <c r="G1151" s="435">
        <v>1.06E-2</v>
      </c>
      <c r="H1151" s="435">
        <v>1.244E-2</v>
      </c>
      <c r="I1151" s="435">
        <v>0.39319999999999999</v>
      </c>
      <c r="J1151" s="435">
        <v>5.4140000000000001E-2</v>
      </c>
      <c r="K1151" s="435">
        <v>0</v>
      </c>
      <c r="L1151" s="434">
        <v>506.8</v>
      </c>
      <c r="M1151" s="434">
        <v>17</v>
      </c>
      <c r="N1151" s="434">
        <v>8671.65</v>
      </c>
      <c r="O1151" s="434">
        <v>962</v>
      </c>
      <c r="P1151" s="435">
        <v>1.2742944774518679</v>
      </c>
      <c r="Q1151" s="434">
        <v>1</v>
      </c>
      <c r="R1151" s="434">
        <v>1</v>
      </c>
      <c r="S1151" s="434" t="s">
        <v>361</v>
      </c>
      <c r="T1151" s="434" t="s">
        <v>361</v>
      </c>
      <c r="U1151" s="434"/>
      <c r="V1151" s="435"/>
      <c r="W1151" s="441"/>
    </row>
    <row r="1152" spans="2:23" x14ac:dyDescent="0.35">
      <c r="B1152" s="446" t="s">
        <v>221</v>
      </c>
      <c r="C1152" s="434" t="s">
        <v>717</v>
      </c>
      <c r="D1152" s="434" t="s">
        <v>718</v>
      </c>
      <c r="E1152" s="435">
        <v>0.99609999999999999</v>
      </c>
      <c r="F1152" s="434">
        <v>1</v>
      </c>
      <c r="G1152" s="435">
        <v>0</v>
      </c>
      <c r="H1152" s="435">
        <v>0</v>
      </c>
      <c r="I1152" s="435">
        <v>0.25580000000000003</v>
      </c>
      <c r="J1152" s="435">
        <v>2.58E-2</v>
      </c>
      <c r="K1152" s="435">
        <v>0</v>
      </c>
      <c r="L1152" s="434">
        <v>613.38</v>
      </c>
      <c r="M1152" s="434">
        <v>14</v>
      </c>
      <c r="N1152" s="434">
        <v>8816.67</v>
      </c>
      <c r="O1152" s="434">
        <v>959</v>
      </c>
      <c r="P1152" s="435">
        <v>0.99729999999999996</v>
      </c>
      <c r="Q1152" s="434">
        <v>1</v>
      </c>
      <c r="R1152" s="434">
        <v>1.1657599999999999</v>
      </c>
      <c r="S1152" s="434" t="s">
        <v>361</v>
      </c>
      <c r="T1152" s="434" t="s">
        <v>361</v>
      </c>
      <c r="U1152" s="434"/>
      <c r="V1152" s="435"/>
      <c r="W1152" s="441"/>
    </row>
    <row r="1153" spans="2:23" x14ac:dyDescent="0.35">
      <c r="B1153" s="446" t="s">
        <v>221</v>
      </c>
      <c r="C1153" s="434" t="s">
        <v>868</v>
      </c>
      <c r="D1153" s="434" t="s">
        <v>869</v>
      </c>
      <c r="E1153" s="435">
        <v>0.99170000000000003</v>
      </c>
      <c r="F1153" s="434">
        <v>1</v>
      </c>
      <c r="G1153" s="435">
        <v>0</v>
      </c>
      <c r="H1153" s="435">
        <v>0</v>
      </c>
      <c r="I1153" s="435">
        <v>0.32430000000000003</v>
      </c>
      <c r="J1153" s="435">
        <v>0.03</v>
      </c>
      <c r="K1153" s="435">
        <v>0</v>
      </c>
      <c r="L1153" s="434">
        <v>0</v>
      </c>
      <c r="M1153" s="434">
        <v>16</v>
      </c>
      <c r="N1153" s="434">
        <v>8853.6200000000008</v>
      </c>
      <c r="O1153" s="434">
        <v>1209</v>
      </c>
      <c r="P1153" s="435">
        <v>0.99429999999999996</v>
      </c>
      <c r="Q1153" s="434">
        <v>1</v>
      </c>
      <c r="R1153" s="434">
        <v>1.0923499999999999</v>
      </c>
      <c r="S1153" s="434" t="s">
        <v>361</v>
      </c>
      <c r="T1153" s="434" t="s">
        <v>361</v>
      </c>
      <c r="U1153" s="434"/>
      <c r="V1153" s="435"/>
      <c r="W1153" s="441"/>
    </row>
    <row r="1154" spans="2:23" x14ac:dyDescent="0.35">
      <c r="B1154" s="446" t="s">
        <v>222</v>
      </c>
      <c r="C1154" s="434" t="s">
        <v>866</v>
      </c>
      <c r="D1154" s="434" t="s">
        <v>867</v>
      </c>
      <c r="E1154" s="435">
        <v>0.96330000000000005</v>
      </c>
      <c r="F1154" s="434">
        <v>1</v>
      </c>
      <c r="G1154" s="435">
        <v>0</v>
      </c>
      <c r="H1154" s="435">
        <v>0</v>
      </c>
      <c r="I1154" s="435">
        <v>0.29859999999999998</v>
      </c>
      <c r="J1154" s="435">
        <v>3.4619999999999998E-2</v>
      </c>
      <c r="K1154" s="435">
        <v>0</v>
      </c>
      <c r="L1154" s="434">
        <v>0</v>
      </c>
      <c r="M1154" s="434">
        <v>17</v>
      </c>
      <c r="N1154" s="434">
        <v>8855.6</v>
      </c>
      <c r="O1154" s="434">
        <v>3355</v>
      </c>
      <c r="P1154" s="435">
        <v>0.97470000000000001</v>
      </c>
      <c r="Q1154" s="434">
        <v>1</v>
      </c>
      <c r="R1154" s="434">
        <v>1</v>
      </c>
      <c r="S1154" s="434" t="s">
        <v>361</v>
      </c>
      <c r="T1154" s="434" t="s">
        <v>361</v>
      </c>
      <c r="U1154" s="434">
        <v>1.4164000000000001</v>
      </c>
      <c r="V1154" s="435">
        <v>1</v>
      </c>
      <c r="W1154" s="441">
        <v>1.0059823052000001</v>
      </c>
    </row>
    <row r="1155" spans="2:23" x14ac:dyDescent="0.35">
      <c r="B1155" s="446" t="s">
        <v>221</v>
      </c>
      <c r="C1155" s="434" t="s">
        <v>870</v>
      </c>
      <c r="D1155" s="434" t="s">
        <v>871</v>
      </c>
      <c r="E1155" s="435">
        <v>0.97050000000000003</v>
      </c>
      <c r="F1155" s="434">
        <v>1</v>
      </c>
      <c r="G1155" s="435">
        <v>0</v>
      </c>
      <c r="H1155" s="435">
        <v>0</v>
      </c>
      <c r="I1155" s="435">
        <v>0.2732</v>
      </c>
      <c r="J1155" s="435">
        <v>2.9389999999999999E-2</v>
      </c>
      <c r="K1155" s="435">
        <v>0</v>
      </c>
      <c r="L1155" s="434">
        <v>0</v>
      </c>
      <c r="M1155" s="434">
        <v>17</v>
      </c>
      <c r="N1155" s="434">
        <v>8898.14</v>
      </c>
      <c r="O1155" s="434">
        <v>3854</v>
      </c>
      <c r="P1155" s="435">
        <v>0.97970000000000002</v>
      </c>
      <c r="Q1155" s="434">
        <v>1</v>
      </c>
      <c r="R1155" s="434">
        <v>1</v>
      </c>
      <c r="S1155" s="434" t="s">
        <v>361</v>
      </c>
      <c r="T1155" s="434" t="s">
        <v>361</v>
      </c>
      <c r="U1155" s="434"/>
      <c r="V1155" s="435"/>
      <c r="W1155" s="441"/>
    </row>
    <row r="1156" spans="2:23" x14ac:dyDescent="0.35">
      <c r="B1156" s="446" t="s">
        <v>221</v>
      </c>
      <c r="C1156" s="434" t="s">
        <v>872</v>
      </c>
      <c r="D1156" s="434" t="s">
        <v>873</v>
      </c>
      <c r="E1156" s="435">
        <v>1.2699</v>
      </c>
      <c r="F1156" s="434">
        <v>1.21</v>
      </c>
      <c r="G1156" s="435">
        <v>0</v>
      </c>
      <c r="H1156" s="435">
        <v>0</v>
      </c>
      <c r="I1156" s="435">
        <v>0.3392</v>
      </c>
      <c r="J1156" s="435">
        <v>0.03</v>
      </c>
      <c r="K1156" s="435">
        <v>0</v>
      </c>
      <c r="L1156" s="434">
        <v>0</v>
      </c>
      <c r="M1156" s="434">
        <v>16</v>
      </c>
      <c r="N1156" s="434">
        <v>8978.81</v>
      </c>
      <c r="O1156" s="434">
        <v>367</v>
      </c>
      <c r="P1156" s="435">
        <v>1.1778</v>
      </c>
      <c r="Q1156" s="434">
        <v>1.066192</v>
      </c>
      <c r="R1156" s="434">
        <v>1.15235</v>
      </c>
      <c r="S1156" s="434" t="s">
        <v>361</v>
      </c>
      <c r="T1156" s="434" t="s">
        <v>361</v>
      </c>
      <c r="U1156" s="434"/>
      <c r="V1156" s="435"/>
      <c r="W1156" s="441"/>
    </row>
    <row r="1157" spans="2:23" x14ac:dyDescent="0.35">
      <c r="B1157" s="446" t="s">
        <v>222</v>
      </c>
      <c r="C1157" s="434" t="s">
        <v>717</v>
      </c>
      <c r="D1157" s="434" t="s">
        <v>718</v>
      </c>
      <c r="E1157" s="435">
        <v>1.0027000000000001</v>
      </c>
      <c r="F1157" s="434">
        <v>1</v>
      </c>
      <c r="G1157" s="435">
        <v>0</v>
      </c>
      <c r="H1157" s="435">
        <v>0</v>
      </c>
      <c r="I1157" s="435">
        <v>0.2767</v>
      </c>
      <c r="J1157" s="435">
        <v>3.0110000000000001E-2</v>
      </c>
      <c r="K1157" s="435">
        <v>0</v>
      </c>
      <c r="L1157" s="434">
        <v>612.15</v>
      </c>
      <c r="M1157" s="434">
        <v>14</v>
      </c>
      <c r="N1157" s="434">
        <v>9009.99</v>
      </c>
      <c r="O1157" s="434">
        <v>829</v>
      </c>
      <c r="P1157" s="435">
        <v>1.0018</v>
      </c>
      <c r="Q1157" s="434">
        <v>1</v>
      </c>
      <c r="R1157" s="434">
        <v>1.1566700000000001</v>
      </c>
      <c r="S1157" s="434" t="s">
        <v>361</v>
      </c>
      <c r="T1157" s="434" t="s">
        <v>361</v>
      </c>
      <c r="U1157" s="434">
        <v>1.3016000000000001</v>
      </c>
      <c r="V1157" s="435">
        <v>0.99839999999999995</v>
      </c>
      <c r="W1157" s="441">
        <v>0.99988769040000003</v>
      </c>
    </row>
    <row r="1158" spans="2:23" x14ac:dyDescent="0.35">
      <c r="B1158" s="446" t="s">
        <v>223</v>
      </c>
      <c r="C1158" s="434" t="s">
        <v>866</v>
      </c>
      <c r="D1158" s="434" t="s">
        <v>867</v>
      </c>
      <c r="E1158" s="435">
        <v>0.94989999999999997</v>
      </c>
      <c r="F1158" s="434">
        <v>1</v>
      </c>
      <c r="G1158" s="435">
        <v>0</v>
      </c>
      <c r="H1158" s="435">
        <v>0</v>
      </c>
      <c r="I1158" s="435">
        <v>0.29859999999999998</v>
      </c>
      <c r="J1158" s="435">
        <v>3.4619999999999998E-2</v>
      </c>
      <c r="K1158" s="435">
        <v>0</v>
      </c>
      <c r="L1158" s="434">
        <v>0</v>
      </c>
      <c r="M1158" s="434">
        <v>17</v>
      </c>
      <c r="N1158" s="434">
        <v>9033.68</v>
      </c>
      <c r="O1158" s="434">
        <v>3355</v>
      </c>
      <c r="P1158" s="435">
        <v>0.96540000000000004</v>
      </c>
      <c r="Q1158" s="434">
        <v>1</v>
      </c>
      <c r="R1158" s="434">
        <v>1</v>
      </c>
      <c r="S1158" s="434" t="s">
        <v>361</v>
      </c>
      <c r="T1158" s="434" t="s">
        <v>361</v>
      </c>
      <c r="U1158" s="434">
        <v>1.4164000000000001</v>
      </c>
      <c r="V1158" s="435">
        <v>1</v>
      </c>
      <c r="W1158" s="441">
        <v>1</v>
      </c>
    </row>
    <row r="1159" spans="2:23" x14ac:dyDescent="0.35">
      <c r="B1159" s="446" t="s">
        <v>222</v>
      </c>
      <c r="C1159" s="434" t="s">
        <v>868</v>
      </c>
      <c r="D1159" s="434" t="s">
        <v>869</v>
      </c>
      <c r="E1159" s="435">
        <v>0.96330000000000005</v>
      </c>
      <c r="F1159" s="434">
        <v>1</v>
      </c>
      <c r="G1159" s="435">
        <v>0</v>
      </c>
      <c r="H1159" s="435">
        <v>0</v>
      </c>
      <c r="I1159" s="435">
        <v>0.29670000000000002</v>
      </c>
      <c r="J1159" s="435">
        <v>0.03</v>
      </c>
      <c r="K1159" s="435">
        <v>0</v>
      </c>
      <c r="L1159" s="434">
        <v>0</v>
      </c>
      <c r="M1159" s="434">
        <v>16</v>
      </c>
      <c r="N1159" s="434">
        <v>9047.75</v>
      </c>
      <c r="O1159" s="434">
        <v>1242</v>
      </c>
      <c r="P1159" s="435">
        <v>0.97470000000000001</v>
      </c>
      <c r="Q1159" s="434">
        <v>1</v>
      </c>
      <c r="R1159" s="434">
        <v>1.10697</v>
      </c>
      <c r="S1159" s="434" t="s">
        <v>361</v>
      </c>
      <c r="T1159" s="434" t="s">
        <v>361</v>
      </c>
      <c r="U1159" s="434">
        <v>1.3463000000000001</v>
      </c>
      <c r="V1159" s="435">
        <v>0.99409999999999998</v>
      </c>
      <c r="W1159" s="441">
        <v>1.0015984595</v>
      </c>
    </row>
    <row r="1160" spans="2:23" x14ac:dyDescent="0.35">
      <c r="B1160" s="446" t="s">
        <v>221</v>
      </c>
      <c r="C1160" s="434" t="s">
        <v>874</v>
      </c>
      <c r="D1160" s="434" t="s">
        <v>875</v>
      </c>
      <c r="E1160" s="435">
        <v>1.2555000000000001</v>
      </c>
      <c r="F1160" s="434">
        <v>1</v>
      </c>
      <c r="G1160" s="435">
        <v>0</v>
      </c>
      <c r="H1160" s="435">
        <v>0</v>
      </c>
      <c r="I1160" s="435">
        <v>0.18920000000000001</v>
      </c>
      <c r="J1160" s="435">
        <v>1.2619999999999999E-2</v>
      </c>
      <c r="K1160" s="435">
        <v>0</v>
      </c>
      <c r="L1160" s="434">
        <v>0</v>
      </c>
      <c r="M1160" s="434">
        <v>16</v>
      </c>
      <c r="N1160" s="434">
        <v>9052.26</v>
      </c>
      <c r="O1160" s="434">
        <v>929</v>
      </c>
      <c r="P1160" s="435">
        <v>1.1686000000000001</v>
      </c>
      <c r="Q1160" s="434">
        <v>1</v>
      </c>
      <c r="R1160" s="434">
        <v>1.15083</v>
      </c>
      <c r="S1160" s="434" t="s">
        <v>361</v>
      </c>
      <c r="T1160" s="434" t="s">
        <v>361</v>
      </c>
      <c r="U1160" s="434"/>
      <c r="V1160" s="435"/>
      <c r="W1160" s="441"/>
    </row>
    <row r="1161" spans="2:23" x14ac:dyDescent="0.35">
      <c r="B1161" s="446" t="s">
        <v>222</v>
      </c>
      <c r="C1161" s="434" t="s">
        <v>870</v>
      </c>
      <c r="D1161" s="434" t="s">
        <v>871</v>
      </c>
      <c r="E1161" s="435">
        <v>1.0178</v>
      </c>
      <c r="F1161" s="434">
        <v>1</v>
      </c>
      <c r="G1161" s="435">
        <v>2.3859999999999999E-2</v>
      </c>
      <c r="H1161" s="435">
        <v>0</v>
      </c>
      <c r="I1161" s="435">
        <v>0.25480000000000003</v>
      </c>
      <c r="J1161" s="435">
        <v>2.5590000000000002E-2</v>
      </c>
      <c r="K1161" s="435">
        <v>0</v>
      </c>
      <c r="L1161" s="434">
        <v>0</v>
      </c>
      <c r="M1161" s="434">
        <v>17</v>
      </c>
      <c r="N1161" s="434">
        <v>9093.24</v>
      </c>
      <c r="O1161" s="434">
        <v>3914</v>
      </c>
      <c r="P1161" s="435">
        <v>1.0122</v>
      </c>
      <c r="Q1161" s="434">
        <v>1</v>
      </c>
      <c r="R1161" s="434">
        <v>1</v>
      </c>
      <c r="S1161" s="434" t="s">
        <v>361</v>
      </c>
      <c r="T1161" s="434" t="s">
        <v>361</v>
      </c>
      <c r="U1161" s="434">
        <v>1.4984999999999999</v>
      </c>
      <c r="V1161" s="435">
        <v>0.99639999999999995</v>
      </c>
      <c r="W1161" s="441">
        <v>0.99828384439999995</v>
      </c>
    </row>
    <row r="1162" spans="2:23" x14ac:dyDescent="0.35">
      <c r="B1162" s="446" t="s">
        <v>222</v>
      </c>
      <c r="C1162" s="434" t="s">
        <v>872</v>
      </c>
      <c r="D1162" s="434" t="s">
        <v>873</v>
      </c>
      <c r="E1162" s="435">
        <v>1.2555000000000001</v>
      </c>
      <c r="F1162" s="434">
        <v>1.19</v>
      </c>
      <c r="G1162" s="435">
        <v>0</v>
      </c>
      <c r="H1162" s="435">
        <v>0</v>
      </c>
      <c r="I1162" s="435">
        <v>0.33960000000000001</v>
      </c>
      <c r="J1162" s="435">
        <v>0.03</v>
      </c>
      <c r="K1162" s="435">
        <v>0</v>
      </c>
      <c r="L1162" s="434">
        <v>0</v>
      </c>
      <c r="M1162" s="434">
        <v>16</v>
      </c>
      <c r="N1162" s="434">
        <v>9175.68</v>
      </c>
      <c r="O1162" s="434">
        <v>350</v>
      </c>
      <c r="P1162" s="435">
        <v>1.1686000000000001</v>
      </c>
      <c r="Q1162" s="434">
        <v>1.0598879999999999</v>
      </c>
      <c r="R1162" s="434">
        <v>1.1531800000000001</v>
      </c>
      <c r="S1162" s="434" t="s">
        <v>361</v>
      </c>
      <c r="T1162" s="434" t="s">
        <v>361</v>
      </c>
      <c r="U1162" s="434">
        <v>1.6831</v>
      </c>
      <c r="V1162" s="435">
        <v>0.99480000000000002</v>
      </c>
      <c r="W1162" s="441">
        <v>1.0102592278</v>
      </c>
    </row>
    <row r="1163" spans="2:23" x14ac:dyDescent="0.35">
      <c r="B1163" s="446" t="s">
        <v>223</v>
      </c>
      <c r="C1163" s="434" t="s">
        <v>717</v>
      </c>
      <c r="D1163" s="434" t="s">
        <v>718</v>
      </c>
      <c r="E1163" s="435">
        <v>0.94989999999999997</v>
      </c>
      <c r="F1163" s="434">
        <v>1</v>
      </c>
      <c r="G1163" s="435">
        <v>0</v>
      </c>
      <c r="H1163" s="435">
        <v>0</v>
      </c>
      <c r="I1163" s="435">
        <v>0.2767</v>
      </c>
      <c r="J1163" s="435">
        <v>3.0110000000000001E-2</v>
      </c>
      <c r="K1163" s="435">
        <v>0</v>
      </c>
      <c r="L1163" s="434">
        <v>403.66</v>
      </c>
      <c r="M1163" s="434">
        <v>14</v>
      </c>
      <c r="N1163" s="434">
        <v>9191.18</v>
      </c>
      <c r="O1163" s="434">
        <v>829</v>
      </c>
      <c r="P1163" s="435">
        <v>0.96540000000000004</v>
      </c>
      <c r="Q1163" s="434">
        <v>1</v>
      </c>
      <c r="R1163" s="434">
        <v>1.1566700000000001</v>
      </c>
      <c r="S1163" s="434" t="s">
        <v>361</v>
      </c>
      <c r="T1163" s="434" t="s">
        <v>361</v>
      </c>
      <c r="U1163" s="434">
        <v>1.3016000000000001</v>
      </c>
      <c r="V1163" s="435">
        <v>0.99129999999999996</v>
      </c>
      <c r="W1163" s="441">
        <v>1</v>
      </c>
    </row>
    <row r="1164" spans="2:23" x14ac:dyDescent="0.35">
      <c r="B1164" s="446" t="s">
        <v>223</v>
      </c>
      <c r="C1164" s="434" t="s">
        <v>868</v>
      </c>
      <c r="D1164" s="434" t="s">
        <v>869</v>
      </c>
      <c r="E1164" s="435">
        <v>0.94989999999999997</v>
      </c>
      <c r="F1164" s="434">
        <v>1</v>
      </c>
      <c r="G1164" s="435">
        <v>0</v>
      </c>
      <c r="H1164" s="435">
        <v>0</v>
      </c>
      <c r="I1164" s="435">
        <v>0.29670000000000002</v>
      </c>
      <c r="J1164" s="435">
        <v>0.03</v>
      </c>
      <c r="K1164" s="435">
        <v>0</v>
      </c>
      <c r="L1164" s="434">
        <v>0</v>
      </c>
      <c r="M1164" s="434">
        <v>16</v>
      </c>
      <c r="N1164" s="434">
        <v>9229.69</v>
      </c>
      <c r="O1164" s="434">
        <v>1242</v>
      </c>
      <c r="P1164" s="435">
        <v>0.96540000000000004</v>
      </c>
      <c r="Q1164" s="434">
        <v>1</v>
      </c>
      <c r="R1164" s="434">
        <v>1.10697</v>
      </c>
      <c r="S1164" s="434" t="s">
        <v>361</v>
      </c>
      <c r="T1164" s="434" t="s">
        <v>361</v>
      </c>
      <c r="U1164" s="434">
        <v>1.3463000000000001</v>
      </c>
      <c r="V1164" s="435">
        <v>0.99450000000000005</v>
      </c>
      <c r="W1164" s="441">
        <v>1</v>
      </c>
    </row>
    <row r="1165" spans="2:23" x14ac:dyDescent="0.35">
      <c r="B1165" s="446" t="s">
        <v>222</v>
      </c>
      <c r="C1165" s="434" t="s">
        <v>874</v>
      </c>
      <c r="D1165" s="434" t="s">
        <v>875</v>
      </c>
      <c r="E1165" s="435">
        <v>1.2348000000000001</v>
      </c>
      <c r="F1165" s="434">
        <v>1</v>
      </c>
      <c r="G1165" s="435">
        <v>0</v>
      </c>
      <c r="H1165" s="435">
        <v>0</v>
      </c>
      <c r="I1165" s="435">
        <v>0.19550000000000001</v>
      </c>
      <c r="J1165" s="435">
        <v>1.3639999999999999E-2</v>
      </c>
      <c r="K1165" s="435">
        <v>0</v>
      </c>
      <c r="L1165" s="434">
        <v>0</v>
      </c>
      <c r="M1165" s="434">
        <v>16</v>
      </c>
      <c r="N1165" s="434">
        <v>9250.74</v>
      </c>
      <c r="O1165" s="434">
        <v>849</v>
      </c>
      <c r="P1165" s="435">
        <v>1.1554</v>
      </c>
      <c r="Q1165" s="434">
        <v>1</v>
      </c>
      <c r="R1165" s="434">
        <v>1.13866</v>
      </c>
      <c r="S1165" s="434" t="s">
        <v>361</v>
      </c>
      <c r="T1165" s="434" t="s">
        <v>361</v>
      </c>
      <c r="U1165" s="434">
        <v>1.2925</v>
      </c>
      <c r="V1165" s="435">
        <v>1</v>
      </c>
      <c r="W1165" s="441">
        <v>1.0086553817999999</v>
      </c>
    </row>
    <row r="1166" spans="2:23" x14ac:dyDescent="0.35">
      <c r="B1166" s="446" t="s">
        <v>225</v>
      </c>
      <c r="C1166" s="434" t="s">
        <v>667</v>
      </c>
      <c r="D1166" s="434" t="s">
        <v>668</v>
      </c>
      <c r="E1166" s="435">
        <v>0.96199999999999997</v>
      </c>
      <c r="F1166" s="434">
        <v>1</v>
      </c>
      <c r="G1166" s="435">
        <v>0.24829000000000001</v>
      </c>
      <c r="H1166" s="435">
        <v>0.22516</v>
      </c>
      <c r="I1166" s="435">
        <v>0.31</v>
      </c>
      <c r="J1166" s="435">
        <v>3.6979999999999999E-2</v>
      </c>
      <c r="K1166" s="435">
        <v>6.479E-2</v>
      </c>
      <c r="L1166" s="434">
        <v>0</v>
      </c>
      <c r="M1166" s="434">
        <v>17</v>
      </c>
      <c r="N1166" s="434">
        <v>9257.7999999999993</v>
      </c>
      <c r="O1166" s="434">
        <v>6531</v>
      </c>
      <c r="P1166" s="435">
        <v>0.97381910225053503</v>
      </c>
      <c r="Q1166" s="434">
        <v>1</v>
      </c>
      <c r="R1166" s="434">
        <v>1</v>
      </c>
      <c r="S1166" s="434" t="s">
        <v>361</v>
      </c>
      <c r="T1166" s="434" t="s">
        <v>361</v>
      </c>
      <c r="U1166" s="434">
        <v>2.1044</v>
      </c>
      <c r="V1166" s="435">
        <v>0.99819999999999998</v>
      </c>
      <c r="W1166" s="441">
        <v>0.99842747119999997</v>
      </c>
    </row>
    <row r="1167" spans="2:23" x14ac:dyDescent="0.35">
      <c r="B1167" s="446" t="s">
        <v>223</v>
      </c>
      <c r="C1167" s="434" t="s">
        <v>870</v>
      </c>
      <c r="D1167" s="434" t="s">
        <v>871</v>
      </c>
      <c r="E1167" s="435">
        <v>0.97599999999999998</v>
      </c>
      <c r="F1167" s="434">
        <v>1</v>
      </c>
      <c r="G1167" s="435">
        <v>2.3859999999999999E-2</v>
      </c>
      <c r="H1167" s="435">
        <v>2.853E-2</v>
      </c>
      <c r="I1167" s="435">
        <v>0.25480000000000003</v>
      </c>
      <c r="J1167" s="435">
        <v>2.5590000000000002E-2</v>
      </c>
      <c r="K1167" s="435">
        <v>0</v>
      </c>
      <c r="L1167" s="434">
        <v>0</v>
      </c>
      <c r="M1167" s="434">
        <v>17</v>
      </c>
      <c r="N1167" s="434">
        <v>9276.1</v>
      </c>
      <c r="O1167" s="434">
        <v>3914</v>
      </c>
      <c r="P1167" s="435">
        <v>0.98350000000000004</v>
      </c>
      <c r="Q1167" s="434">
        <v>1</v>
      </c>
      <c r="R1167" s="434">
        <v>1</v>
      </c>
      <c r="S1167" s="434" t="s">
        <v>361</v>
      </c>
      <c r="T1167" s="434" t="s">
        <v>361</v>
      </c>
      <c r="U1167" s="434">
        <v>1.4984999999999999</v>
      </c>
      <c r="V1167" s="435">
        <v>0.99639999999999995</v>
      </c>
      <c r="W1167" s="441">
        <v>1</v>
      </c>
    </row>
    <row r="1168" spans="2:23" x14ac:dyDescent="0.35">
      <c r="B1168" s="446" t="s">
        <v>223</v>
      </c>
      <c r="C1168" s="434" t="s">
        <v>872</v>
      </c>
      <c r="D1168" s="434" t="s">
        <v>873</v>
      </c>
      <c r="E1168" s="435">
        <v>1.2012</v>
      </c>
      <c r="F1168" s="434">
        <v>1.22</v>
      </c>
      <c r="G1168" s="435">
        <v>0</v>
      </c>
      <c r="H1168" s="435">
        <v>0</v>
      </c>
      <c r="I1168" s="435">
        <v>0.33960000000000001</v>
      </c>
      <c r="J1168" s="435">
        <v>0.03</v>
      </c>
      <c r="K1168" s="435">
        <v>0</v>
      </c>
      <c r="L1168" s="434">
        <v>0</v>
      </c>
      <c r="M1168" s="434">
        <v>16</v>
      </c>
      <c r="N1168" s="434">
        <v>9360.19</v>
      </c>
      <c r="O1168" s="434">
        <v>350</v>
      </c>
      <c r="P1168" s="435">
        <v>1.1337999999999999</v>
      </c>
      <c r="Q1168" s="434">
        <v>1.069</v>
      </c>
      <c r="R1168" s="434">
        <v>1.1531800000000001</v>
      </c>
      <c r="S1168" s="434" t="s">
        <v>361</v>
      </c>
      <c r="T1168" s="434" t="s">
        <v>361</v>
      </c>
      <c r="U1168" s="434">
        <v>1.6831</v>
      </c>
      <c r="V1168" s="435">
        <v>0.997</v>
      </c>
      <c r="W1168" s="441">
        <v>1</v>
      </c>
    </row>
    <row r="1169" spans="2:23" x14ac:dyDescent="0.35">
      <c r="B1169" s="446" t="s">
        <v>224</v>
      </c>
      <c r="C1169" s="434" t="s">
        <v>866</v>
      </c>
      <c r="D1169" s="434" t="s">
        <v>867</v>
      </c>
      <c r="E1169" s="435">
        <v>0.94850000000000001</v>
      </c>
      <c r="F1169" s="434">
        <v>1</v>
      </c>
      <c r="G1169" s="435">
        <v>0</v>
      </c>
      <c r="H1169" s="435">
        <v>0</v>
      </c>
      <c r="I1169" s="435">
        <v>0.35959999999999998</v>
      </c>
      <c r="J1169" s="435">
        <v>4.7210000000000002E-2</v>
      </c>
      <c r="K1169" s="435">
        <v>0</v>
      </c>
      <c r="L1169" s="434">
        <v>0</v>
      </c>
      <c r="M1169" s="434">
        <v>17</v>
      </c>
      <c r="N1169" s="434">
        <v>9379.52</v>
      </c>
      <c r="O1169" s="434">
        <v>2493</v>
      </c>
      <c r="P1169" s="435">
        <v>0.96440000000000003</v>
      </c>
      <c r="Q1169" s="434">
        <v>1</v>
      </c>
      <c r="R1169" s="434"/>
      <c r="S1169" s="434" t="s">
        <v>361</v>
      </c>
      <c r="T1169" s="434" t="s">
        <v>361</v>
      </c>
      <c r="U1169" s="434">
        <v>1.4811000000000001</v>
      </c>
      <c r="V1169" s="435">
        <v>0.99539999999999995</v>
      </c>
      <c r="W1169" s="441">
        <v>1</v>
      </c>
    </row>
    <row r="1170" spans="2:23" x14ac:dyDescent="0.35">
      <c r="B1170" s="446" t="s">
        <v>223</v>
      </c>
      <c r="C1170" s="434" t="s">
        <v>874</v>
      </c>
      <c r="D1170" s="434" t="s">
        <v>875</v>
      </c>
      <c r="E1170" s="435">
        <v>1.2031000000000001</v>
      </c>
      <c r="F1170" s="434">
        <v>1</v>
      </c>
      <c r="G1170" s="435">
        <v>0</v>
      </c>
      <c r="H1170" s="435">
        <v>0</v>
      </c>
      <c r="I1170" s="435">
        <v>0.19550000000000001</v>
      </c>
      <c r="J1170" s="435">
        <v>1.3639999999999999E-2</v>
      </c>
      <c r="K1170" s="435">
        <v>0</v>
      </c>
      <c r="L1170" s="434">
        <v>0</v>
      </c>
      <c r="M1170" s="434">
        <v>16</v>
      </c>
      <c r="N1170" s="434">
        <v>9436.77</v>
      </c>
      <c r="O1170" s="434">
        <v>849</v>
      </c>
      <c r="P1170" s="435">
        <v>1.135</v>
      </c>
      <c r="Q1170" s="434">
        <v>1</v>
      </c>
      <c r="R1170" s="434">
        <v>1.13866</v>
      </c>
      <c r="S1170" s="434" t="s">
        <v>361</v>
      </c>
      <c r="T1170" s="434" t="s">
        <v>361</v>
      </c>
      <c r="U1170" s="434">
        <v>1.2925</v>
      </c>
      <c r="V1170" s="435">
        <v>0.99980000000000002</v>
      </c>
      <c r="W1170" s="441">
        <v>1</v>
      </c>
    </row>
    <row r="1171" spans="2:23" x14ac:dyDescent="0.35">
      <c r="B1171" s="446" t="s">
        <v>221</v>
      </c>
      <c r="C1171" s="434" t="s">
        <v>876</v>
      </c>
      <c r="D1171" s="434" t="s">
        <v>877</v>
      </c>
      <c r="E1171" s="435">
        <v>0.96909999999999996</v>
      </c>
      <c r="F1171" s="434">
        <v>1</v>
      </c>
      <c r="G1171" s="435">
        <v>0.17424000000000001</v>
      </c>
      <c r="H1171" s="435">
        <v>0.13813</v>
      </c>
      <c r="I1171" s="435">
        <v>0.24730000000000002</v>
      </c>
      <c r="J1171" s="435">
        <v>2.4039999999999999E-2</v>
      </c>
      <c r="K1171" s="435">
        <v>0</v>
      </c>
      <c r="L1171" s="434">
        <v>0</v>
      </c>
      <c r="M1171" s="434">
        <v>17</v>
      </c>
      <c r="N1171" s="434">
        <v>9441.0300000000007</v>
      </c>
      <c r="O1171" s="434">
        <v>3664</v>
      </c>
      <c r="P1171" s="435">
        <v>0.97870000000000001</v>
      </c>
      <c r="Q1171" s="434">
        <v>1</v>
      </c>
      <c r="R1171" s="434">
        <v>1</v>
      </c>
      <c r="S1171" s="434" t="s">
        <v>361</v>
      </c>
      <c r="T1171" s="434" t="s">
        <v>361</v>
      </c>
      <c r="U1171" s="434"/>
      <c r="V1171" s="435"/>
      <c r="W1171" s="441"/>
    </row>
    <row r="1172" spans="2:23" x14ac:dyDescent="0.35">
      <c r="B1172" s="446" t="s">
        <v>730</v>
      </c>
      <c r="C1172" s="434" t="s">
        <v>667</v>
      </c>
      <c r="D1172" s="434" t="s">
        <v>668</v>
      </c>
      <c r="E1172" s="435">
        <v>0.9556</v>
      </c>
      <c r="F1172" s="434">
        <v>1</v>
      </c>
      <c r="G1172" s="435">
        <v>0.24837999999999999</v>
      </c>
      <c r="H1172" s="435">
        <v>0.20663000000000001</v>
      </c>
      <c r="I1172" s="435">
        <v>0.30520000000000003</v>
      </c>
      <c r="J1172" s="435">
        <v>3.5990000000000001E-2</v>
      </c>
      <c r="K1172" s="435">
        <v>6.3750000000000001E-2</v>
      </c>
      <c r="L1172" s="434">
        <v>0</v>
      </c>
      <c r="M1172" s="434">
        <v>17</v>
      </c>
      <c r="N1172" s="434">
        <v>9498.31</v>
      </c>
      <c r="O1172" s="434">
        <v>6479</v>
      </c>
      <c r="P1172" s="435">
        <v>0.96937787100767503</v>
      </c>
      <c r="Q1172" s="434">
        <v>1</v>
      </c>
      <c r="R1172" s="434">
        <v>1</v>
      </c>
      <c r="S1172" s="434" t="s">
        <v>361</v>
      </c>
      <c r="T1172" s="434" t="s">
        <v>361</v>
      </c>
      <c r="U1172" s="434"/>
      <c r="V1172" s="435"/>
      <c r="W1172" s="441"/>
    </row>
    <row r="1173" spans="2:23" x14ac:dyDescent="0.35">
      <c r="B1173" s="446" t="s">
        <v>221</v>
      </c>
      <c r="C1173" s="434" t="s">
        <v>878</v>
      </c>
      <c r="D1173" s="434" t="s">
        <v>879</v>
      </c>
      <c r="E1173" s="435">
        <v>1.0305</v>
      </c>
      <c r="F1173" s="434">
        <v>1</v>
      </c>
      <c r="G1173" s="435">
        <v>0</v>
      </c>
      <c r="H1173" s="435">
        <v>0</v>
      </c>
      <c r="I1173" s="435">
        <v>0.2702</v>
      </c>
      <c r="J1173" s="435">
        <v>2.877E-2</v>
      </c>
      <c r="K1173" s="435">
        <v>0</v>
      </c>
      <c r="L1173" s="434">
        <v>0</v>
      </c>
      <c r="M1173" s="434">
        <v>17</v>
      </c>
      <c r="N1173" s="434">
        <v>9546.11</v>
      </c>
      <c r="O1173" s="434">
        <v>2113</v>
      </c>
      <c r="P1173" s="435">
        <v>1.0207999999999999</v>
      </c>
      <c r="Q1173" s="434">
        <v>1</v>
      </c>
      <c r="R1173" s="434">
        <v>1</v>
      </c>
      <c r="S1173" s="434" t="s">
        <v>361</v>
      </c>
      <c r="T1173" s="434" t="s">
        <v>361</v>
      </c>
      <c r="U1173" s="434"/>
      <c r="V1173" s="435"/>
      <c r="W1173" s="441"/>
    </row>
    <row r="1174" spans="2:23" x14ac:dyDescent="0.35">
      <c r="B1174" s="446" t="s">
        <v>224</v>
      </c>
      <c r="C1174" s="434" t="s">
        <v>868</v>
      </c>
      <c r="D1174" s="434" t="s">
        <v>869</v>
      </c>
      <c r="E1174" s="435">
        <v>0.94850000000000001</v>
      </c>
      <c r="F1174" s="434">
        <v>1</v>
      </c>
      <c r="G1174" s="435">
        <v>0</v>
      </c>
      <c r="H1174" s="435">
        <v>0</v>
      </c>
      <c r="I1174" s="435">
        <v>0.30570000000000003</v>
      </c>
      <c r="J1174" s="435">
        <v>0.03</v>
      </c>
      <c r="K1174" s="435">
        <v>0</v>
      </c>
      <c r="L1174" s="434">
        <v>0</v>
      </c>
      <c r="M1174" s="434">
        <v>16</v>
      </c>
      <c r="N1174" s="434">
        <v>9583.0300000000007</v>
      </c>
      <c r="O1174" s="434">
        <v>974</v>
      </c>
      <c r="P1174" s="435">
        <v>0.96440000000000003</v>
      </c>
      <c r="Q1174" s="434">
        <v>1</v>
      </c>
      <c r="R1174" s="434"/>
      <c r="S1174" s="434" t="s">
        <v>361</v>
      </c>
      <c r="T1174" s="434" t="s">
        <v>361</v>
      </c>
      <c r="U1174" s="434">
        <v>1.3960999999999999</v>
      </c>
      <c r="V1174" s="435">
        <v>0.99570000000000003</v>
      </c>
      <c r="W1174" s="441">
        <v>1</v>
      </c>
    </row>
    <row r="1175" spans="2:23" x14ac:dyDescent="0.35">
      <c r="B1175" s="446" t="s">
        <v>224</v>
      </c>
      <c r="C1175" s="434" t="s">
        <v>870</v>
      </c>
      <c r="D1175" s="434" t="s">
        <v>880</v>
      </c>
      <c r="E1175" s="435">
        <v>0.92720000000000002</v>
      </c>
      <c r="F1175" s="434">
        <v>1</v>
      </c>
      <c r="G1175" s="435">
        <v>2.699E-2</v>
      </c>
      <c r="H1175" s="435">
        <v>3.7069999999999999E-2</v>
      </c>
      <c r="I1175" s="435">
        <v>0.28239999999999998</v>
      </c>
      <c r="J1175" s="435">
        <v>3.1280000000000002E-2</v>
      </c>
      <c r="K1175" s="435">
        <v>0</v>
      </c>
      <c r="L1175" s="434">
        <v>0</v>
      </c>
      <c r="M1175" s="434">
        <v>17</v>
      </c>
      <c r="N1175" s="434">
        <v>9631.2199999999993</v>
      </c>
      <c r="O1175" s="434">
        <v>2996</v>
      </c>
      <c r="P1175" s="435">
        <v>0.9496</v>
      </c>
      <c r="Q1175" s="434">
        <v>1</v>
      </c>
      <c r="R1175" s="434"/>
      <c r="S1175" s="434" t="s">
        <v>361</v>
      </c>
      <c r="T1175" s="434" t="s">
        <v>361</v>
      </c>
      <c r="U1175" s="434">
        <v>1.6037999999999999</v>
      </c>
      <c r="V1175" s="435">
        <v>0.99609999999999999</v>
      </c>
      <c r="W1175" s="441">
        <v>1</v>
      </c>
    </row>
    <row r="1176" spans="2:23" x14ac:dyDescent="0.35">
      <c r="B1176" s="446" t="s">
        <v>222</v>
      </c>
      <c r="C1176" s="434" t="s">
        <v>876</v>
      </c>
      <c r="D1176" s="434" t="s">
        <v>877</v>
      </c>
      <c r="E1176" s="435">
        <v>0.94010000000000005</v>
      </c>
      <c r="F1176" s="434">
        <v>1</v>
      </c>
      <c r="G1176" s="435">
        <v>0.18153</v>
      </c>
      <c r="H1176" s="435">
        <v>0.13813</v>
      </c>
      <c r="I1176" s="435">
        <v>0.25780000000000003</v>
      </c>
      <c r="J1176" s="435">
        <v>2.6210000000000001E-2</v>
      </c>
      <c r="K1176" s="435">
        <v>0</v>
      </c>
      <c r="L1176" s="434">
        <v>0</v>
      </c>
      <c r="M1176" s="434">
        <v>17</v>
      </c>
      <c r="N1176" s="434">
        <v>9648.0400000000009</v>
      </c>
      <c r="O1176" s="434">
        <v>3471</v>
      </c>
      <c r="P1176" s="435">
        <v>0.95860000000000001</v>
      </c>
      <c r="Q1176" s="434">
        <v>1</v>
      </c>
      <c r="R1176" s="434">
        <v>1</v>
      </c>
      <c r="S1176" s="434" t="s">
        <v>361</v>
      </c>
      <c r="T1176" s="434" t="s">
        <v>361</v>
      </c>
      <c r="U1176" s="434">
        <v>1.8428</v>
      </c>
      <c r="V1176" s="435">
        <v>0.99270000000000003</v>
      </c>
      <c r="W1176" s="441">
        <v>0.99058538360000004</v>
      </c>
    </row>
    <row r="1177" spans="2:23" x14ac:dyDescent="0.35">
      <c r="B1177" s="446" t="s">
        <v>225</v>
      </c>
      <c r="C1177" s="434" t="s">
        <v>866</v>
      </c>
      <c r="D1177" s="434" t="s">
        <v>867</v>
      </c>
      <c r="E1177" s="435">
        <v>0.94389999999999996</v>
      </c>
      <c r="F1177" s="434">
        <v>1</v>
      </c>
      <c r="G1177" s="435">
        <v>0</v>
      </c>
      <c r="H1177" s="435">
        <v>0</v>
      </c>
      <c r="I1177" s="435">
        <v>0.35570000000000002</v>
      </c>
      <c r="J1177" s="435">
        <v>4.6399999999999997E-2</v>
      </c>
      <c r="K1177" s="435">
        <v>0</v>
      </c>
      <c r="L1177" s="434">
        <v>0</v>
      </c>
      <c r="M1177" s="434">
        <v>17</v>
      </c>
      <c r="N1177" s="434">
        <v>9683.73</v>
      </c>
      <c r="O1177" s="434">
        <v>2266</v>
      </c>
      <c r="P1177" s="435">
        <v>0.96123442352781296</v>
      </c>
      <c r="Q1177" s="434">
        <v>1</v>
      </c>
      <c r="R1177" s="434">
        <v>1</v>
      </c>
      <c r="S1177" s="434" t="s">
        <v>361</v>
      </c>
      <c r="T1177" s="434" t="s">
        <v>361</v>
      </c>
      <c r="U1177" s="434">
        <v>1.4750000000000001</v>
      </c>
      <c r="V1177" s="435">
        <v>0.99360000000000004</v>
      </c>
      <c r="W1177" s="441">
        <v>0.99708297759999998</v>
      </c>
    </row>
    <row r="1178" spans="2:23" x14ac:dyDescent="0.35">
      <c r="B1178" s="446" t="s">
        <v>224</v>
      </c>
      <c r="C1178" s="434" t="s">
        <v>872</v>
      </c>
      <c r="D1178" s="434" t="s">
        <v>881</v>
      </c>
      <c r="E1178" s="435">
        <v>1.1999</v>
      </c>
      <c r="F1178" s="434">
        <v>1.22</v>
      </c>
      <c r="G1178" s="435">
        <v>0</v>
      </c>
      <c r="H1178" s="435">
        <v>0</v>
      </c>
      <c r="I1178" s="435">
        <v>0.38080000000000003</v>
      </c>
      <c r="J1178" s="435">
        <v>0.03</v>
      </c>
      <c r="K1178" s="435">
        <v>0</v>
      </c>
      <c r="L1178" s="434">
        <v>0</v>
      </c>
      <c r="M1178" s="434">
        <v>16</v>
      </c>
      <c r="N1178" s="434">
        <v>9718.5300000000007</v>
      </c>
      <c r="O1178" s="434">
        <v>302</v>
      </c>
      <c r="P1178" s="435">
        <v>1.1329</v>
      </c>
      <c r="Q1178" s="434">
        <v>1.069</v>
      </c>
      <c r="R1178" s="434"/>
      <c r="S1178" s="434" t="s">
        <v>361</v>
      </c>
      <c r="T1178" s="434" t="s">
        <v>361</v>
      </c>
      <c r="U1178" s="434">
        <v>1.671</v>
      </c>
      <c r="V1178" s="435">
        <v>0.99690000000000001</v>
      </c>
      <c r="W1178" s="441">
        <v>1</v>
      </c>
    </row>
    <row r="1179" spans="2:23" x14ac:dyDescent="0.35">
      <c r="B1179" s="446" t="s">
        <v>222</v>
      </c>
      <c r="C1179" s="434" t="s">
        <v>878</v>
      </c>
      <c r="D1179" s="434" t="s">
        <v>879</v>
      </c>
      <c r="E1179" s="435">
        <v>1.0244</v>
      </c>
      <c r="F1179" s="434">
        <v>1</v>
      </c>
      <c r="G1179" s="435">
        <v>0</v>
      </c>
      <c r="H1179" s="435">
        <v>0</v>
      </c>
      <c r="I1179" s="435">
        <v>0.28720000000000001</v>
      </c>
      <c r="J1179" s="435">
        <v>3.227E-2</v>
      </c>
      <c r="K1179" s="435">
        <v>0</v>
      </c>
      <c r="L1179" s="434">
        <v>0</v>
      </c>
      <c r="M1179" s="434">
        <v>17</v>
      </c>
      <c r="N1179" s="434">
        <v>9755.42</v>
      </c>
      <c r="O1179" s="434">
        <v>2105</v>
      </c>
      <c r="P1179" s="435">
        <v>1.0165999999999999</v>
      </c>
      <c r="Q1179" s="434">
        <v>1</v>
      </c>
      <c r="R1179" s="434">
        <v>1</v>
      </c>
      <c r="S1179" s="434" t="s">
        <v>361</v>
      </c>
      <c r="T1179" s="434" t="s">
        <v>361</v>
      </c>
      <c r="U1179" s="434">
        <v>1.4626999999999999</v>
      </c>
      <c r="V1179" s="435">
        <v>0.99960000000000004</v>
      </c>
      <c r="W1179" s="441">
        <v>1.0159261503999999</v>
      </c>
    </row>
    <row r="1180" spans="2:23" x14ac:dyDescent="0.35">
      <c r="B1180" s="446" t="s">
        <v>224</v>
      </c>
      <c r="C1180" s="434" t="s">
        <v>874</v>
      </c>
      <c r="D1180" s="434" t="s">
        <v>875</v>
      </c>
      <c r="E1180" s="435">
        <v>1.1894</v>
      </c>
      <c r="F1180" s="434">
        <v>1</v>
      </c>
      <c r="G1180" s="435">
        <v>0</v>
      </c>
      <c r="H1180" s="435">
        <v>0</v>
      </c>
      <c r="I1180" s="435">
        <v>0.15679999999999999</v>
      </c>
      <c r="J1180" s="435">
        <v>7.3600000000000002E-3</v>
      </c>
      <c r="K1180" s="435">
        <v>0</v>
      </c>
      <c r="L1180" s="434">
        <v>0</v>
      </c>
      <c r="M1180" s="434">
        <v>16</v>
      </c>
      <c r="N1180" s="434">
        <v>9798.0400000000009</v>
      </c>
      <c r="O1180" s="434">
        <v>769</v>
      </c>
      <c r="P1180" s="435">
        <v>1.1261000000000001</v>
      </c>
      <c r="Q1180" s="434">
        <v>1</v>
      </c>
      <c r="R1180" s="434"/>
      <c r="S1180" s="434" t="s">
        <v>361</v>
      </c>
      <c r="T1180" s="434" t="s">
        <v>361</v>
      </c>
      <c r="U1180" s="434">
        <v>1.377</v>
      </c>
      <c r="V1180" s="435">
        <v>0.99890000000000001</v>
      </c>
      <c r="W1180" s="441">
        <v>1</v>
      </c>
    </row>
    <row r="1181" spans="2:23" x14ac:dyDescent="0.35">
      <c r="B1181" s="446" t="s">
        <v>223</v>
      </c>
      <c r="C1181" s="434" t="s">
        <v>876</v>
      </c>
      <c r="D1181" s="434" t="s">
        <v>877</v>
      </c>
      <c r="E1181" s="435">
        <v>0.96660000000000001</v>
      </c>
      <c r="F1181" s="434">
        <v>1</v>
      </c>
      <c r="G1181" s="435">
        <v>0.18153</v>
      </c>
      <c r="H1181" s="435">
        <v>0.14427999999999999</v>
      </c>
      <c r="I1181" s="435">
        <v>0.25779999999999997</v>
      </c>
      <c r="J1181" s="435">
        <v>2.6210000000000001E-2</v>
      </c>
      <c r="K1181" s="435">
        <v>0</v>
      </c>
      <c r="L1181" s="434">
        <v>0</v>
      </c>
      <c r="M1181" s="434">
        <v>17</v>
      </c>
      <c r="N1181" s="434">
        <v>9842.0499999999993</v>
      </c>
      <c r="O1181" s="434">
        <v>3471</v>
      </c>
      <c r="P1181" s="435">
        <v>0.97699999999999998</v>
      </c>
      <c r="Q1181" s="434">
        <v>1</v>
      </c>
      <c r="R1181" s="434">
        <v>1</v>
      </c>
      <c r="S1181" s="434" t="s">
        <v>361</v>
      </c>
      <c r="T1181" s="434" t="s">
        <v>361</v>
      </c>
      <c r="U1181" s="434">
        <v>1.8428</v>
      </c>
      <c r="V1181" s="435">
        <v>0.9919</v>
      </c>
      <c r="W1181" s="441">
        <v>1</v>
      </c>
    </row>
    <row r="1182" spans="2:23" x14ac:dyDescent="0.35">
      <c r="B1182" s="446" t="s">
        <v>225</v>
      </c>
      <c r="C1182" s="434" t="s">
        <v>717</v>
      </c>
      <c r="D1182" s="434" t="s">
        <v>718</v>
      </c>
      <c r="E1182" s="435">
        <v>0.94389999999999996</v>
      </c>
      <c r="F1182" s="434">
        <v>1</v>
      </c>
      <c r="G1182" s="435">
        <v>0</v>
      </c>
      <c r="H1182" s="435">
        <v>0</v>
      </c>
      <c r="I1182" s="435">
        <v>0.27779999999999999</v>
      </c>
      <c r="J1182" s="435">
        <v>3.0329999999999999E-2</v>
      </c>
      <c r="K1182" s="435">
        <v>0</v>
      </c>
      <c r="L1182" s="434">
        <v>716.63</v>
      </c>
      <c r="M1182" s="434">
        <v>14</v>
      </c>
      <c r="N1182" s="434">
        <v>9852.56</v>
      </c>
      <c r="O1182" s="434">
        <v>625</v>
      </c>
      <c r="P1182" s="435">
        <v>0.96123442352781296</v>
      </c>
      <c r="Q1182" s="434">
        <v>1</v>
      </c>
      <c r="R1182" s="434">
        <v>1.19099</v>
      </c>
      <c r="S1182" s="434" t="s">
        <v>361</v>
      </c>
      <c r="T1182" s="434" t="s">
        <v>361</v>
      </c>
      <c r="U1182" s="434">
        <v>1.4414</v>
      </c>
      <c r="V1182" s="435">
        <v>0.9929</v>
      </c>
      <c r="W1182" s="441">
        <v>1.0116351437</v>
      </c>
    </row>
    <row r="1183" spans="2:23" x14ac:dyDescent="0.35">
      <c r="B1183" s="446" t="s">
        <v>221</v>
      </c>
      <c r="C1183" s="434" t="s">
        <v>882</v>
      </c>
      <c r="D1183" s="434" t="s">
        <v>883</v>
      </c>
      <c r="E1183" s="435">
        <v>0.96909999999999996</v>
      </c>
      <c r="F1183" s="434">
        <v>1</v>
      </c>
      <c r="G1183" s="435">
        <v>2.3800000000000002E-2</v>
      </c>
      <c r="H1183" s="435">
        <v>2.035E-2</v>
      </c>
      <c r="I1183" s="435">
        <v>0.24690000000000001</v>
      </c>
      <c r="J1183" s="435">
        <v>2.3959999999999999E-2</v>
      </c>
      <c r="K1183" s="435">
        <v>0</v>
      </c>
      <c r="L1183" s="434">
        <v>0</v>
      </c>
      <c r="M1183" s="434">
        <v>16</v>
      </c>
      <c r="N1183" s="434">
        <v>9864.02</v>
      </c>
      <c r="O1183" s="434">
        <v>2287</v>
      </c>
      <c r="P1183" s="435">
        <v>0.97870000000000001</v>
      </c>
      <c r="Q1183" s="434">
        <v>1</v>
      </c>
      <c r="R1183" s="434">
        <v>1</v>
      </c>
      <c r="S1183" s="434" t="s">
        <v>361</v>
      </c>
      <c r="T1183" s="434" t="s">
        <v>361</v>
      </c>
      <c r="U1183" s="434"/>
      <c r="V1183" s="435"/>
      <c r="W1183" s="441"/>
    </row>
    <row r="1184" spans="2:23" x14ac:dyDescent="0.35">
      <c r="B1184" s="446" t="s">
        <v>225</v>
      </c>
      <c r="C1184" s="434" t="s">
        <v>868</v>
      </c>
      <c r="D1184" s="434" t="s">
        <v>869</v>
      </c>
      <c r="E1184" s="435">
        <v>0.94389999999999996</v>
      </c>
      <c r="F1184" s="434">
        <v>1</v>
      </c>
      <c r="G1184" s="435">
        <v>0</v>
      </c>
      <c r="H1184" s="435">
        <v>0</v>
      </c>
      <c r="I1184" s="435">
        <v>0.29020000000000001</v>
      </c>
      <c r="J1184" s="435">
        <v>0.03</v>
      </c>
      <c r="K1184" s="435">
        <v>0</v>
      </c>
      <c r="L1184" s="434">
        <v>0</v>
      </c>
      <c r="M1184" s="434">
        <v>16</v>
      </c>
      <c r="N1184" s="434">
        <v>9893.85</v>
      </c>
      <c r="O1184" s="434">
        <v>926</v>
      </c>
      <c r="P1184" s="435">
        <v>0.96123442352781296</v>
      </c>
      <c r="Q1184" s="434">
        <v>1</v>
      </c>
      <c r="R1184" s="434">
        <v>1.1171199999999999</v>
      </c>
      <c r="S1184" s="434" t="s">
        <v>361</v>
      </c>
      <c r="T1184" s="434" t="s">
        <v>361</v>
      </c>
      <c r="U1184" s="434">
        <v>1.3926000000000001</v>
      </c>
      <c r="V1184" s="435">
        <v>0.99550000000000005</v>
      </c>
      <c r="W1184" s="441">
        <v>1</v>
      </c>
    </row>
    <row r="1185" spans="2:23" x14ac:dyDescent="0.35">
      <c r="B1185" s="446" t="s">
        <v>730</v>
      </c>
      <c r="C1185" s="434" t="s">
        <v>866</v>
      </c>
      <c r="D1185" s="434" t="s">
        <v>867</v>
      </c>
      <c r="E1185" s="435">
        <v>0.93210000000000004</v>
      </c>
      <c r="F1185" s="434">
        <v>1</v>
      </c>
      <c r="G1185" s="435">
        <v>0</v>
      </c>
      <c r="H1185" s="435">
        <v>0</v>
      </c>
      <c r="I1185" s="435">
        <v>0.30680000000000002</v>
      </c>
      <c r="J1185" s="435">
        <v>3.6319999999999998E-2</v>
      </c>
      <c r="K1185" s="435">
        <v>0</v>
      </c>
      <c r="L1185" s="434">
        <v>0</v>
      </c>
      <c r="M1185" s="434">
        <v>17</v>
      </c>
      <c r="N1185" s="434">
        <v>9935.31</v>
      </c>
      <c r="O1185" s="434">
        <v>2249</v>
      </c>
      <c r="P1185" s="435">
        <v>0.95298908271460503</v>
      </c>
      <c r="Q1185" s="434">
        <v>1</v>
      </c>
      <c r="R1185" s="434">
        <v>1</v>
      </c>
      <c r="S1185" s="434" t="s">
        <v>361</v>
      </c>
      <c r="T1185" s="434" t="s">
        <v>361</v>
      </c>
      <c r="U1185" s="434"/>
      <c r="V1185" s="435"/>
      <c r="W1185" s="441"/>
    </row>
    <row r="1186" spans="2:23" x14ac:dyDescent="0.35">
      <c r="B1186" s="446" t="s">
        <v>225</v>
      </c>
      <c r="C1186" s="434" t="s">
        <v>870</v>
      </c>
      <c r="D1186" s="434" t="s">
        <v>880</v>
      </c>
      <c r="E1186" s="435">
        <v>1.2181</v>
      </c>
      <c r="F1186" s="434">
        <v>1</v>
      </c>
      <c r="G1186" s="435">
        <v>2.699E-2</v>
      </c>
      <c r="H1186" s="435">
        <v>3.807E-2</v>
      </c>
      <c r="I1186" s="435">
        <v>0.29120000000000001</v>
      </c>
      <c r="J1186" s="435">
        <v>3.3099999999999997E-2</v>
      </c>
      <c r="K1186" s="435">
        <v>0</v>
      </c>
      <c r="L1186" s="434">
        <v>0</v>
      </c>
      <c r="M1186" s="434">
        <v>17</v>
      </c>
      <c r="N1186" s="434">
        <v>9943.6</v>
      </c>
      <c r="O1186" s="434">
        <v>2709</v>
      </c>
      <c r="P1186" s="435">
        <v>1.1446578197210699</v>
      </c>
      <c r="Q1186" s="434">
        <v>1</v>
      </c>
      <c r="R1186" s="434">
        <v>1</v>
      </c>
      <c r="S1186" s="434" t="s">
        <v>361</v>
      </c>
      <c r="T1186" s="434" t="s">
        <v>361</v>
      </c>
      <c r="U1186" s="434">
        <v>1.6226</v>
      </c>
      <c r="V1186" s="435">
        <v>0.99850000000000005</v>
      </c>
      <c r="W1186" s="441">
        <v>0.99660845040000001</v>
      </c>
    </row>
    <row r="1187" spans="2:23" x14ac:dyDescent="0.35">
      <c r="B1187" s="446" t="s">
        <v>223</v>
      </c>
      <c r="C1187" s="434" t="s">
        <v>878</v>
      </c>
      <c r="D1187" s="434" t="s">
        <v>879</v>
      </c>
      <c r="E1187" s="435">
        <v>1.0126999999999999</v>
      </c>
      <c r="F1187" s="434">
        <v>1</v>
      </c>
      <c r="G1187" s="435">
        <v>0</v>
      </c>
      <c r="H1187" s="435">
        <v>0</v>
      </c>
      <c r="I1187" s="435">
        <v>0.28720000000000001</v>
      </c>
      <c r="J1187" s="435">
        <v>3.227E-2</v>
      </c>
      <c r="K1187" s="435">
        <v>0</v>
      </c>
      <c r="L1187" s="434">
        <v>0</v>
      </c>
      <c r="M1187" s="434">
        <v>17</v>
      </c>
      <c r="N1187" s="434">
        <v>9951.59</v>
      </c>
      <c r="O1187" s="434">
        <v>2105</v>
      </c>
      <c r="P1187" s="435">
        <v>1.0086999999999999</v>
      </c>
      <c r="Q1187" s="434">
        <v>1</v>
      </c>
      <c r="R1187" s="434">
        <v>1</v>
      </c>
      <c r="S1187" s="434" t="s">
        <v>361</v>
      </c>
      <c r="T1187" s="434" t="s">
        <v>361</v>
      </c>
      <c r="U1187" s="434">
        <v>1.4626999999999999</v>
      </c>
      <c r="V1187" s="435">
        <v>0.999</v>
      </c>
      <c r="W1187" s="441">
        <v>1</v>
      </c>
    </row>
    <row r="1188" spans="2:23" x14ac:dyDescent="0.35">
      <c r="B1188" s="446" t="s">
        <v>225</v>
      </c>
      <c r="C1188" s="434" t="s">
        <v>872</v>
      </c>
      <c r="D1188" s="434" t="s">
        <v>881</v>
      </c>
      <c r="E1188" s="435">
        <v>1.3778999999999999</v>
      </c>
      <c r="F1188" s="434">
        <v>1.22</v>
      </c>
      <c r="G1188" s="435">
        <v>0</v>
      </c>
      <c r="H1188" s="435">
        <v>0</v>
      </c>
      <c r="I1188" s="435">
        <v>0.30599999999999999</v>
      </c>
      <c r="J1188" s="435">
        <v>0.03</v>
      </c>
      <c r="K1188" s="435">
        <v>0</v>
      </c>
      <c r="L1188" s="434">
        <v>0</v>
      </c>
      <c r="M1188" s="434">
        <v>16</v>
      </c>
      <c r="N1188" s="434">
        <v>10033.74</v>
      </c>
      <c r="O1188" s="434">
        <v>328</v>
      </c>
      <c r="P1188" s="435">
        <v>1.3314166578292701</v>
      </c>
      <c r="Q1188" s="434">
        <v>1.069</v>
      </c>
      <c r="R1188" s="434">
        <v>1.16658999999999</v>
      </c>
      <c r="S1188" s="434" t="s">
        <v>361</v>
      </c>
      <c r="T1188" s="434" t="s">
        <v>361</v>
      </c>
      <c r="U1188" s="434">
        <v>1.6854</v>
      </c>
      <c r="V1188" s="435">
        <v>0.99960000000000004</v>
      </c>
      <c r="W1188" s="441">
        <v>1.0027773034</v>
      </c>
    </row>
    <row r="1189" spans="2:23" x14ac:dyDescent="0.35">
      <c r="B1189" s="446" t="s">
        <v>222</v>
      </c>
      <c r="C1189" s="434" t="s">
        <v>882</v>
      </c>
      <c r="D1189" s="434" t="s">
        <v>883</v>
      </c>
      <c r="E1189" s="435">
        <v>0.94010000000000005</v>
      </c>
      <c r="F1189" s="434">
        <v>1</v>
      </c>
      <c r="G1189" s="435">
        <v>2.3800000000000002E-2</v>
      </c>
      <c r="H1189" s="435">
        <v>2.035E-2</v>
      </c>
      <c r="I1189" s="435">
        <v>0.27110000000000001</v>
      </c>
      <c r="J1189" s="435">
        <v>2.895E-2</v>
      </c>
      <c r="K1189" s="435">
        <v>0</v>
      </c>
      <c r="L1189" s="434">
        <v>0</v>
      </c>
      <c r="M1189" s="434">
        <v>16</v>
      </c>
      <c r="N1189" s="434">
        <v>10080.299999999999</v>
      </c>
      <c r="O1189" s="434">
        <v>2236</v>
      </c>
      <c r="P1189" s="435">
        <v>0.95860000000000001</v>
      </c>
      <c r="Q1189" s="434">
        <v>1</v>
      </c>
      <c r="R1189" s="434">
        <v>1</v>
      </c>
      <c r="S1189" s="434" t="s">
        <v>361</v>
      </c>
      <c r="T1189" s="434" t="s">
        <v>361</v>
      </c>
      <c r="U1189" s="434">
        <v>1.4813000000000001</v>
      </c>
      <c r="V1189" s="435">
        <v>0.99909999999999999</v>
      </c>
      <c r="W1189" s="441">
        <v>1.00405769</v>
      </c>
    </row>
    <row r="1190" spans="2:23" x14ac:dyDescent="0.35">
      <c r="B1190" s="446" t="s">
        <v>221</v>
      </c>
      <c r="C1190" s="434" t="s">
        <v>884</v>
      </c>
      <c r="D1190" s="434" t="s">
        <v>885</v>
      </c>
      <c r="E1190" s="435">
        <v>1.2699</v>
      </c>
      <c r="F1190" s="434">
        <v>1.25</v>
      </c>
      <c r="G1190" s="435">
        <v>0</v>
      </c>
      <c r="H1190" s="435">
        <v>0</v>
      </c>
      <c r="I1190" s="435">
        <v>0.30880000000000002</v>
      </c>
      <c r="J1190" s="435">
        <v>0.03</v>
      </c>
      <c r="K1190" s="435">
        <v>0</v>
      </c>
      <c r="L1190" s="434">
        <v>0</v>
      </c>
      <c r="M1190" s="434">
        <v>16</v>
      </c>
      <c r="N1190" s="434">
        <v>10090.18</v>
      </c>
      <c r="O1190" s="434">
        <v>804</v>
      </c>
      <c r="P1190" s="435">
        <v>1.1778</v>
      </c>
      <c r="Q1190" s="434">
        <v>1.0788</v>
      </c>
      <c r="R1190" s="434">
        <v>1.0319700000000001</v>
      </c>
      <c r="S1190" s="434" t="s">
        <v>361</v>
      </c>
      <c r="T1190" s="434" t="s">
        <v>361</v>
      </c>
      <c r="U1190" s="434"/>
      <c r="V1190" s="435"/>
      <c r="W1190" s="441"/>
    </row>
    <row r="1191" spans="2:23" x14ac:dyDescent="0.35">
      <c r="B1191" s="446" t="s">
        <v>225</v>
      </c>
      <c r="C1191" s="434" t="s">
        <v>874</v>
      </c>
      <c r="D1191" s="434" t="s">
        <v>875</v>
      </c>
      <c r="E1191" s="435">
        <v>1.3164</v>
      </c>
      <c r="F1191" s="434">
        <v>1</v>
      </c>
      <c r="G1191" s="435">
        <v>0</v>
      </c>
      <c r="H1191" s="435">
        <v>0</v>
      </c>
      <c r="I1191" s="435">
        <v>0.19570000000000001</v>
      </c>
      <c r="J1191" s="435">
        <v>1.3679999999999999E-2</v>
      </c>
      <c r="K1191" s="435">
        <v>0</v>
      </c>
      <c r="L1191" s="434">
        <v>0</v>
      </c>
      <c r="M1191" s="434">
        <v>16</v>
      </c>
      <c r="N1191" s="434">
        <v>10115.83</v>
      </c>
      <c r="O1191" s="434">
        <v>610</v>
      </c>
      <c r="P1191" s="435">
        <v>1.2071377064300799</v>
      </c>
      <c r="Q1191" s="434">
        <v>1</v>
      </c>
      <c r="R1191" s="434">
        <v>1.1458299999999899</v>
      </c>
      <c r="S1191" s="434" t="s">
        <v>361</v>
      </c>
      <c r="T1191" s="434" t="s">
        <v>361</v>
      </c>
      <c r="U1191" s="434">
        <v>1.4675</v>
      </c>
      <c r="V1191" s="435">
        <v>0.99660000000000004</v>
      </c>
      <c r="W1191" s="441">
        <v>1.0087879807</v>
      </c>
    </row>
    <row r="1192" spans="2:23" x14ac:dyDescent="0.35">
      <c r="B1192" s="446" t="s">
        <v>221</v>
      </c>
      <c r="C1192" s="434" t="s">
        <v>707</v>
      </c>
      <c r="D1192" s="434" t="s">
        <v>708</v>
      </c>
      <c r="E1192" s="435">
        <v>1.2538</v>
      </c>
      <c r="F1192" s="434">
        <v>1</v>
      </c>
      <c r="G1192" s="435">
        <v>0</v>
      </c>
      <c r="H1192" s="435">
        <v>0</v>
      </c>
      <c r="I1192" s="435">
        <v>0.2026</v>
      </c>
      <c r="J1192" s="435">
        <v>1.482E-2</v>
      </c>
      <c r="K1192" s="435">
        <v>0</v>
      </c>
      <c r="L1192" s="434">
        <v>1574.84</v>
      </c>
      <c r="M1192" s="434">
        <v>15</v>
      </c>
      <c r="N1192" s="434">
        <v>10131.790000000001</v>
      </c>
      <c r="O1192" s="434">
        <v>1066</v>
      </c>
      <c r="P1192" s="435">
        <v>1.1675</v>
      </c>
      <c r="Q1192" s="434">
        <v>1</v>
      </c>
      <c r="R1192" s="434">
        <v>1.1206799999999999</v>
      </c>
      <c r="S1192" s="434" t="s">
        <v>361</v>
      </c>
      <c r="T1192" s="434" t="s">
        <v>361</v>
      </c>
      <c r="U1192" s="434"/>
      <c r="V1192" s="435"/>
      <c r="W1192" s="441"/>
    </row>
    <row r="1193" spans="2:23" x14ac:dyDescent="0.35">
      <c r="B1193" s="446" t="s">
        <v>730</v>
      </c>
      <c r="C1193" s="434" t="s">
        <v>868</v>
      </c>
      <c r="D1193" s="434" t="s">
        <v>869</v>
      </c>
      <c r="E1193" s="435">
        <v>0.93210000000000004</v>
      </c>
      <c r="F1193" s="434">
        <v>1</v>
      </c>
      <c r="G1193" s="435">
        <v>0</v>
      </c>
      <c r="H1193" s="435">
        <v>0</v>
      </c>
      <c r="I1193" s="435">
        <v>0.4017</v>
      </c>
      <c r="J1193" s="435">
        <v>0.03</v>
      </c>
      <c r="K1193" s="435">
        <v>0</v>
      </c>
      <c r="L1193" s="434">
        <v>0</v>
      </c>
      <c r="M1193" s="434">
        <v>16</v>
      </c>
      <c r="N1193" s="434">
        <v>10150.879999999999</v>
      </c>
      <c r="O1193" s="434">
        <v>924</v>
      </c>
      <c r="P1193" s="435">
        <v>0.95298908271460503</v>
      </c>
      <c r="Q1193" s="434">
        <v>1</v>
      </c>
      <c r="R1193" s="434">
        <v>1</v>
      </c>
      <c r="S1193" s="434" t="s">
        <v>361</v>
      </c>
      <c r="T1193" s="434" t="s">
        <v>361</v>
      </c>
      <c r="U1193" s="434"/>
      <c r="V1193" s="435"/>
      <c r="W1193" s="441"/>
    </row>
    <row r="1194" spans="2:23" x14ac:dyDescent="0.35">
      <c r="B1194" s="446" t="s">
        <v>730</v>
      </c>
      <c r="C1194" s="434" t="s">
        <v>870</v>
      </c>
      <c r="D1194" s="434" t="s">
        <v>880</v>
      </c>
      <c r="E1194" s="435">
        <v>1.3056000000000001</v>
      </c>
      <c r="F1194" s="434">
        <v>1</v>
      </c>
      <c r="G1194" s="435">
        <v>3.049E-2</v>
      </c>
      <c r="H1194" s="435">
        <v>3.0980000000000001E-2</v>
      </c>
      <c r="I1194" s="435">
        <v>0.2893</v>
      </c>
      <c r="J1194" s="435">
        <v>3.2710000000000003E-2</v>
      </c>
      <c r="K1194" s="435">
        <v>0</v>
      </c>
      <c r="L1194" s="434">
        <v>0</v>
      </c>
      <c r="M1194" s="434">
        <v>17</v>
      </c>
      <c r="N1194" s="434">
        <v>10201.92</v>
      </c>
      <c r="O1194" s="434">
        <v>2692</v>
      </c>
      <c r="P1194" s="435">
        <v>1.2003469266347144</v>
      </c>
      <c r="Q1194" s="434">
        <v>1</v>
      </c>
      <c r="R1194" s="434">
        <v>1</v>
      </c>
      <c r="S1194" s="434" t="s">
        <v>361</v>
      </c>
      <c r="T1194" s="434" t="s">
        <v>361</v>
      </c>
      <c r="U1194" s="434"/>
      <c r="V1194" s="435"/>
      <c r="W1194" s="441"/>
    </row>
    <row r="1195" spans="2:23" x14ac:dyDescent="0.35">
      <c r="B1195" s="446" t="s">
        <v>224</v>
      </c>
      <c r="C1195" s="434" t="s">
        <v>876</v>
      </c>
      <c r="D1195" s="434" t="s">
        <v>877</v>
      </c>
      <c r="E1195" s="435">
        <v>0.94640000000000002</v>
      </c>
      <c r="F1195" s="434">
        <v>1</v>
      </c>
      <c r="G1195" s="435">
        <v>0.18003</v>
      </c>
      <c r="H1195" s="435">
        <v>0.18206</v>
      </c>
      <c r="I1195" s="435">
        <v>0.26900000000000002</v>
      </c>
      <c r="J1195" s="435">
        <v>2.852E-2</v>
      </c>
      <c r="K1195" s="435">
        <v>0</v>
      </c>
      <c r="L1195" s="434">
        <v>0</v>
      </c>
      <c r="M1195" s="434">
        <v>17</v>
      </c>
      <c r="N1195" s="434">
        <v>10218.84</v>
      </c>
      <c r="O1195" s="434">
        <v>3034</v>
      </c>
      <c r="P1195" s="435">
        <v>0.96299999999999997</v>
      </c>
      <c r="Q1195" s="434">
        <v>1</v>
      </c>
      <c r="R1195" s="434"/>
      <c r="S1195" s="434" t="s">
        <v>361</v>
      </c>
      <c r="T1195" s="434" t="s">
        <v>361</v>
      </c>
      <c r="U1195" s="434">
        <v>2.0154999999999998</v>
      </c>
      <c r="V1195" s="435">
        <v>0.99439999999999995</v>
      </c>
      <c r="W1195" s="441">
        <v>1</v>
      </c>
    </row>
    <row r="1196" spans="2:23" x14ac:dyDescent="0.35">
      <c r="B1196" s="446" t="s">
        <v>223</v>
      </c>
      <c r="C1196" s="434" t="s">
        <v>882</v>
      </c>
      <c r="D1196" s="434" t="s">
        <v>883</v>
      </c>
      <c r="E1196" s="435">
        <v>0.97019999999999995</v>
      </c>
      <c r="F1196" s="434">
        <v>1</v>
      </c>
      <c r="G1196" s="435">
        <v>2.3800000000000002E-2</v>
      </c>
      <c r="H1196" s="435">
        <v>2.1100000000000001E-2</v>
      </c>
      <c r="I1196" s="435">
        <v>0.27110000000000001</v>
      </c>
      <c r="J1196" s="435">
        <v>2.895E-2</v>
      </c>
      <c r="K1196" s="435">
        <v>0</v>
      </c>
      <c r="L1196" s="434">
        <v>0</v>
      </c>
      <c r="M1196" s="434">
        <v>16</v>
      </c>
      <c r="N1196" s="434">
        <v>10283.01</v>
      </c>
      <c r="O1196" s="434">
        <v>2236</v>
      </c>
      <c r="P1196" s="435">
        <v>0.97950000000000004</v>
      </c>
      <c r="Q1196" s="434">
        <v>1</v>
      </c>
      <c r="R1196" s="434">
        <v>1</v>
      </c>
      <c r="S1196" s="434" t="s">
        <v>361</v>
      </c>
      <c r="T1196" s="434" t="s">
        <v>361</v>
      </c>
      <c r="U1196" s="434">
        <v>1.4813000000000001</v>
      </c>
      <c r="V1196" s="435">
        <v>0.99539999999999995</v>
      </c>
      <c r="W1196" s="441">
        <v>1</v>
      </c>
    </row>
    <row r="1197" spans="2:23" x14ac:dyDescent="0.35">
      <c r="B1197" s="446" t="s">
        <v>730</v>
      </c>
      <c r="C1197" s="434" t="s">
        <v>872</v>
      </c>
      <c r="D1197" s="434" t="s">
        <v>881</v>
      </c>
      <c r="E1197" s="435">
        <v>1.3089999999999999</v>
      </c>
      <c r="F1197" s="434">
        <v>1.22</v>
      </c>
      <c r="G1197" s="435">
        <v>0</v>
      </c>
      <c r="H1197" s="435">
        <v>0</v>
      </c>
      <c r="I1197" s="435">
        <v>0.29909999999999998</v>
      </c>
      <c r="J1197" s="435">
        <v>0.03</v>
      </c>
      <c r="K1197" s="435">
        <v>0</v>
      </c>
      <c r="L1197" s="434">
        <v>0</v>
      </c>
      <c r="M1197" s="434">
        <v>16</v>
      </c>
      <c r="N1197" s="434">
        <v>10294.41</v>
      </c>
      <c r="O1197" s="434">
        <v>349</v>
      </c>
      <c r="P1197" s="435">
        <v>1.2854582478530332</v>
      </c>
      <c r="Q1197" s="434">
        <v>1.069</v>
      </c>
      <c r="R1197" s="434">
        <v>1</v>
      </c>
      <c r="S1197" s="434" t="s">
        <v>361</v>
      </c>
      <c r="T1197" s="434" t="s">
        <v>361</v>
      </c>
      <c r="U1197" s="434"/>
      <c r="V1197" s="435"/>
      <c r="W1197" s="441"/>
    </row>
    <row r="1198" spans="2:23" x14ac:dyDescent="0.35">
      <c r="B1198" s="446" t="s">
        <v>222</v>
      </c>
      <c r="C1198" s="434" t="s">
        <v>884</v>
      </c>
      <c r="D1198" s="434" t="s">
        <v>885</v>
      </c>
      <c r="E1198" s="435">
        <v>1.2555000000000001</v>
      </c>
      <c r="F1198" s="434">
        <v>1.25</v>
      </c>
      <c r="G1198" s="435">
        <v>0</v>
      </c>
      <c r="H1198" s="435">
        <v>0</v>
      </c>
      <c r="I1198" s="435">
        <v>0.2918</v>
      </c>
      <c r="J1198" s="435">
        <v>0.03</v>
      </c>
      <c r="K1198" s="435">
        <v>0</v>
      </c>
      <c r="L1198" s="434">
        <v>0</v>
      </c>
      <c r="M1198" s="434">
        <v>16</v>
      </c>
      <c r="N1198" s="434">
        <v>10311.42</v>
      </c>
      <c r="O1198" s="434">
        <v>782</v>
      </c>
      <c r="P1198" s="435">
        <v>1.1686000000000001</v>
      </c>
      <c r="Q1198" s="434">
        <v>1.0788</v>
      </c>
      <c r="R1198" s="434">
        <v>1.03121</v>
      </c>
      <c r="S1198" s="434" t="s">
        <v>361</v>
      </c>
      <c r="T1198" s="434" t="s">
        <v>361</v>
      </c>
      <c r="U1198" s="434">
        <v>1.5591999999999999</v>
      </c>
      <c r="V1198" s="435">
        <v>0.99790000000000001</v>
      </c>
      <c r="W1198" s="441">
        <v>1.0086553817999999</v>
      </c>
    </row>
    <row r="1199" spans="2:23" x14ac:dyDescent="0.35">
      <c r="B1199" s="446" t="s">
        <v>224</v>
      </c>
      <c r="C1199" s="434" t="s">
        <v>878</v>
      </c>
      <c r="D1199" s="434" t="s">
        <v>879</v>
      </c>
      <c r="E1199" s="435">
        <v>1.0318000000000001</v>
      </c>
      <c r="F1199" s="434">
        <v>1</v>
      </c>
      <c r="G1199" s="435">
        <v>0</v>
      </c>
      <c r="H1199" s="435">
        <v>0</v>
      </c>
      <c r="I1199" s="435">
        <v>0.29210000000000003</v>
      </c>
      <c r="J1199" s="435">
        <v>3.3279999999999997E-2</v>
      </c>
      <c r="K1199" s="435">
        <v>0</v>
      </c>
      <c r="L1199" s="434">
        <v>0</v>
      </c>
      <c r="M1199" s="434">
        <v>17</v>
      </c>
      <c r="N1199" s="434">
        <v>10332.57</v>
      </c>
      <c r="O1199" s="434">
        <v>1849</v>
      </c>
      <c r="P1199" s="435">
        <v>1.0217000000000001</v>
      </c>
      <c r="Q1199" s="434">
        <v>1</v>
      </c>
      <c r="R1199" s="434"/>
      <c r="S1199" s="434" t="s">
        <v>361</v>
      </c>
      <c r="T1199" s="434" t="s">
        <v>361</v>
      </c>
      <c r="U1199" s="434">
        <v>1.4018999999999999</v>
      </c>
      <c r="V1199" s="435">
        <v>0.9869</v>
      </c>
      <c r="W1199" s="441">
        <v>1</v>
      </c>
    </row>
    <row r="1200" spans="2:23" x14ac:dyDescent="0.35">
      <c r="B1200" s="446" t="s">
        <v>222</v>
      </c>
      <c r="C1200" s="434" t="s">
        <v>707</v>
      </c>
      <c r="D1200" s="434" t="s">
        <v>708</v>
      </c>
      <c r="E1200" s="435">
        <v>1.3541000000000001</v>
      </c>
      <c r="F1200" s="434">
        <v>1</v>
      </c>
      <c r="G1200" s="435">
        <v>0</v>
      </c>
      <c r="H1200" s="435">
        <v>0</v>
      </c>
      <c r="I1200" s="435">
        <v>0.2082</v>
      </c>
      <c r="J1200" s="435">
        <v>1.5980000000000001E-2</v>
      </c>
      <c r="K1200" s="435">
        <v>0</v>
      </c>
      <c r="L1200" s="434">
        <v>1150.31</v>
      </c>
      <c r="M1200" s="434">
        <v>15</v>
      </c>
      <c r="N1200" s="434">
        <v>10353.950000000001</v>
      </c>
      <c r="O1200" s="434">
        <v>855</v>
      </c>
      <c r="P1200" s="435">
        <v>1.2306999999999999</v>
      </c>
      <c r="Q1200" s="434">
        <v>1</v>
      </c>
      <c r="R1200" s="434">
        <v>1.07114</v>
      </c>
      <c r="S1200" s="434" t="s">
        <v>361</v>
      </c>
      <c r="T1200" s="434" t="s">
        <v>361</v>
      </c>
      <c r="U1200" s="434">
        <v>1.5033000000000001</v>
      </c>
      <c r="V1200" s="435">
        <v>0.99709999999999999</v>
      </c>
      <c r="W1200" s="441">
        <v>1.0061961513</v>
      </c>
    </row>
    <row r="1201" spans="2:23" x14ac:dyDescent="0.35">
      <c r="B1201" s="446" t="s">
        <v>730</v>
      </c>
      <c r="C1201" s="434" t="s">
        <v>874</v>
      </c>
      <c r="D1201" s="434" t="s">
        <v>875</v>
      </c>
      <c r="E1201" s="435">
        <v>1.3258000000000001</v>
      </c>
      <c r="F1201" s="434">
        <v>1</v>
      </c>
      <c r="G1201" s="435">
        <v>0</v>
      </c>
      <c r="H1201" s="435">
        <v>0</v>
      </c>
      <c r="I1201" s="435">
        <v>0.18459999999999999</v>
      </c>
      <c r="J1201" s="435">
        <v>1.187E-2</v>
      </c>
      <c r="K1201" s="435">
        <v>0</v>
      </c>
      <c r="L1201" s="434">
        <v>0</v>
      </c>
      <c r="M1201" s="434">
        <v>16</v>
      </c>
      <c r="N1201" s="434">
        <v>10378.629999999999</v>
      </c>
      <c r="O1201" s="434">
        <v>575</v>
      </c>
      <c r="P1201" s="435">
        <v>1.2130339179473426</v>
      </c>
      <c r="Q1201" s="434">
        <v>1</v>
      </c>
      <c r="R1201" s="434">
        <v>1</v>
      </c>
      <c r="S1201" s="434" t="s">
        <v>361</v>
      </c>
      <c r="T1201" s="434" t="s">
        <v>361</v>
      </c>
      <c r="U1201" s="434"/>
      <c r="V1201" s="435"/>
      <c r="W1201" s="441"/>
    </row>
    <row r="1202" spans="2:23" x14ac:dyDescent="0.35">
      <c r="B1202" s="446" t="s">
        <v>223</v>
      </c>
      <c r="C1202" s="434" t="s">
        <v>884</v>
      </c>
      <c r="D1202" s="434" t="s">
        <v>885</v>
      </c>
      <c r="E1202" s="435">
        <v>1.2012</v>
      </c>
      <c r="F1202" s="434">
        <v>1.25</v>
      </c>
      <c r="G1202" s="435">
        <v>0</v>
      </c>
      <c r="H1202" s="435">
        <v>0</v>
      </c>
      <c r="I1202" s="435">
        <v>0.2918</v>
      </c>
      <c r="J1202" s="435">
        <v>0.03</v>
      </c>
      <c r="K1202" s="435">
        <v>0</v>
      </c>
      <c r="L1202" s="434">
        <v>0</v>
      </c>
      <c r="M1202" s="434">
        <v>16</v>
      </c>
      <c r="N1202" s="434">
        <v>10518.77</v>
      </c>
      <c r="O1202" s="434">
        <v>782</v>
      </c>
      <c r="P1202" s="435">
        <v>1.1337999999999999</v>
      </c>
      <c r="Q1202" s="434">
        <v>1.079</v>
      </c>
      <c r="R1202" s="434">
        <v>1.03121</v>
      </c>
      <c r="S1202" s="434" t="s">
        <v>361</v>
      </c>
      <c r="T1202" s="434" t="s">
        <v>361</v>
      </c>
      <c r="U1202" s="434">
        <v>1.5591999999999999</v>
      </c>
      <c r="V1202" s="435">
        <v>0.99770000000000003</v>
      </c>
      <c r="W1202" s="441">
        <v>1</v>
      </c>
    </row>
    <row r="1203" spans="2:23" x14ac:dyDescent="0.35">
      <c r="B1203" s="446" t="s">
        <v>225</v>
      </c>
      <c r="C1203" s="434" t="s">
        <v>876</v>
      </c>
      <c r="D1203" s="434" t="s">
        <v>877</v>
      </c>
      <c r="E1203" s="435">
        <v>1.2181</v>
      </c>
      <c r="F1203" s="434">
        <v>1</v>
      </c>
      <c r="G1203" s="435">
        <v>0.18071999999999999</v>
      </c>
      <c r="H1203" s="435">
        <v>0.15672</v>
      </c>
      <c r="I1203" s="435">
        <v>0.2792</v>
      </c>
      <c r="J1203" s="435">
        <v>3.0620000000000001E-2</v>
      </c>
      <c r="K1203" s="435">
        <v>0</v>
      </c>
      <c r="L1203" s="434">
        <v>0</v>
      </c>
      <c r="M1203" s="434">
        <v>17</v>
      </c>
      <c r="N1203" s="434">
        <v>10550.28</v>
      </c>
      <c r="O1203" s="434">
        <v>2671</v>
      </c>
      <c r="P1203" s="435">
        <v>1.1446578197210699</v>
      </c>
      <c r="Q1203" s="434">
        <v>1</v>
      </c>
      <c r="R1203" s="434">
        <v>1</v>
      </c>
      <c r="S1203" s="434" t="s">
        <v>361</v>
      </c>
      <c r="T1203" s="434" t="s">
        <v>361</v>
      </c>
      <c r="U1203" s="434">
        <v>1.9990000000000001</v>
      </c>
      <c r="V1203" s="435">
        <v>0.99809999999999999</v>
      </c>
      <c r="W1203" s="441">
        <v>0.98703881950000005</v>
      </c>
    </row>
    <row r="1204" spans="2:23" x14ac:dyDescent="0.35">
      <c r="B1204" s="446" t="s">
        <v>223</v>
      </c>
      <c r="C1204" s="434" t="s">
        <v>707</v>
      </c>
      <c r="D1204" s="434" t="s">
        <v>708</v>
      </c>
      <c r="E1204" s="435">
        <v>1.2412000000000001</v>
      </c>
      <c r="F1204" s="434">
        <v>1</v>
      </c>
      <c r="G1204" s="435">
        <v>0</v>
      </c>
      <c r="H1204" s="435">
        <v>0</v>
      </c>
      <c r="I1204" s="435">
        <v>0.2082</v>
      </c>
      <c r="J1204" s="435">
        <v>1.5980000000000001E-2</v>
      </c>
      <c r="K1204" s="435">
        <v>0</v>
      </c>
      <c r="L1204" s="434">
        <v>675.03</v>
      </c>
      <c r="M1204" s="434">
        <v>15</v>
      </c>
      <c r="N1204" s="434">
        <v>10562.16</v>
      </c>
      <c r="O1204" s="434">
        <v>855</v>
      </c>
      <c r="P1204" s="435">
        <v>1.1595</v>
      </c>
      <c r="Q1204" s="434">
        <v>1</v>
      </c>
      <c r="R1204" s="434">
        <v>1.07114</v>
      </c>
      <c r="S1204" s="434" t="s">
        <v>361</v>
      </c>
      <c r="T1204" s="434" t="s">
        <v>361</v>
      </c>
      <c r="U1204" s="434">
        <v>1.5033000000000001</v>
      </c>
      <c r="V1204" s="435">
        <v>0.99919999999999998</v>
      </c>
      <c r="W1204" s="441">
        <v>1</v>
      </c>
    </row>
    <row r="1205" spans="2:23" x14ac:dyDescent="0.35">
      <c r="B1205" s="446" t="s">
        <v>225</v>
      </c>
      <c r="C1205" s="434" t="s">
        <v>878</v>
      </c>
      <c r="D1205" s="434" t="s">
        <v>879</v>
      </c>
      <c r="E1205" s="435">
        <v>0.98019999999999996</v>
      </c>
      <c r="F1205" s="434">
        <v>1</v>
      </c>
      <c r="G1205" s="435">
        <v>0</v>
      </c>
      <c r="H1205" s="435">
        <v>0</v>
      </c>
      <c r="I1205" s="435">
        <v>0.2429</v>
      </c>
      <c r="J1205" s="435">
        <v>2.3140000000000001E-2</v>
      </c>
      <c r="K1205" s="435">
        <v>0</v>
      </c>
      <c r="L1205" s="434">
        <v>0</v>
      </c>
      <c r="M1205" s="434">
        <v>17</v>
      </c>
      <c r="N1205" s="434">
        <v>10667.7</v>
      </c>
      <c r="O1205" s="434">
        <v>1857</v>
      </c>
      <c r="P1205" s="435">
        <v>0.98639827775126698</v>
      </c>
      <c r="Q1205" s="434">
        <v>1</v>
      </c>
      <c r="R1205" s="434">
        <v>1</v>
      </c>
      <c r="S1205" s="434" t="s">
        <v>361</v>
      </c>
      <c r="T1205" s="434" t="s">
        <v>361</v>
      </c>
      <c r="U1205" s="434">
        <v>1.4653</v>
      </c>
      <c r="V1205" s="435">
        <v>0.98829999999999996</v>
      </c>
      <c r="W1205" s="441">
        <v>1.0127423737000001</v>
      </c>
    </row>
    <row r="1206" spans="2:23" x14ac:dyDescent="0.35">
      <c r="B1206" s="446" t="s">
        <v>224</v>
      </c>
      <c r="C1206" s="434" t="s">
        <v>882</v>
      </c>
      <c r="D1206" s="434" t="s">
        <v>883</v>
      </c>
      <c r="E1206" s="435">
        <v>0.94940000000000002</v>
      </c>
      <c r="F1206" s="434">
        <v>1</v>
      </c>
      <c r="G1206" s="435">
        <v>2.5239999999999999E-2</v>
      </c>
      <c r="H1206" s="435">
        <v>2.7900000000000001E-2</v>
      </c>
      <c r="I1206" s="435">
        <v>0.28949999999999998</v>
      </c>
      <c r="J1206" s="435">
        <v>0.03</v>
      </c>
      <c r="K1206" s="435">
        <v>0</v>
      </c>
      <c r="L1206" s="434">
        <v>0</v>
      </c>
      <c r="M1206" s="434">
        <v>16</v>
      </c>
      <c r="N1206" s="434">
        <v>10676.68</v>
      </c>
      <c r="O1206" s="434">
        <v>1883</v>
      </c>
      <c r="P1206" s="435">
        <v>0.96509999999999996</v>
      </c>
      <c r="Q1206" s="434">
        <v>1</v>
      </c>
      <c r="R1206" s="434"/>
      <c r="S1206" s="434" t="s">
        <v>361</v>
      </c>
      <c r="T1206" s="434" t="s">
        <v>361</v>
      </c>
      <c r="U1206" s="434">
        <v>1.4263999999999999</v>
      </c>
      <c r="V1206" s="435">
        <v>0.99929999999999997</v>
      </c>
      <c r="W1206" s="441">
        <v>1</v>
      </c>
    </row>
    <row r="1207" spans="2:23" x14ac:dyDescent="0.35">
      <c r="B1207" s="446" t="s">
        <v>221</v>
      </c>
      <c r="C1207" s="434" t="s">
        <v>886</v>
      </c>
      <c r="D1207" s="434" t="s">
        <v>887</v>
      </c>
      <c r="E1207" s="435">
        <v>1.2699</v>
      </c>
      <c r="F1207" s="434">
        <v>1.21</v>
      </c>
      <c r="G1207" s="435">
        <v>2.4279999999999999E-2</v>
      </c>
      <c r="H1207" s="435">
        <v>0</v>
      </c>
      <c r="I1207" s="435">
        <v>0.40110000000000001</v>
      </c>
      <c r="J1207" s="435">
        <v>0.03</v>
      </c>
      <c r="K1207" s="435">
        <v>0</v>
      </c>
      <c r="L1207" s="434">
        <v>0</v>
      </c>
      <c r="M1207" s="434">
        <v>16</v>
      </c>
      <c r="N1207" s="434">
        <v>10728.46</v>
      </c>
      <c r="O1207" s="434">
        <v>1886</v>
      </c>
      <c r="P1207" s="435">
        <v>1.1778</v>
      </c>
      <c r="Q1207" s="434">
        <v>1.066192</v>
      </c>
      <c r="R1207" s="434">
        <v>1</v>
      </c>
      <c r="S1207" s="434" t="s">
        <v>361</v>
      </c>
      <c r="T1207" s="434" t="s">
        <v>361</v>
      </c>
      <c r="U1207" s="434"/>
      <c r="V1207" s="435"/>
      <c r="W1207" s="441"/>
    </row>
    <row r="1208" spans="2:23" x14ac:dyDescent="0.35">
      <c r="B1208" s="446" t="s">
        <v>730</v>
      </c>
      <c r="C1208" s="434" t="s">
        <v>876</v>
      </c>
      <c r="D1208" s="434" t="s">
        <v>877</v>
      </c>
      <c r="E1208" s="435">
        <v>1.3056000000000001</v>
      </c>
      <c r="F1208" s="434">
        <v>1</v>
      </c>
      <c r="G1208" s="435">
        <v>0.19866</v>
      </c>
      <c r="H1208" s="435">
        <v>0.16345999999999999</v>
      </c>
      <c r="I1208" s="435">
        <v>0.2656</v>
      </c>
      <c r="J1208" s="435">
        <v>2.7820000000000001E-2</v>
      </c>
      <c r="K1208" s="435">
        <v>0</v>
      </c>
      <c r="L1208" s="434">
        <v>0</v>
      </c>
      <c r="M1208" s="434">
        <v>17</v>
      </c>
      <c r="N1208" s="434">
        <v>10824.37</v>
      </c>
      <c r="O1208" s="434">
        <v>2609</v>
      </c>
      <c r="P1208" s="435">
        <v>1.2003469266347144</v>
      </c>
      <c r="Q1208" s="434">
        <v>1</v>
      </c>
      <c r="R1208" s="434">
        <v>1</v>
      </c>
      <c r="S1208" s="434" t="s">
        <v>361</v>
      </c>
      <c r="T1208" s="434" t="s">
        <v>361</v>
      </c>
      <c r="U1208" s="434"/>
      <c r="V1208" s="435"/>
      <c r="W1208" s="441"/>
    </row>
    <row r="1209" spans="2:23" x14ac:dyDescent="0.35">
      <c r="B1209" s="446" t="s">
        <v>224</v>
      </c>
      <c r="C1209" s="434" t="s">
        <v>884</v>
      </c>
      <c r="D1209" s="434" t="s">
        <v>885</v>
      </c>
      <c r="E1209" s="435">
        <v>1.1999</v>
      </c>
      <c r="F1209" s="434">
        <v>1.25</v>
      </c>
      <c r="G1209" s="435">
        <v>0</v>
      </c>
      <c r="H1209" s="435">
        <v>0</v>
      </c>
      <c r="I1209" s="435">
        <v>0.31040000000000001</v>
      </c>
      <c r="J1209" s="435">
        <v>0.03</v>
      </c>
      <c r="K1209" s="435">
        <v>0</v>
      </c>
      <c r="L1209" s="434">
        <v>0</v>
      </c>
      <c r="M1209" s="434">
        <v>16</v>
      </c>
      <c r="N1209" s="434">
        <v>10921.47</v>
      </c>
      <c r="O1209" s="434">
        <v>550</v>
      </c>
      <c r="P1209" s="435">
        <v>1.1329</v>
      </c>
      <c r="Q1209" s="434">
        <v>1.079</v>
      </c>
      <c r="R1209" s="434"/>
      <c r="S1209" s="434" t="s">
        <v>361</v>
      </c>
      <c r="T1209" s="434" t="s">
        <v>361</v>
      </c>
      <c r="U1209" s="434">
        <v>1.5806</v>
      </c>
      <c r="V1209" s="435">
        <v>0.99860000000000004</v>
      </c>
      <c r="W1209" s="441">
        <v>1</v>
      </c>
    </row>
    <row r="1210" spans="2:23" x14ac:dyDescent="0.35">
      <c r="B1210" s="446" t="s">
        <v>730</v>
      </c>
      <c r="C1210" s="434" t="s">
        <v>878</v>
      </c>
      <c r="D1210" s="434" t="s">
        <v>879</v>
      </c>
      <c r="E1210" s="435">
        <v>0.96599999999999997</v>
      </c>
      <c r="F1210" s="434">
        <v>1</v>
      </c>
      <c r="G1210" s="435">
        <v>0</v>
      </c>
      <c r="H1210" s="435">
        <v>0</v>
      </c>
      <c r="I1210" s="435">
        <v>0.28510000000000002</v>
      </c>
      <c r="J1210" s="435">
        <v>3.184E-2</v>
      </c>
      <c r="K1210" s="435">
        <v>0</v>
      </c>
      <c r="L1210" s="434">
        <v>0</v>
      </c>
      <c r="M1210" s="434">
        <v>17</v>
      </c>
      <c r="N1210" s="434">
        <v>10944.84</v>
      </c>
      <c r="O1210" s="434">
        <v>1837</v>
      </c>
      <c r="P1210" s="435">
        <v>0.97659014222624796</v>
      </c>
      <c r="Q1210" s="434">
        <v>1</v>
      </c>
      <c r="R1210" s="434">
        <v>1</v>
      </c>
      <c r="S1210" s="434" t="s">
        <v>361</v>
      </c>
      <c r="T1210" s="434" t="s">
        <v>361</v>
      </c>
      <c r="U1210" s="434"/>
      <c r="V1210" s="435"/>
      <c r="W1210" s="441"/>
    </row>
    <row r="1211" spans="2:23" x14ac:dyDescent="0.35">
      <c r="B1211" s="446" t="s">
        <v>222</v>
      </c>
      <c r="C1211" s="434" t="s">
        <v>886</v>
      </c>
      <c r="D1211" s="434" t="s">
        <v>887</v>
      </c>
      <c r="E1211" s="435">
        <v>1.2555000000000001</v>
      </c>
      <c r="F1211" s="434">
        <v>1.19</v>
      </c>
      <c r="G1211" s="435">
        <v>2.4279999999999999E-2</v>
      </c>
      <c r="H1211" s="435">
        <v>0</v>
      </c>
      <c r="I1211" s="435">
        <v>0.40629999999999999</v>
      </c>
      <c r="J1211" s="435">
        <v>0.03</v>
      </c>
      <c r="K1211" s="435">
        <v>0</v>
      </c>
      <c r="L1211" s="434">
        <v>0</v>
      </c>
      <c r="M1211" s="434">
        <v>16</v>
      </c>
      <c r="N1211" s="434">
        <v>10963.7</v>
      </c>
      <c r="O1211" s="434">
        <v>1885</v>
      </c>
      <c r="P1211" s="435">
        <v>1.1686000000000001</v>
      </c>
      <c r="Q1211" s="434">
        <v>1.0598879999999999</v>
      </c>
      <c r="R1211" s="434">
        <v>1</v>
      </c>
      <c r="S1211" s="434" t="s">
        <v>361</v>
      </c>
      <c r="T1211" s="434" t="s">
        <v>361</v>
      </c>
      <c r="U1211" s="434">
        <v>1.5532999999999999</v>
      </c>
      <c r="V1211" s="435">
        <v>0.999</v>
      </c>
      <c r="W1211" s="441">
        <v>1.0130392276</v>
      </c>
    </row>
    <row r="1212" spans="2:23" x14ac:dyDescent="0.35">
      <c r="B1212" s="446" t="s">
        <v>225</v>
      </c>
      <c r="C1212" s="434" t="s">
        <v>882</v>
      </c>
      <c r="D1212" s="434" t="s">
        <v>883</v>
      </c>
      <c r="E1212" s="435">
        <v>1.2181</v>
      </c>
      <c r="F1212" s="434">
        <v>1</v>
      </c>
      <c r="G1212" s="435">
        <v>1.9529999999999999E-2</v>
      </c>
      <c r="H1212" s="435">
        <v>2.001E-2</v>
      </c>
      <c r="I1212" s="435">
        <v>0.33160000000000001</v>
      </c>
      <c r="J1212" s="435">
        <v>0.03</v>
      </c>
      <c r="K1212" s="435">
        <v>6.9449999999999998E-2</v>
      </c>
      <c r="L1212" s="434">
        <v>0</v>
      </c>
      <c r="M1212" s="434">
        <v>16</v>
      </c>
      <c r="N1212" s="434">
        <v>11022.97</v>
      </c>
      <c r="O1212" s="434">
        <v>1778</v>
      </c>
      <c r="P1212" s="435">
        <v>1.1446578197210699</v>
      </c>
      <c r="Q1212" s="434">
        <v>1</v>
      </c>
      <c r="R1212" s="434">
        <v>1</v>
      </c>
      <c r="S1212" s="434" t="s">
        <v>361</v>
      </c>
      <c r="T1212" s="434" t="s">
        <v>361</v>
      </c>
      <c r="U1212" s="434">
        <v>1.4225000000000001</v>
      </c>
      <c r="V1212" s="435">
        <v>0.99880000000000002</v>
      </c>
      <c r="W1212" s="441">
        <v>0.99981150870000002</v>
      </c>
    </row>
    <row r="1213" spans="2:23" x14ac:dyDescent="0.35">
      <c r="B1213" s="446" t="s">
        <v>223</v>
      </c>
      <c r="C1213" s="434" t="s">
        <v>886</v>
      </c>
      <c r="D1213" s="434" t="s">
        <v>887</v>
      </c>
      <c r="E1213" s="435">
        <v>1.2012</v>
      </c>
      <c r="F1213" s="434">
        <v>1.22</v>
      </c>
      <c r="G1213" s="435">
        <v>2.4279999999999999E-2</v>
      </c>
      <c r="H1213" s="435">
        <v>1.7330000000000002E-2</v>
      </c>
      <c r="I1213" s="435">
        <v>0.40629999999999999</v>
      </c>
      <c r="J1213" s="435">
        <v>0.03</v>
      </c>
      <c r="K1213" s="435">
        <v>0</v>
      </c>
      <c r="L1213" s="434">
        <v>0</v>
      </c>
      <c r="M1213" s="434">
        <v>16</v>
      </c>
      <c r="N1213" s="434">
        <v>11184.17</v>
      </c>
      <c r="O1213" s="434">
        <v>1885</v>
      </c>
      <c r="P1213" s="435">
        <v>1.1337999999999999</v>
      </c>
      <c r="Q1213" s="434">
        <v>1.069</v>
      </c>
      <c r="R1213" s="434">
        <v>1</v>
      </c>
      <c r="S1213" s="434" t="s">
        <v>361</v>
      </c>
      <c r="T1213" s="434" t="s">
        <v>361</v>
      </c>
      <c r="U1213" s="434">
        <v>1.5532999999999999</v>
      </c>
      <c r="V1213" s="435">
        <v>1</v>
      </c>
      <c r="W1213" s="441">
        <v>1</v>
      </c>
    </row>
    <row r="1214" spans="2:23" x14ac:dyDescent="0.35">
      <c r="B1214" s="446" t="s">
        <v>225</v>
      </c>
      <c r="C1214" s="434" t="s">
        <v>884</v>
      </c>
      <c r="D1214" s="434" t="s">
        <v>885</v>
      </c>
      <c r="E1214" s="435">
        <v>1.3778999999999999</v>
      </c>
      <c r="F1214" s="434">
        <v>1.25</v>
      </c>
      <c r="G1214" s="435">
        <v>0</v>
      </c>
      <c r="H1214" s="435">
        <v>0</v>
      </c>
      <c r="I1214" s="435">
        <v>0.3029</v>
      </c>
      <c r="J1214" s="435">
        <v>0.03</v>
      </c>
      <c r="K1214" s="435">
        <v>0</v>
      </c>
      <c r="L1214" s="434">
        <v>0</v>
      </c>
      <c r="M1214" s="434">
        <v>16</v>
      </c>
      <c r="N1214" s="434">
        <v>11275.69</v>
      </c>
      <c r="O1214" s="434">
        <v>624</v>
      </c>
      <c r="P1214" s="435">
        <v>1.34387144415134</v>
      </c>
      <c r="Q1214" s="434">
        <v>1.079</v>
      </c>
      <c r="R1214" s="434">
        <v>1.0650799999999701</v>
      </c>
      <c r="S1214" s="434" t="s">
        <v>361</v>
      </c>
      <c r="T1214" s="434" t="s">
        <v>361</v>
      </c>
      <c r="U1214" s="434">
        <v>1.5823</v>
      </c>
      <c r="V1214" s="435">
        <v>0.99929999999999997</v>
      </c>
      <c r="W1214" s="441">
        <v>1.0030145669999999</v>
      </c>
    </row>
    <row r="1215" spans="2:23" x14ac:dyDescent="0.35">
      <c r="B1215" s="446" t="s">
        <v>730</v>
      </c>
      <c r="C1215" s="434" t="s">
        <v>882</v>
      </c>
      <c r="D1215" s="434" t="s">
        <v>883</v>
      </c>
      <c r="E1215" s="435">
        <v>1.3056000000000001</v>
      </c>
      <c r="F1215" s="434">
        <v>1</v>
      </c>
      <c r="G1215" s="435">
        <v>1.9640000000000001E-2</v>
      </c>
      <c r="H1215" s="435">
        <v>1.7559999999999999E-2</v>
      </c>
      <c r="I1215" s="435">
        <v>0.33760000000000001</v>
      </c>
      <c r="J1215" s="435">
        <v>0.03</v>
      </c>
      <c r="K1215" s="435">
        <v>7.0749999999999993E-2</v>
      </c>
      <c r="L1215" s="434">
        <v>0</v>
      </c>
      <c r="M1215" s="434">
        <v>16</v>
      </c>
      <c r="N1215" s="434">
        <v>11309.33</v>
      </c>
      <c r="O1215" s="434">
        <v>1527</v>
      </c>
      <c r="P1215" s="435">
        <v>1.2003469266347144</v>
      </c>
      <c r="Q1215" s="434">
        <v>1</v>
      </c>
      <c r="R1215" s="434">
        <v>1</v>
      </c>
      <c r="S1215" s="434" t="s">
        <v>361</v>
      </c>
      <c r="T1215" s="434" t="s">
        <v>361</v>
      </c>
      <c r="U1215" s="434"/>
      <c r="V1215" s="435"/>
      <c r="W1215" s="441"/>
    </row>
    <row r="1216" spans="2:23" x14ac:dyDescent="0.35">
      <c r="B1216" s="446" t="s">
        <v>225</v>
      </c>
      <c r="C1216" s="434" t="s">
        <v>707</v>
      </c>
      <c r="D1216" s="434" t="s">
        <v>708</v>
      </c>
      <c r="E1216" s="435">
        <v>1.3164</v>
      </c>
      <c r="F1216" s="434">
        <v>1</v>
      </c>
      <c r="G1216" s="435">
        <v>0</v>
      </c>
      <c r="H1216" s="435">
        <v>0</v>
      </c>
      <c r="I1216" s="435">
        <v>0.1991</v>
      </c>
      <c r="J1216" s="435">
        <v>1.423E-2</v>
      </c>
      <c r="K1216" s="435">
        <v>0</v>
      </c>
      <c r="L1216" s="434">
        <v>617.16999999999996</v>
      </c>
      <c r="M1216" s="434">
        <v>15</v>
      </c>
      <c r="N1216" s="434">
        <v>11322.2</v>
      </c>
      <c r="O1216" s="434">
        <v>767</v>
      </c>
      <c r="P1216" s="435">
        <v>1.2071377064300799</v>
      </c>
      <c r="Q1216" s="434">
        <v>1</v>
      </c>
      <c r="R1216" s="434">
        <v>1.0944699999999401</v>
      </c>
      <c r="S1216" s="434" t="s">
        <v>361</v>
      </c>
      <c r="T1216" s="434" t="s">
        <v>361</v>
      </c>
      <c r="U1216" s="434">
        <v>1.3849</v>
      </c>
      <c r="V1216" s="435">
        <v>0.99870000000000003</v>
      </c>
      <c r="W1216" s="441">
        <v>1.0037263578</v>
      </c>
    </row>
    <row r="1217" spans="2:23" x14ac:dyDescent="0.35">
      <c r="B1217" s="446" t="s">
        <v>730</v>
      </c>
      <c r="C1217" s="434" t="s">
        <v>884</v>
      </c>
      <c r="D1217" s="434" t="s">
        <v>885</v>
      </c>
      <c r="E1217" s="435">
        <v>1.3089999999999999</v>
      </c>
      <c r="F1217" s="434">
        <v>1.25</v>
      </c>
      <c r="G1217" s="435">
        <v>0</v>
      </c>
      <c r="H1217" s="435">
        <v>0</v>
      </c>
      <c r="I1217" s="435">
        <v>0.32479999999999998</v>
      </c>
      <c r="J1217" s="435">
        <v>0.03</v>
      </c>
      <c r="K1217" s="435">
        <v>0</v>
      </c>
      <c r="L1217" s="434">
        <v>0</v>
      </c>
      <c r="M1217" s="434">
        <v>16</v>
      </c>
      <c r="N1217" s="434">
        <v>11568.63</v>
      </c>
      <c r="O1217" s="434">
        <v>771</v>
      </c>
      <c r="P1217" s="435">
        <v>1.2974831145307977</v>
      </c>
      <c r="Q1217" s="434">
        <v>1.079</v>
      </c>
      <c r="R1217" s="434">
        <v>1</v>
      </c>
      <c r="S1217" s="434" t="s">
        <v>361</v>
      </c>
      <c r="T1217" s="434" t="s">
        <v>361</v>
      </c>
      <c r="U1217" s="434"/>
      <c r="V1217" s="435"/>
      <c r="W1217" s="441"/>
    </row>
    <row r="1218" spans="2:23" x14ac:dyDescent="0.35">
      <c r="B1218" s="446" t="s">
        <v>224</v>
      </c>
      <c r="C1218" s="434" t="s">
        <v>886</v>
      </c>
      <c r="D1218" s="434" t="s">
        <v>887</v>
      </c>
      <c r="E1218" s="435">
        <v>1.1999</v>
      </c>
      <c r="F1218" s="434">
        <v>1.22</v>
      </c>
      <c r="G1218" s="435">
        <v>3.2340000000000001E-2</v>
      </c>
      <c r="H1218" s="435">
        <v>4.274E-2</v>
      </c>
      <c r="I1218" s="435">
        <v>0.39350000000000002</v>
      </c>
      <c r="J1218" s="435">
        <v>0.03</v>
      </c>
      <c r="K1218" s="435">
        <v>0</v>
      </c>
      <c r="L1218" s="434">
        <v>0</v>
      </c>
      <c r="M1218" s="434">
        <v>16</v>
      </c>
      <c r="N1218" s="434">
        <v>11612.33</v>
      </c>
      <c r="O1218" s="434">
        <v>1675</v>
      </c>
      <c r="P1218" s="435">
        <v>1.1329</v>
      </c>
      <c r="Q1218" s="434">
        <v>1.069</v>
      </c>
      <c r="R1218" s="434"/>
      <c r="S1218" s="434" t="s">
        <v>361</v>
      </c>
      <c r="T1218" s="434" t="s">
        <v>361</v>
      </c>
      <c r="U1218" s="434">
        <v>1.6812</v>
      </c>
      <c r="V1218" s="435">
        <v>0.99970000000000003</v>
      </c>
      <c r="W1218" s="441">
        <v>1</v>
      </c>
    </row>
    <row r="1219" spans="2:23" x14ac:dyDescent="0.35">
      <c r="B1219" s="446" t="s">
        <v>225</v>
      </c>
      <c r="C1219" s="434" t="s">
        <v>886</v>
      </c>
      <c r="D1219" s="434" t="s">
        <v>887</v>
      </c>
      <c r="E1219" s="435">
        <v>1.3778999999999999</v>
      </c>
      <c r="F1219" s="434">
        <v>1.22</v>
      </c>
      <c r="G1219" s="435">
        <v>4.6390000000000001E-2</v>
      </c>
      <c r="H1219" s="435">
        <v>3.141E-2</v>
      </c>
      <c r="I1219" s="435">
        <v>0.40060000000000001</v>
      </c>
      <c r="J1219" s="435">
        <v>0.03</v>
      </c>
      <c r="K1219" s="435">
        <v>0</v>
      </c>
      <c r="L1219" s="434">
        <v>0</v>
      </c>
      <c r="M1219" s="434">
        <v>16</v>
      </c>
      <c r="N1219" s="434">
        <v>11988.97</v>
      </c>
      <c r="O1219" s="434">
        <v>1580</v>
      </c>
      <c r="P1219" s="435">
        <v>1.3314166578292701</v>
      </c>
      <c r="Q1219" s="434">
        <v>1.069</v>
      </c>
      <c r="R1219" s="434">
        <v>1</v>
      </c>
      <c r="S1219" s="434" t="s">
        <v>361</v>
      </c>
      <c r="T1219" s="434" t="s">
        <v>361</v>
      </c>
      <c r="U1219" s="434">
        <v>1.7155</v>
      </c>
      <c r="V1219" s="435">
        <v>0.99880000000000002</v>
      </c>
      <c r="W1219" s="441">
        <v>0.99660845040000001</v>
      </c>
    </row>
    <row r="1220" spans="2:23" x14ac:dyDescent="0.35">
      <c r="B1220" s="446" t="s">
        <v>730</v>
      </c>
      <c r="C1220" s="434" t="s">
        <v>886</v>
      </c>
      <c r="D1220" s="434" t="s">
        <v>887</v>
      </c>
      <c r="E1220" s="435">
        <v>1.3089999999999999</v>
      </c>
      <c r="F1220" s="434">
        <v>1.22</v>
      </c>
      <c r="G1220" s="435">
        <v>4.41E-2</v>
      </c>
      <c r="H1220" s="435">
        <v>3.0419999999999999E-2</v>
      </c>
      <c r="I1220" s="435">
        <v>0.40289999999999998</v>
      </c>
      <c r="J1220" s="435">
        <v>0.03</v>
      </c>
      <c r="K1220" s="435">
        <v>0</v>
      </c>
      <c r="L1220" s="434">
        <v>0</v>
      </c>
      <c r="M1220" s="434">
        <v>16</v>
      </c>
      <c r="N1220" s="434">
        <v>12300.43</v>
      </c>
      <c r="O1220" s="434">
        <v>1584</v>
      </c>
      <c r="P1220" s="435">
        <v>1.2854582478530332</v>
      </c>
      <c r="Q1220" s="434">
        <v>1.069</v>
      </c>
      <c r="R1220" s="434">
        <v>1</v>
      </c>
      <c r="S1220" s="434" t="s">
        <v>361</v>
      </c>
      <c r="T1220" s="434" t="s">
        <v>361</v>
      </c>
      <c r="U1220" s="434"/>
      <c r="V1220" s="435"/>
      <c r="W1220" s="441"/>
    </row>
    <row r="1221" spans="2:23" x14ac:dyDescent="0.35">
      <c r="B1221" s="446" t="s">
        <v>221</v>
      </c>
      <c r="C1221" s="434" t="s">
        <v>888</v>
      </c>
      <c r="D1221" s="434" t="s">
        <v>889</v>
      </c>
      <c r="E1221" s="435">
        <v>1.2699</v>
      </c>
      <c r="F1221" s="434">
        <v>1.21</v>
      </c>
      <c r="G1221" s="435">
        <v>0</v>
      </c>
      <c r="H1221" s="435">
        <v>0</v>
      </c>
      <c r="I1221" s="435">
        <v>0.36099999999999999</v>
      </c>
      <c r="J1221" s="435">
        <v>0.03</v>
      </c>
      <c r="K1221" s="435">
        <v>0</v>
      </c>
      <c r="L1221" s="434">
        <v>0</v>
      </c>
      <c r="M1221" s="434">
        <v>16</v>
      </c>
      <c r="N1221" s="434">
        <v>12703.03</v>
      </c>
      <c r="O1221" s="434">
        <v>737</v>
      </c>
      <c r="P1221" s="435">
        <v>1.1778</v>
      </c>
      <c r="Q1221" s="434">
        <v>1.066192</v>
      </c>
      <c r="R1221" s="434">
        <v>1.03318</v>
      </c>
      <c r="S1221" s="434" t="s">
        <v>361</v>
      </c>
      <c r="T1221" s="434" t="s">
        <v>361</v>
      </c>
      <c r="U1221" s="434"/>
      <c r="V1221" s="435"/>
      <c r="W1221" s="441"/>
    </row>
    <row r="1222" spans="2:23" x14ac:dyDescent="0.35">
      <c r="B1222" s="446" t="s">
        <v>222</v>
      </c>
      <c r="C1222" s="434" t="s">
        <v>888</v>
      </c>
      <c r="D1222" s="434" t="s">
        <v>889</v>
      </c>
      <c r="E1222" s="435">
        <v>1.2555000000000001</v>
      </c>
      <c r="F1222" s="434">
        <v>1.19</v>
      </c>
      <c r="G1222" s="435">
        <v>0</v>
      </c>
      <c r="H1222" s="435">
        <v>0</v>
      </c>
      <c r="I1222" s="435">
        <v>0.35309999999999997</v>
      </c>
      <c r="J1222" s="435">
        <v>0.03</v>
      </c>
      <c r="K1222" s="435">
        <v>0</v>
      </c>
      <c r="L1222" s="434">
        <v>0</v>
      </c>
      <c r="M1222" s="434">
        <v>16</v>
      </c>
      <c r="N1222" s="434">
        <v>12981.57</v>
      </c>
      <c r="O1222" s="434">
        <v>727</v>
      </c>
      <c r="P1222" s="435">
        <v>1.1686000000000001</v>
      </c>
      <c r="Q1222" s="434">
        <v>1.0598879999999999</v>
      </c>
      <c r="R1222" s="434">
        <v>1.0288600000000001</v>
      </c>
      <c r="S1222" s="434" t="s">
        <v>361</v>
      </c>
      <c r="T1222" s="434" t="s">
        <v>361</v>
      </c>
      <c r="U1222" s="434">
        <v>1.4894000000000001</v>
      </c>
      <c r="V1222" s="435">
        <v>0.99809999999999999</v>
      </c>
      <c r="W1222" s="441">
        <v>1.0047794207</v>
      </c>
    </row>
    <row r="1223" spans="2:23" x14ac:dyDescent="0.35">
      <c r="B1223" s="446" t="s">
        <v>223</v>
      </c>
      <c r="C1223" s="434" t="s">
        <v>888</v>
      </c>
      <c r="D1223" s="434" t="s">
        <v>889</v>
      </c>
      <c r="E1223" s="435">
        <v>1.2012</v>
      </c>
      <c r="F1223" s="434">
        <v>1.22</v>
      </c>
      <c r="G1223" s="435">
        <v>0</v>
      </c>
      <c r="H1223" s="435">
        <v>0</v>
      </c>
      <c r="I1223" s="435">
        <v>0.35310000000000002</v>
      </c>
      <c r="J1223" s="435">
        <v>0.03</v>
      </c>
      <c r="K1223" s="435">
        <v>0</v>
      </c>
      <c r="L1223" s="434">
        <v>0</v>
      </c>
      <c r="M1223" s="434">
        <v>16</v>
      </c>
      <c r="N1223" s="434">
        <v>13242.61</v>
      </c>
      <c r="O1223" s="434">
        <v>727</v>
      </c>
      <c r="P1223" s="435">
        <v>1.1337999999999999</v>
      </c>
      <c r="Q1223" s="434">
        <v>1.069</v>
      </c>
      <c r="R1223" s="434">
        <v>1.0288600000000001</v>
      </c>
      <c r="S1223" s="434" t="s">
        <v>361</v>
      </c>
      <c r="T1223" s="434" t="s">
        <v>361</v>
      </c>
      <c r="U1223" s="434">
        <v>1.4894000000000001</v>
      </c>
      <c r="V1223" s="435">
        <v>0.99719999999999998</v>
      </c>
      <c r="W1223" s="441">
        <v>1</v>
      </c>
    </row>
    <row r="1224" spans="2:23" x14ac:dyDescent="0.35">
      <c r="B1224" s="446" t="s">
        <v>224</v>
      </c>
      <c r="C1224" s="434" t="s">
        <v>888</v>
      </c>
      <c r="D1224" s="434" t="s">
        <v>889</v>
      </c>
      <c r="E1224" s="435">
        <v>1.1999</v>
      </c>
      <c r="F1224" s="434">
        <v>1.22</v>
      </c>
      <c r="G1224" s="435">
        <v>0</v>
      </c>
      <c r="H1224" s="435">
        <v>0</v>
      </c>
      <c r="I1224" s="435">
        <v>0.37390000000000001</v>
      </c>
      <c r="J1224" s="435">
        <v>0.03</v>
      </c>
      <c r="K1224" s="435">
        <v>0</v>
      </c>
      <c r="L1224" s="434">
        <v>0</v>
      </c>
      <c r="M1224" s="434">
        <v>16</v>
      </c>
      <c r="N1224" s="434">
        <v>13749.58</v>
      </c>
      <c r="O1224" s="434">
        <v>597</v>
      </c>
      <c r="P1224" s="435">
        <v>1.1329</v>
      </c>
      <c r="Q1224" s="434">
        <v>1.069</v>
      </c>
      <c r="R1224" s="434"/>
      <c r="S1224" s="434" t="s">
        <v>361</v>
      </c>
      <c r="T1224" s="434" t="s">
        <v>361</v>
      </c>
      <c r="U1224" s="434">
        <v>1.5509999999999999</v>
      </c>
      <c r="V1224" s="435">
        <v>0.99870000000000003</v>
      </c>
      <c r="W1224" s="441">
        <v>1</v>
      </c>
    </row>
    <row r="1225" spans="2:23" x14ac:dyDescent="0.35">
      <c r="B1225" s="446" t="s">
        <v>221</v>
      </c>
      <c r="C1225" s="434" t="s">
        <v>890</v>
      </c>
      <c r="D1225" s="434" t="s">
        <v>891</v>
      </c>
      <c r="E1225" s="435">
        <v>1.2699</v>
      </c>
      <c r="F1225" s="434">
        <v>1.25</v>
      </c>
      <c r="G1225" s="435">
        <v>0</v>
      </c>
      <c r="H1225" s="435">
        <v>2.7999999999999998E-4</v>
      </c>
      <c r="I1225" s="435">
        <v>0.31169999999999998</v>
      </c>
      <c r="J1225" s="435">
        <v>0.03</v>
      </c>
      <c r="K1225" s="435">
        <v>0</v>
      </c>
      <c r="L1225" s="434">
        <v>0</v>
      </c>
      <c r="M1225" s="434">
        <v>16</v>
      </c>
      <c r="N1225" s="434">
        <v>13927.97</v>
      </c>
      <c r="O1225" s="434">
        <v>1413</v>
      </c>
      <c r="P1225" s="435">
        <v>1.1778</v>
      </c>
      <c r="Q1225" s="434">
        <v>1.0788</v>
      </c>
      <c r="R1225" s="434">
        <v>1</v>
      </c>
      <c r="S1225" s="434" t="s">
        <v>361</v>
      </c>
      <c r="T1225" s="434" t="s">
        <v>361</v>
      </c>
      <c r="U1225" s="434"/>
      <c r="V1225" s="435"/>
      <c r="W1225" s="441"/>
    </row>
    <row r="1226" spans="2:23" x14ac:dyDescent="0.35">
      <c r="B1226" s="446" t="s">
        <v>225</v>
      </c>
      <c r="C1226" s="434" t="s">
        <v>888</v>
      </c>
      <c r="D1226" s="434" t="s">
        <v>889</v>
      </c>
      <c r="E1226" s="435">
        <v>1.3778999999999999</v>
      </c>
      <c r="F1226" s="434">
        <v>1.22</v>
      </c>
      <c r="G1226" s="435">
        <v>0</v>
      </c>
      <c r="H1226" s="435">
        <v>0</v>
      </c>
      <c r="I1226" s="435">
        <v>0.3745</v>
      </c>
      <c r="J1226" s="435">
        <v>0.03</v>
      </c>
      <c r="K1226" s="435">
        <v>0</v>
      </c>
      <c r="L1226" s="434">
        <v>0</v>
      </c>
      <c r="M1226" s="434">
        <v>16</v>
      </c>
      <c r="N1226" s="434">
        <v>14195.54</v>
      </c>
      <c r="O1226" s="434">
        <v>565</v>
      </c>
      <c r="P1226" s="435">
        <v>1.3314166578292701</v>
      </c>
      <c r="Q1226" s="434">
        <v>1.069</v>
      </c>
      <c r="R1226" s="434">
        <v>1.06567999999999</v>
      </c>
      <c r="S1226" s="434" t="s">
        <v>361</v>
      </c>
      <c r="T1226" s="434" t="s">
        <v>361</v>
      </c>
      <c r="U1226" s="434">
        <v>1.6108</v>
      </c>
      <c r="V1226" s="435">
        <v>0.9929</v>
      </c>
      <c r="W1226" s="441">
        <v>1.0082343656999999</v>
      </c>
    </row>
    <row r="1227" spans="2:23" x14ac:dyDescent="0.35">
      <c r="B1227" s="446" t="s">
        <v>222</v>
      </c>
      <c r="C1227" s="434" t="s">
        <v>890</v>
      </c>
      <c r="D1227" s="434" t="s">
        <v>891</v>
      </c>
      <c r="E1227" s="435">
        <v>1.2555000000000001</v>
      </c>
      <c r="F1227" s="434">
        <v>1.25</v>
      </c>
      <c r="G1227" s="435">
        <v>0</v>
      </c>
      <c r="H1227" s="435">
        <v>2.7999999999999998E-4</v>
      </c>
      <c r="I1227" s="435">
        <v>0.3251</v>
      </c>
      <c r="J1227" s="435">
        <v>0.03</v>
      </c>
      <c r="K1227" s="435">
        <v>0</v>
      </c>
      <c r="L1227" s="434">
        <v>0</v>
      </c>
      <c r="M1227" s="434">
        <v>16</v>
      </c>
      <c r="N1227" s="434">
        <v>14233.36</v>
      </c>
      <c r="O1227" s="434">
        <v>1558</v>
      </c>
      <c r="P1227" s="435">
        <v>1.1686000000000001</v>
      </c>
      <c r="Q1227" s="434">
        <v>1.0788</v>
      </c>
      <c r="R1227" s="434">
        <v>1</v>
      </c>
      <c r="S1227" s="434" t="s">
        <v>361</v>
      </c>
      <c r="T1227" s="434" t="s">
        <v>361</v>
      </c>
      <c r="U1227" s="434">
        <v>1.867</v>
      </c>
      <c r="V1227" s="435">
        <v>0.99990000000000001</v>
      </c>
      <c r="W1227" s="441">
        <v>1.0103126894000001</v>
      </c>
    </row>
    <row r="1228" spans="2:23" x14ac:dyDescent="0.35">
      <c r="B1228" s="446" t="s">
        <v>223</v>
      </c>
      <c r="C1228" s="434" t="s">
        <v>890</v>
      </c>
      <c r="D1228" s="434" t="s">
        <v>891</v>
      </c>
      <c r="E1228" s="435">
        <v>1.3053999999999999</v>
      </c>
      <c r="F1228" s="434">
        <v>1.25</v>
      </c>
      <c r="G1228" s="435">
        <v>0</v>
      </c>
      <c r="H1228" s="435">
        <v>0</v>
      </c>
      <c r="I1228" s="435">
        <v>0.3251</v>
      </c>
      <c r="J1228" s="435">
        <v>0.03</v>
      </c>
      <c r="K1228" s="435">
        <v>0</v>
      </c>
      <c r="L1228" s="434">
        <v>0</v>
      </c>
      <c r="M1228" s="434">
        <v>16</v>
      </c>
      <c r="N1228" s="434">
        <v>14519.58</v>
      </c>
      <c r="O1228" s="434">
        <v>1558</v>
      </c>
      <c r="P1228" s="435">
        <v>1.2001999999999999</v>
      </c>
      <c r="Q1228" s="434">
        <v>1.079</v>
      </c>
      <c r="R1228" s="434">
        <v>1</v>
      </c>
      <c r="S1228" s="434" t="s">
        <v>361</v>
      </c>
      <c r="T1228" s="434" t="s">
        <v>361</v>
      </c>
      <c r="U1228" s="434">
        <v>1.867</v>
      </c>
      <c r="V1228" s="435">
        <v>1</v>
      </c>
      <c r="W1228" s="441">
        <v>1</v>
      </c>
    </row>
    <row r="1229" spans="2:23" x14ac:dyDescent="0.35">
      <c r="B1229" s="446" t="s">
        <v>730</v>
      </c>
      <c r="C1229" s="434" t="s">
        <v>888</v>
      </c>
      <c r="D1229" s="434" t="s">
        <v>889</v>
      </c>
      <c r="E1229" s="435">
        <v>1.3089999999999999</v>
      </c>
      <c r="F1229" s="434">
        <v>1.22</v>
      </c>
      <c r="G1229" s="435">
        <v>0</v>
      </c>
      <c r="H1229" s="435">
        <v>0</v>
      </c>
      <c r="I1229" s="435">
        <v>0.40460000000000002</v>
      </c>
      <c r="J1229" s="435">
        <v>0.03</v>
      </c>
      <c r="K1229" s="435">
        <v>0</v>
      </c>
      <c r="L1229" s="434">
        <v>0</v>
      </c>
      <c r="M1229" s="434">
        <v>16</v>
      </c>
      <c r="N1229" s="434">
        <v>14564.33</v>
      </c>
      <c r="O1229" s="434">
        <v>438</v>
      </c>
      <c r="P1229" s="435">
        <v>1.2854582478530332</v>
      </c>
      <c r="Q1229" s="434">
        <v>1.069</v>
      </c>
      <c r="R1229" s="434">
        <v>1</v>
      </c>
      <c r="S1229" s="434" t="s">
        <v>361</v>
      </c>
      <c r="T1229" s="434" t="s">
        <v>361</v>
      </c>
      <c r="U1229" s="434"/>
      <c r="V1229" s="435"/>
      <c r="W1229" s="441"/>
    </row>
    <row r="1230" spans="2:23" x14ac:dyDescent="0.35">
      <c r="B1230" s="446" t="s">
        <v>224</v>
      </c>
      <c r="C1230" s="434" t="s">
        <v>890</v>
      </c>
      <c r="D1230" s="434" t="s">
        <v>891</v>
      </c>
      <c r="E1230" s="435">
        <v>1.3591</v>
      </c>
      <c r="F1230" s="434">
        <v>1.25</v>
      </c>
      <c r="G1230" s="435">
        <v>0</v>
      </c>
      <c r="H1230" s="435">
        <v>0</v>
      </c>
      <c r="I1230" s="435">
        <v>0.30280000000000001</v>
      </c>
      <c r="J1230" s="435">
        <v>0.03</v>
      </c>
      <c r="K1230" s="435">
        <v>0</v>
      </c>
      <c r="L1230" s="434">
        <v>0</v>
      </c>
      <c r="M1230" s="434">
        <v>16</v>
      </c>
      <c r="N1230" s="434">
        <v>15075.43</v>
      </c>
      <c r="O1230" s="434">
        <v>1354</v>
      </c>
      <c r="P1230" s="435">
        <v>1.2338</v>
      </c>
      <c r="Q1230" s="434">
        <v>1.079</v>
      </c>
      <c r="R1230" s="434"/>
      <c r="S1230" s="434" t="s">
        <v>361</v>
      </c>
      <c r="T1230" s="434" t="s">
        <v>361</v>
      </c>
      <c r="U1230" s="434">
        <v>1.8346</v>
      </c>
      <c r="V1230" s="435">
        <v>0.99909999999999999</v>
      </c>
      <c r="W1230" s="441">
        <v>1</v>
      </c>
    </row>
    <row r="1231" spans="2:23" x14ac:dyDescent="0.35">
      <c r="B1231" s="446" t="s">
        <v>225</v>
      </c>
      <c r="C1231" s="434" t="s">
        <v>890</v>
      </c>
      <c r="D1231" s="434" t="s">
        <v>891</v>
      </c>
      <c r="E1231" s="435">
        <v>1.3778999999999999</v>
      </c>
      <c r="F1231" s="434">
        <v>1.25</v>
      </c>
      <c r="G1231" s="435">
        <v>0</v>
      </c>
      <c r="H1231" s="435">
        <v>0</v>
      </c>
      <c r="I1231" s="435">
        <v>0.2802</v>
      </c>
      <c r="J1231" s="435">
        <v>0.03</v>
      </c>
      <c r="K1231" s="435">
        <v>5.8380000000000001E-2</v>
      </c>
      <c r="L1231" s="434">
        <v>0</v>
      </c>
      <c r="M1231" s="434">
        <v>16</v>
      </c>
      <c r="N1231" s="434">
        <v>15564.39</v>
      </c>
      <c r="O1231" s="434">
        <v>1348</v>
      </c>
      <c r="P1231" s="435">
        <v>1.34387144415134</v>
      </c>
      <c r="Q1231" s="434">
        <v>1.079</v>
      </c>
      <c r="R1231" s="434">
        <v>1</v>
      </c>
      <c r="S1231" s="434" t="s">
        <v>361</v>
      </c>
      <c r="T1231" s="434" t="s">
        <v>361</v>
      </c>
      <c r="U1231" s="434">
        <v>1.8842000000000001</v>
      </c>
      <c r="V1231" s="435">
        <v>0.99960000000000004</v>
      </c>
      <c r="W1231" s="441">
        <v>1.0047940439</v>
      </c>
    </row>
    <row r="1232" spans="2:23" x14ac:dyDescent="0.35">
      <c r="B1232" s="446" t="s">
        <v>730</v>
      </c>
      <c r="C1232" s="434" t="s">
        <v>890</v>
      </c>
      <c r="D1232" s="434" t="s">
        <v>891</v>
      </c>
      <c r="E1232" s="435">
        <v>1.3089999999999999</v>
      </c>
      <c r="F1232" s="434">
        <v>1.25</v>
      </c>
      <c r="G1232" s="435">
        <v>0</v>
      </c>
      <c r="H1232" s="435">
        <v>0</v>
      </c>
      <c r="I1232" s="435">
        <v>0.3155</v>
      </c>
      <c r="J1232" s="435">
        <v>0.03</v>
      </c>
      <c r="K1232" s="435">
        <v>6.5970000000000001E-2</v>
      </c>
      <c r="L1232" s="434">
        <v>0</v>
      </c>
      <c r="M1232" s="434">
        <v>16</v>
      </c>
      <c r="N1232" s="434">
        <v>15968.74</v>
      </c>
      <c r="O1232" s="434">
        <v>1281</v>
      </c>
      <c r="P1232" s="435">
        <v>1.2974831145307977</v>
      </c>
      <c r="Q1232" s="434">
        <v>1.079</v>
      </c>
      <c r="R1232" s="434">
        <v>1</v>
      </c>
      <c r="S1232" s="434" t="s">
        <v>361</v>
      </c>
      <c r="T1232" s="434" t="s">
        <v>361</v>
      </c>
      <c r="U1232" s="434"/>
      <c r="V1232" s="435"/>
      <c r="W1232" s="441"/>
    </row>
    <row r="1233" spans="2:23" x14ac:dyDescent="0.35">
      <c r="B1233" s="446" t="s">
        <v>222</v>
      </c>
      <c r="C1233" s="434" t="s">
        <v>731</v>
      </c>
      <c r="D1233" s="434" t="s">
        <v>732</v>
      </c>
      <c r="E1233" s="435">
        <v>0.88190000000000002</v>
      </c>
      <c r="F1233" s="434">
        <v>1</v>
      </c>
      <c r="G1233" s="435">
        <v>0</v>
      </c>
      <c r="H1233" s="435">
        <v>0</v>
      </c>
      <c r="I1233" s="435">
        <v>0.2994</v>
      </c>
      <c r="J1233" s="435">
        <v>3.4790000000000001E-2</v>
      </c>
      <c r="K1233" s="435">
        <v>6.25E-2</v>
      </c>
      <c r="L1233" s="434">
        <v>0</v>
      </c>
      <c r="M1233" s="434" t="s">
        <v>361</v>
      </c>
      <c r="N1233" s="434"/>
      <c r="O1233" s="434">
        <v>6694</v>
      </c>
      <c r="P1233" s="435">
        <v>0.91749999999999998</v>
      </c>
      <c r="Q1233" s="434">
        <v>1</v>
      </c>
      <c r="R1233" s="434">
        <v>1</v>
      </c>
      <c r="S1233" s="434" t="s">
        <v>361</v>
      </c>
      <c r="T1233" s="434" t="s">
        <v>361</v>
      </c>
      <c r="U1233" s="434">
        <v>1.5563</v>
      </c>
      <c r="V1233" s="435"/>
      <c r="W1233" s="441">
        <v>1</v>
      </c>
    </row>
    <row r="1234" spans="2:23" x14ac:dyDescent="0.35">
      <c r="B1234" s="446" t="s">
        <v>222</v>
      </c>
      <c r="C1234" s="434" t="s">
        <v>733</v>
      </c>
      <c r="D1234" s="434" t="s">
        <v>734</v>
      </c>
      <c r="E1234" s="435">
        <v>0.94030000000000002</v>
      </c>
      <c r="F1234" s="434">
        <v>1</v>
      </c>
      <c r="G1234" s="435">
        <v>0.18570999999999999</v>
      </c>
      <c r="H1234" s="435">
        <v>0.19869000000000001</v>
      </c>
      <c r="I1234" s="435">
        <v>0.45250000000000001</v>
      </c>
      <c r="J1234" s="435">
        <v>6.6369999999999998E-2</v>
      </c>
      <c r="K1234" s="435">
        <v>9.5960000000000004E-2</v>
      </c>
      <c r="L1234" s="434">
        <v>0</v>
      </c>
      <c r="M1234" s="434" t="s">
        <v>361</v>
      </c>
      <c r="N1234" s="434"/>
      <c r="O1234" s="434">
        <v>7780</v>
      </c>
      <c r="P1234" s="435">
        <v>0.9587</v>
      </c>
      <c r="Q1234" s="434">
        <v>1</v>
      </c>
      <c r="R1234" s="434">
        <v>1</v>
      </c>
      <c r="S1234" s="434" t="s">
        <v>361</v>
      </c>
      <c r="T1234" s="434" t="s">
        <v>361</v>
      </c>
      <c r="U1234" s="434">
        <v>2.7688000000000001</v>
      </c>
      <c r="V1234" s="435"/>
      <c r="W1234" s="441">
        <v>1</v>
      </c>
    </row>
    <row r="1235" spans="2:23" x14ac:dyDescent="0.35">
      <c r="B1235" s="446" t="s">
        <v>222</v>
      </c>
      <c r="C1235" s="434" t="s">
        <v>735</v>
      </c>
      <c r="D1235" s="434" t="s">
        <v>892</v>
      </c>
      <c r="E1235" s="435">
        <v>0.99939999999999996</v>
      </c>
      <c r="F1235" s="434">
        <v>1</v>
      </c>
      <c r="G1235" s="435">
        <v>7.4380000000000002E-2</v>
      </c>
      <c r="H1235" s="435">
        <v>6.2729999999999994E-2</v>
      </c>
      <c r="I1235" s="435">
        <v>0.4854</v>
      </c>
      <c r="J1235" s="435">
        <v>7.3150000000000007E-2</v>
      </c>
      <c r="K1235" s="435">
        <v>0.10329000000000001</v>
      </c>
      <c r="L1235" s="434">
        <v>0</v>
      </c>
      <c r="M1235" s="434" t="s">
        <v>361</v>
      </c>
      <c r="N1235" s="434"/>
      <c r="O1235" s="434">
        <v>3605</v>
      </c>
      <c r="P1235" s="435">
        <v>0.99960000000000004</v>
      </c>
      <c r="Q1235" s="434">
        <v>1</v>
      </c>
      <c r="R1235" s="434">
        <v>1</v>
      </c>
      <c r="S1235" s="434" t="s">
        <v>361</v>
      </c>
      <c r="T1235" s="434" t="s">
        <v>361</v>
      </c>
      <c r="U1235" s="434">
        <v>1.7474000000000001</v>
      </c>
      <c r="V1235" s="435"/>
      <c r="W1235" s="441">
        <v>1</v>
      </c>
    </row>
    <row r="1236" spans="2:23" x14ac:dyDescent="0.35">
      <c r="B1236" s="446" t="s">
        <v>222</v>
      </c>
      <c r="C1236" s="434" t="s">
        <v>737</v>
      </c>
      <c r="D1236" s="434" t="s">
        <v>738</v>
      </c>
      <c r="E1236" s="435">
        <v>0.97249999999999992</v>
      </c>
      <c r="F1236" s="434">
        <v>1</v>
      </c>
      <c r="G1236" s="435">
        <v>1.942E-2</v>
      </c>
      <c r="H1236" s="435">
        <v>1.491E-2</v>
      </c>
      <c r="I1236" s="435">
        <v>0.35869999999999996</v>
      </c>
      <c r="J1236" s="435">
        <v>4.7019999999999999E-2</v>
      </c>
      <c r="K1236" s="435">
        <v>7.5340000000000004E-2</v>
      </c>
      <c r="L1236" s="434">
        <v>0</v>
      </c>
      <c r="M1236" s="434" t="s">
        <v>361</v>
      </c>
      <c r="N1236" s="434"/>
      <c r="O1236" s="434">
        <v>5474</v>
      </c>
      <c r="P1236" s="435">
        <v>0.98109999999999997</v>
      </c>
      <c r="Q1236" s="434">
        <v>1</v>
      </c>
      <c r="R1236" s="434">
        <v>1</v>
      </c>
      <c r="S1236" s="434" t="s">
        <v>361</v>
      </c>
      <c r="T1236" s="434" t="s">
        <v>361</v>
      </c>
      <c r="U1236" s="434">
        <v>1.7957000000000001</v>
      </c>
      <c r="V1236" s="435"/>
      <c r="W1236" s="441">
        <v>1</v>
      </c>
    </row>
    <row r="1237" spans="2:23" x14ac:dyDescent="0.35">
      <c r="B1237" s="446" t="s">
        <v>222</v>
      </c>
      <c r="C1237" s="434" t="s">
        <v>739</v>
      </c>
      <c r="D1237" s="434" t="s">
        <v>740</v>
      </c>
      <c r="E1237" s="435">
        <v>0.95809999999999995</v>
      </c>
      <c r="F1237" s="434">
        <v>1</v>
      </c>
      <c r="G1237" s="435">
        <v>0</v>
      </c>
      <c r="H1237" s="435">
        <v>0</v>
      </c>
      <c r="I1237" s="435">
        <v>0.23040000000000002</v>
      </c>
      <c r="J1237" s="435">
        <v>2.0559999999999998E-2</v>
      </c>
      <c r="K1237" s="435">
        <v>4.7759999999999997E-2</v>
      </c>
      <c r="L1237" s="434">
        <v>0</v>
      </c>
      <c r="M1237" s="434" t="s">
        <v>361</v>
      </c>
      <c r="N1237" s="434"/>
      <c r="O1237" s="434">
        <v>6495</v>
      </c>
      <c r="P1237" s="435">
        <v>0.97109999999999996</v>
      </c>
      <c r="Q1237" s="434">
        <v>1</v>
      </c>
      <c r="R1237" s="434">
        <v>1</v>
      </c>
      <c r="S1237" s="434" t="s">
        <v>361</v>
      </c>
      <c r="T1237" s="434" t="s">
        <v>361</v>
      </c>
      <c r="U1237" s="434">
        <v>1.5706</v>
      </c>
      <c r="V1237" s="435"/>
      <c r="W1237" s="441">
        <v>1</v>
      </c>
    </row>
    <row r="1238" spans="2:23" x14ac:dyDescent="0.35">
      <c r="B1238" s="446" t="s">
        <v>222</v>
      </c>
      <c r="C1238" s="434" t="s">
        <v>741</v>
      </c>
      <c r="D1238" s="434" t="s">
        <v>742</v>
      </c>
      <c r="E1238" s="435">
        <v>0.94030000000000002</v>
      </c>
      <c r="F1238" s="434">
        <v>1</v>
      </c>
      <c r="G1238" s="435">
        <v>0</v>
      </c>
      <c r="H1238" s="435">
        <v>0</v>
      </c>
      <c r="I1238" s="435">
        <v>0.29289999999999999</v>
      </c>
      <c r="J1238" s="435">
        <v>0.03</v>
      </c>
      <c r="K1238" s="435">
        <v>0</v>
      </c>
      <c r="L1238" s="434">
        <v>0</v>
      </c>
      <c r="M1238" s="434" t="s">
        <v>361</v>
      </c>
      <c r="N1238" s="434"/>
      <c r="O1238" s="434">
        <v>1868</v>
      </c>
      <c r="P1238" s="435">
        <v>0.9587</v>
      </c>
      <c r="Q1238" s="434">
        <v>1</v>
      </c>
      <c r="R1238" s="434">
        <v>1</v>
      </c>
      <c r="S1238" s="434" t="s">
        <v>361</v>
      </c>
      <c r="T1238" s="434" t="s">
        <v>361</v>
      </c>
      <c r="U1238" s="434">
        <v>1.3431</v>
      </c>
      <c r="V1238" s="435"/>
      <c r="W1238" s="441">
        <v>1</v>
      </c>
    </row>
    <row r="1239" spans="2:23" x14ac:dyDescent="0.35">
      <c r="B1239" s="446" t="s">
        <v>222</v>
      </c>
      <c r="C1239" s="434" t="s">
        <v>743</v>
      </c>
      <c r="D1239" s="434" t="s">
        <v>744</v>
      </c>
      <c r="E1239" s="435">
        <v>0.94030000000000002</v>
      </c>
      <c r="F1239" s="434">
        <v>1</v>
      </c>
      <c r="G1239" s="435">
        <v>0.11244</v>
      </c>
      <c r="H1239" s="435">
        <v>8.9419999999999999E-2</v>
      </c>
      <c r="I1239" s="435">
        <v>0.46879999999999999</v>
      </c>
      <c r="J1239" s="435">
        <v>6.973E-2</v>
      </c>
      <c r="K1239" s="435">
        <v>9.9580000000000002E-2</v>
      </c>
      <c r="L1239" s="434">
        <v>0</v>
      </c>
      <c r="M1239" s="434" t="s">
        <v>361</v>
      </c>
      <c r="N1239" s="434"/>
      <c r="O1239" s="434">
        <v>4170</v>
      </c>
      <c r="P1239" s="435">
        <v>0.9587</v>
      </c>
      <c r="Q1239" s="434">
        <v>1</v>
      </c>
      <c r="R1239" s="434">
        <v>1</v>
      </c>
      <c r="S1239" s="434" t="s">
        <v>361</v>
      </c>
      <c r="T1239" s="434" t="s">
        <v>361</v>
      </c>
      <c r="U1239" s="434">
        <v>2.1703999999999999</v>
      </c>
      <c r="V1239" s="435"/>
      <c r="W1239" s="441">
        <v>1</v>
      </c>
    </row>
    <row r="1240" spans="2:23" x14ac:dyDescent="0.35">
      <c r="B1240" s="446" t="s">
        <v>222</v>
      </c>
      <c r="C1240" s="434" t="s">
        <v>745</v>
      </c>
      <c r="D1240" s="434" t="s">
        <v>746</v>
      </c>
      <c r="E1240" s="435">
        <v>0.94030000000000002</v>
      </c>
      <c r="F1240" s="434">
        <v>1</v>
      </c>
      <c r="G1240" s="435">
        <v>0.23705999999999999</v>
      </c>
      <c r="H1240" s="435">
        <v>0.22054000000000001</v>
      </c>
      <c r="I1240" s="435">
        <v>0.36</v>
      </c>
      <c r="J1240" s="435">
        <v>4.7289999999999999E-2</v>
      </c>
      <c r="K1240" s="435">
        <v>7.5620000000000007E-2</v>
      </c>
      <c r="L1240" s="434">
        <v>0</v>
      </c>
      <c r="M1240" s="434" t="s">
        <v>361</v>
      </c>
      <c r="N1240" s="434"/>
      <c r="O1240" s="434">
        <v>10921</v>
      </c>
      <c r="P1240" s="435">
        <v>0.9587</v>
      </c>
      <c r="Q1240" s="434">
        <v>1</v>
      </c>
      <c r="R1240" s="434">
        <v>1</v>
      </c>
      <c r="S1240" s="434" t="s">
        <v>361</v>
      </c>
      <c r="T1240" s="434" t="s">
        <v>361</v>
      </c>
      <c r="U1240" s="434">
        <v>2.2307000000000001</v>
      </c>
      <c r="V1240" s="435"/>
      <c r="W1240" s="441">
        <v>1</v>
      </c>
    </row>
    <row r="1241" spans="2:23" x14ac:dyDescent="0.35">
      <c r="B1241" s="446" t="s">
        <v>222</v>
      </c>
      <c r="C1241" s="434" t="s">
        <v>747</v>
      </c>
      <c r="D1241" s="434" t="s">
        <v>748</v>
      </c>
      <c r="E1241" s="435">
        <v>0.94030000000000002</v>
      </c>
      <c r="F1241" s="434">
        <v>1</v>
      </c>
      <c r="G1241" s="435">
        <v>8.3390000000000006E-2</v>
      </c>
      <c r="H1241" s="435">
        <v>5.5259999999999997E-2</v>
      </c>
      <c r="I1241" s="435">
        <v>0.33499999999999996</v>
      </c>
      <c r="J1241" s="435">
        <v>4.2130000000000001E-2</v>
      </c>
      <c r="K1241" s="435">
        <v>7.0190000000000002E-2</v>
      </c>
      <c r="L1241" s="434">
        <v>0</v>
      </c>
      <c r="M1241" s="434" t="s">
        <v>361</v>
      </c>
      <c r="N1241" s="434"/>
      <c r="O1241" s="434">
        <v>5311</v>
      </c>
      <c r="P1241" s="435">
        <v>0.9587</v>
      </c>
      <c r="Q1241" s="434">
        <v>1</v>
      </c>
      <c r="R1241" s="434">
        <v>1</v>
      </c>
      <c r="S1241" s="434" t="s">
        <v>361</v>
      </c>
      <c r="T1241" s="434" t="s">
        <v>361</v>
      </c>
      <c r="U1241" s="434">
        <v>1.633</v>
      </c>
      <c r="V1241" s="435"/>
      <c r="W1241" s="441">
        <v>1</v>
      </c>
    </row>
    <row r="1242" spans="2:23" x14ac:dyDescent="0.35">
      <c r="B1242" s="446" t="s">
        <v>222</v>
      </c>
      <c r="C1242" s="434" t="s">
        <v>749</v>
      </c>
      <c r="D1242" s="434" t="s">
        <v>750</v>
      </c>
      <c r="E1242" s="435">
        <v>0.94030000000000002</v>
      </c>
      <c r="F1242" s="434">
        <v>1</v>
      </c>
      <c r="G1242" s="435">
        <v>0.11458</v>
      </c>
      <c r="H1242" s="435">
        <v>9.6329999999999999E-2</v>
      </c>
      <c r="I1242" s="435">
        <v>0.36809999999999998</v>
      </c>
      <c r="J1242" s="435">
        <v>4.8959999999999997E-2</v>
      </c>
      <c r="K1242" s="435">
        <v>7.739E-2</v>
      </c>
      <c r="L1242" s="434">
        <v>0</v>
      </c>
      <c r="M1242" s="434" t="s">
        <v>361</v>
      </c>
      <c r="N1242" s="434"/>
      <c r="O1242" s="434">
        <v>6423</v>
      </c>
      <c r="P1242" s="435">
        <v>0.9587</v>
      </c>
      <c r="Q1242" s="434">
        <v>1</v>
      </c>
      <c r="R1242" s="434">
        <v>1</v>
      </c>
      <c r="S1242" s="434" t="s">
        <v>361</v>
      </c>
      <c r="T1242" s="434" t="s">
        <v>361</v>
      </c>
      <c r="U1242" s="434">
        <v>1.9479</v>
      </c>
      <c r="V1242" s="435"/>
      <c r="W1242" s="441">
        <v>1</v>
      </c>
    </row>
    <row r="1243" spans="2:23" x14ac:dyDescent="0.35">
      <c r="B1243" s="446" t="s">
        <v>222</v>
      </c>
      <c r="C1243" s="434" t="s">
        <v>893</v>
      </c>
      <c r="D1243" s="434" t="s">
        <v>894</v>
      </c>
      <c r="E1243" s="435">
        <v>0.94030000000000002</v>
      </c>
      <c r="F1243" s="434">
        <v>1</v>
      </c>
      <c r="G1243" s="435">
        <v>0</v>
      </c>
      <c r="H1243" s="435">
        <v>0</v>
      </c>
      <c r="I1243" s="435">
        <v>0.89459999999999995</v>
      </c>
      <c r="J1243" s="435">
        <v>0.03</v>
      </c>
      <c r="K1243" s="435">
        <v>0</v>
      </c>
      <c r="L1243" s="434">
        <v>0</v>
      </c>
      <c r="M1243" s="434" t="s">
        <v>361</v>
      </c>
      <c r="N1243" s="434"/>
      <c r="O1243" s="434">
        <v>715</v>
      </c>
      <c r="P1243" s="435">
        <v>0.9587</v>
      </c>
      <c r="Q1243" s="434">
        <v>1</v>
      </c>
      <c r="R1243" s="434">
        <v>1</v>
      </c>
      <c r="S1243" s="434" t="s">
        <v>361</v>
      </c>
      <c r="T1243" s="434" t="s">
        <v>361</v>
      </c>
      <c r="U1243" s="434">
        <v>1.4041999999999999</v>
      </c>
      <c r="V1243" s="435"/>
      <c r="W1243" s="441">
        <v>1</v>
      </c>
    </row>
    <row r="1244" spans="2:23" x14ac:dyDescent="0.35">
      <c r="B1244" s="446" t="s">
        <v>222</v>
      </c>
      <c r="C1244" s="434" t="s">
        <v>751</v>
      </c>
      <c r="D1244" s="434" t="s">
        <v>752</v>
      </c>
      <c r="E1244" s="435">
        <v>0.94030000000000002</v>
      </c>
      <c r="F1244" s="434">
        <v>1</v>
      </c>
      <c r="G1244" s="435">
        <v>0.10903</v>
      </c>
      <c r="H1244" s="435">
        <v>9.8780000000000007E-2</v>
      </c>
      <c r="I1244" s="435">
        <v>0.3528</v>
      </c>
      <c r="J1244" s="435">
        <v>4.58E-2</v>
      </c>
      <c r="K1244" s="435">
        <v>7.4060000000000001E-2</v>
      </c>
      <c r="L1244" s="434">
        <v>0</v>
      </c>
      <c r="M1244" s="434" t="s">
        <v>361</v>
      </c>
      <c r="N1244" s="434"/>
      <c r="O1244" s="434">
        <v>8057</v>
      </c>
      <c r="P1244" s="435">
        <v>0.9587</v>
      </c>
      <c r="Q1244" s="434">
        <v>1</v>
      </c>
      <c r="R1244" s="434">
        <v>1</v>
      </c>
      <c r="S1244" s="434" t="s">
        <v>361</v>
      </c>
      <c r="T1244" s="434" t="s">
        <v>361</v>
      </c>
      <c r="U1244" s="434">
        <v>1.4353</v>
      </c>
      <c r="V1244" s="435"/>
      <c r="W1244" s="441">
        <v>1</v>
      </c>
    </row>
    <row r="1245" spans="2:23" x14ac:dyDescent="0.35">
      <c r="B1245" s="446" t="s">
        <v>222</v>
      </c>
      <c r="C1245" s="434" t="s">
        <v>753</v>
      </c>
      <c r="D1245" s="434" t="s">
        <v>754</v>
      </c>
      <c r="E1245" s="435">
        <v>0.97249999999999992</v>
      </c>
      <c r="F1245" s="434">
        <v>1</v>
      </c>
      <c r="G1245" s="435">
        <v>0</v>
      </c>
      <c r="H1245" s="435">
        <v>0</v>
      </c>
      <c r="I1245" s="435">
        <v>0.53690000000000004</v>
      </c>
      <c r="J1245" s="435">
        <v>8.3769999999999997E-2</v>
      </c>
      <c r="K1245" s="435">
        <v>0.11484999999999999</v>
      </c>
      <c r="L1245" s="434">
        <v>0</v>
      </c>
      <c r="M1245" s="434" t="s">
        <v>361</v>
      </c>
      <c r="N1245" s="434"/>
      <c r="O1245" s="434">
        <v>3440</v>
      </c>
      <c r="P1245" s="435">
        <v>0.98109999999999997</v>
      </c>
      <c r="Q1245" s="434">
        <v>1</v>
      </c>
      <c r="R1245" s="434">
        <v>1</v>
      </c>
      <c r="S1245" s="434" t="s">
        <v>361</v>
      </c>
      <c r="T1245" s="434" t="s">
        <v>361</v>
      </c>
      <c r="U1245" s="434">
        <v>2.0124</v>
      </c>
      <c r="V1245" s="435"/>
      <c r="W1245" s="441">
        <v>1</v>
      </c>
    </row>
    <row r="1246" spans="2:23" x14ac:dyDescent="0.35">
      <c r="B1246" s="446" t="s">
        <v>222</v>
      </c>
      <c r="C1246" s="434" t="s">
        <v>755</v>
      </c>
      <c r="D1246" s="434" t="s">
        <v>895</v>
      </c>
      <c r="E1246" s="435">
        <v>0.85770000000000002</v>
      </c>
      <c r="F1246" s="434">
        <v>1</v>
      </c>
      <c r="G1246" s="435">
        <v>0</v>
      </c>
      <c r="H1246" s="435">
        <v>0</v>
      </c>
      <c r="I1246" s="435">
        <v>0.3085</v>
      </c>
      <c r="J1246" s="435">
        <v>0.03</v>
      </c>
      <c r="K1246" s="435">
        <v>0</v>
      </c>
      <c r="L1246" s="434">
        <v>0</v>
      </c>
      <c r="M1246" s="434" t="s">
        <v>361</v>
      </c>
      <c r="N1246" s="434"/>
      <c r="O1246" s="434">
        <v>756</v>
      </c>
      <c r="P1246" s="435">
        <v>0.9002</v>
      </c>
      <c r="Q1246" s="434">
        <v>1</v>
      </c>
      <c r="R1246" s="434">
        <v>1</v>
      </c>
      <c r="S1246" s="434" t="s">
        <v>361</v>
      </c>
      <c r="T1246" s="434" t="s">
        <v>408</v>
      </c>
      <c r="U1246" s="434">
        <v>1.4893000000000001</v>
      </c>
      <c r="V1246" s="435"/>
      <c r="W1246" s="441">
        <v>1</v>
      </c>
    </row>
    <row r="1247" spans="2:23" x14ac:dyDescent="0.35">
      <c r="B1247" s="446" t="s">
        <v>222</v>
      </c>
      <c r="C1247" s="434" t="s">
        <v>757</v>
      </c>
      <c r="D1247" s="434" t="s">
        <v>758</v>
      </c>
      <c r="E1247" s="435">
        <v>0.97249999999999992</v>
      </c>
      <c r="F1247" s="434">
        <v>1</v>
      </c>
      <c r="G1247" s="435">
        <v>0</v>
      </c>
      <c r="H1247" s="435">
        <v>0</v>
      </c>
      <c r="I1247" s="435">
        <v>0.21229999999999999</v>
      </c>
      <c r="J1247" s="435">
        <v>1.6820000000000002E-2</v>
      </c>
      <c r="K1247" s="435">
        <v>4.3929999999999997E-2</v>
      </c>
      <c r="L1247" s="434">
        <v>0</v>
      </c>
      <c r="M1247" s="434" t="s">
        <v>361</v>
      </c>
      <c r="N1247" s="434"/>
      <c r="O1247" s="434">
        <v>3127</v>
      </c>
      <c r="P1247" s="435">
        <v>0.98109999999999997</v>
      </c>
      <c r="Q1247" s="434">
        <v>1</v>
      </c>
      <c r="R1247" s="434">
        <v>1</v>
      </c>
      <c r="S1247" s="434" t="s">
        <v>361</v>
      </c>
      <c r="T1247" s="434" t="s">
        <v>361</v>
      </c>
      <c r="U1247" s="434">
        <v>1.4551000000000001</v>
      </c>
      <c r="V1247" s="435"/>
      <c r="W1247" s="441">
        <v>1</v>
      </c>
    </row>
    <row r="1248" spans="2:23" x14ac:dyDescent="0.35">
      <c r="B1248" s="446" t="s">
        <v>222</v>
      </c>
      <c r="C1248" s="434" t="s">
        <v>759</v>
      </c>
      <c r="D1248" s="434" t="s">
        <v>896</v>
      </c>
      <c r="E1248" s="435">
        <v>0.91</v>
      </c>
      <c r="F1248" s="434">
        <v>1</v>
      </c>
      <c r="G1248" s="435">
        <v>0</v>
      </c>
      <c r="H1248" s="435">
        <v>0</v>
      </c>
      <c r="I1248" s="435">
        <v>0.30009999999999998</v>
      </c>
      <c r="J1248" s="435">
        <v>3.4930000000000003E-2</v>
      </c>
      <c r="K1248" s="435">
        <v>6.2649999999999997E-2</v>
      </c>
      <c r="L1248" s="434">
        <v>0</v>
      </c>
      <c r="M1248" s="434" t="s">
        <v>361</v>
      </c>
      <c r="N1248" s="434"/>
      <c r="O1248" s="434">
        <v>7518</v>
      </c>
      <c r="P1248" s="435">
        <v>0.9375</v>
      </c>
      <c r="Q1248" s="434">
        <v>1</v>
      </c>
      <c r="R1248" s="434">
        <v>1</v>
      </c>
      <c r="S1248" s="434" t="s">
        <v>361</v>
      </c>
      <c r="T1248" s="434" t="s">
        <v>361</v>
      </c>
      <c r="U1248" s="434">
        <v>1.8315999999999999</v>
      </c>
      <c r="V1248" s="435"/>
      <c r="W1248" s="441">
        <v>1</v>
      </c>
    </row>
    <row r="1249" spans="2:23" x14ac:dyDescent="0.35">
      <c r="B1249" s="446" t="s">
        <v>222</v>
      </c>
      <c r="C1249" s="434" t="s">
        <v>761</v>
      </c>
      <c r="D1249" s="434" t="s">
        <v>762</v>
      </c>
      <c r="E1249" s="435">
        <v>0.97249999999999992</v>
      </c>
      <c r="F1249" s="434">
        <v>1</v>
      </c>
      <c r="G1249" s="435">
        <v>3.8700000000000002E-3</v>
      </c>
      <c r="H1249" s="435">
        <v>1.008E-2</v>
      </c>
      <c r="I1249" s="435">
        <v>0.1706</v>
      </c>
      <c r="J1249" s="435">
        <v>9.5999999999999992E-3</v>
      </c>
      <c r="K1249" s="435">
        <v>3.5150000000000001E-2</v>
      </c>
      <c r="L1249" s="434">
        <v>0</v>
      </c>
      <c r="M1249" s="434" t="s">
        <v>361</v>
      </c>
      <c r="N1249" s="434"/>
      <c r="O1249" s="434">
        <v>6548</v>
      </c>
      <c r="P1249" s="435">
        <v>0.98109999999999997</v>
      </c>
      <c r="Q1249" s="434">
        <v>1</v>
      </c>
      <c r="R1249" s="434">
        <v>1</v>
      </c>
      <c r="S1249" s="434" t="s">
        <v>361</v>
      </c>
      <c r="T1249" s="434" t="s">
        <v>361</v>
      </c>
      <c r="U1249" s="434">
        <v>1.7889999999999999</v>
      </c>
      <c r="V1249" s="435"/>
      <c r="W1249" s="441">
        <v>1</v>
      </c>
    </row>
    <row r="1250" spans="2:23" x14ac:dyDescent="0.35">
      <c r="B1250" s="446" t="s">
        <v>222</v>
      </c>
      <c r="C1250" s="434" t="s">
        <v>763</v>
      </c>
      <c r="D1250" s="434" t="s">
        <v>897</v>
      </c>
      <c r="E1250" s="435">
        <v>0.94790000000000008</v>
      </c>
      <c r="F1250" s="434">
        <v>1</v>
      </c>
      <c r="G1250" s="435">
        <v>0</v>
      </c>
      <c r="H1250" s="435">
        <v>0</v>
      </c>
      <c r="I1250" s="435">
        <v>0.16880000000000001</v>
      </c>
      <c r="J1250" s="435">
        <v>9.3100000000000006E-3</v>
      </c>
      <c r="K1250" s="435">
        <v>3.4770000000000002E-2</v>
      </c>
      <c r="L1250" s="434">
        <v>0</v>
      </c>
      <c r="M1250" s="434" t="s">
        <v>361</v>
      </c>
      <c r="N1250" s="434"/>
      <c r="O1250" s="434">
        <v>10348</v>
      </c>
      <c r="P1250" s="435">
        <v>0.96399999999999997</v>
      </c>
      <c r="Q1250" s="434">
        <v>1</v>
      </c>
      <c r="R1250" s="434">
        <v>1</v>
      </c>
      <c r="S1250" s="434" t="s">
        <v>361</v>
      </c>
      <c r="T1250" s="434" t="s">
        <v>361</v>
      </c>
      <c r="U1250" s="434">
        <v>1.5757000000000001</v>
      </c>
      <c r="V1250" s="435"/>
      <c r="W1250" s="441">
        <v>1</v>
      </c>
    </row>
    <row r="1251" spans="2:23" x14ac:dyDescent="0.35">
      <c r="B1251" s="446" t="s">
        <v>222</v>
      </c>
      <c r="C1251" s="434" t="s">
        <v>765</v>
      </c>
      <c r="D1251" s="434" t="s">
        <v>766</v>
      </c>
      <c r="E1251" s="435">
        <v>0.94030000000000002</v>
      </c>
      <c r="F1251" s="434">
        <v>1</v>
      </c>
      <c r="G1251" s="435">
        <v>0.16242000000000001</v>
      </c>
      <c r="H1251" s="435">
        <v>0.11814</v>
      </c>
      <c r="I1251" s="435">
        <v>0.31169999999999998</v>
      </c>
      <c r="J1251" s="435">
        <v>3.7330000000000002E-2</v>
      </c>
      <c r="K1251" s="435">
        <v>6.515E-2</v>
      </c>
      <c r="L1251" s="434">
        <v>0</v>
      </c>
      <c r="M1251" s="434" t="s">
        <v>361</v>
      </c>
      <c r="N1251" s="434"/>
      <c r="O1251" s="434">
        <v>5425</v>
      </c>
      <c r="P1251" s="435">
        <v>0.9587</v>
      </c>
      <c r="Q1251" s="434">
        <v>1</v>
      </c>
      <c r="R1251" s="434">
        <v>1</v>
      </c>
      <c r="S1251" s="434" t="s">
        <v>361</v>
      </c>
      <c r="T1251" s="434" t="s">
        <v>361</v>
      </c>
      <c r="U1251" s="434">
        <v>2.1107</v>
      </c>
      <c r="V1251" s="435"/>
      <c r="W1251" s="441">
        <v>1</v>
      </c>
    </row>
    <row r="1252" spans="2:23" x14ac:dyDescent="0.35">
      <c r="B1252" s="446" t="s">
        <v>222</v>
      </c>
      <c r="C1252" s="434" t="s">
        <v>818</v>
      </c>
      <c r="D1252" s="434" t="s">
        <v>898</v>
      </c>
      <c r="E1252" s="435">
        <v>0.88590000000000002</v>
      </c>
      <c r="F1252" s="434">
        <v>1</v>
      </c>
      <c r="G1252" s="435">
        <v>0</v>
      </c>
      <c r="H1252" s="435">
        <v>0</v>
      </c>
      <c r="I1252" s="435">
        <v>0.26329999999999998</v>
      </c>
      <c r="J1252" s="435">
        <v>2.734E-2</v>
      </c>
      <c r="K1252" s="435">
        <v>5.4769999999999999E-2</v>
      </c>
      <c r="L1252" s="434">
        <v>0</v>
      </c>
      <c r="M1252" s="434">
        <v>16</v>
      </c>
      <c r="N1252" s="434">
        <v>2343.65</v>
      </c>
      <c r="O1252" s="434">
        <v>5786</v>
      </c>
      <c r="P1252" s="435">
        <v>0.9204</v>
      </c>
      <c r="Q1252" s="434">
        <v>1</v>
      </c>
      <c r="R1252" s="434">
        <v>1</v>
      </c>
      <c r="S1252" s="434" t="s">
        <v>361</v>
      </c>
      <c r="T1252" s="434" t="s">
        <v>361</v>
      </c>
      <c r="U1252" s="434">
        <v>1.5973999999999999</v>
      </c>
      <c r="V1252" s="435"/>
      <c r="W1252" s="441">
        <v>1</v>
      </c>
    </row>
    <row r="1253" spans="2:23" x14ac:dyDescent="0.35">
      <c r="B1253" s="446" t="s">
        <v>222</v>
      </c>
      <c r="C1253" s="434" t="s">
        <v>767</v>
      </c>
      <c r="D1253" s="434" t="s">
        <v>768</v>
      </c>
      <c r="E1253" s="435">
        <v>0.91439999999999999</v>
      </c>
      <c r="F1253" s="434">
        <v>1</v>
      </c>
      <c r="G1253" s="435">
        <v>0</v>
      </c>
      <c r="H1253" s="435">
        <v>0</v>
      </c>
      <c r="I1253" s="435">
        <v>0.27229999999999999</v>
      </c>
      <c r="J1253" s="435">
        <v>2.92E-2</v>
      </c>
      <c r="K1253" s="435">
        <v>5.6689999999999997E-2</v>
      </c>
      <c r="L1253" s="434">
        <v>0</v>
      </c>
      <c r="M1253" s="434" t="s">
        <v>361</v>
      </c>
      <c r="N1253" s="434"/>
      <c r="O1253" s="434">
        <v>2854</v>
      </c>
      <c r="P1253" s="435">
        <v>0.94059999999999999</v>
      </c>
      <c r="Q1253" s="434">
        <v>1</v>
      </c>
      <c r="R1253" s="434">
        <v>1</v>
      </c>
      <c r="S1253" s="434" t="s">
        <v>361</v>
      </c>
      <c r="T1253" s="434" t="s">
        <v>361</v>
      </c>
      <c r="U1253" s="434">
        <v>1.4184000000000001</v>
      </c>
      <c r="V1253" s="435"/>
      <c r="W1253" s="441">
        <v>1</v>
      </c>
    </row>
    <row r="1254" spans="2:23" x14ac:dyDescent="0.35">
      <c r="B1254" s="446" t="s">
        <v>222</v>
      </c>
      <c r="C1254" s="434" t="s">
        <v>769</v>
      </c>
      <c r="D1254" s="434" t="s">
        <v>770</v>
      </c>
      <c r="E1254" s="435">
        <v>0.94030000000000002</v>
      </c>
      <c r="F1254" s="434">
        <v>1</v>
      </c>
      <c r="G1254" s="435">
        <v>0.14176</v>
      </c>
      <c r="H1254" s="435">
        <v>0.14519000000000001</v>
      </c>
      <c r="I1254" s="435">
        <v>0.38889999999999997</v>
      </c>
      <c r="J1254" s="435">
        <v>5.3249999999999999E-2</v>
      </c>
      <c r="K1254" s="435">
        <v>8.1939999999999999E-2</v>
      </c>
      <c r="L1254" s="434">
        <v>0</v>
      </c>
      <c r="M1254" s="434" t="s">
        <v>361</v>
      </c>
      <c r="N1254" s="434"/>
      <c r="O1254" s="434">
        <v>6875</v>
      </c>
      <c r="P1254" s="435">
        <v>0.9587</v>
      </c>
      <c r="Q1254" s="434">
        <v>1</v>
      </c>
      <c r="R1254" s="434">
        <v>1</v>
      </c>
      <c r="S1254" s="434" t="s">
        <v>361</v>
      </c>
      <c r="T1254" s="434" t="s">
        <v>361</v>
      </c>
      <c r="U1254" s="434">
        <v>1.5864</v>
      </c>
      <c r="V1254" s="435"/>
      <c r="W1254" s="441">
        <v>1</v>
      </c>
    </row>
    <row r="1255" spans="2:23" x14ac:dyDescent="0.35">
      <c r="B1255" s="446" t="s">
        <v>222</v>
      </c>
      <c r="C1255" s="434" t="s">
        <v>771</v>
      </c>
      <c r="D1255" s="434" t="s">
        <v>772</v>
      </c>
      <c r="E1255" s="435">
        <v>0.92969999999999997</v>
      </c>
      <c r="F1255" s="434">
        <v>1</v>
      </c>
      <c r="G1255" s="435">
        <v>0</v>
      </c>
      <c r="H1255" s="435">
        <v>0</v>
      </c>
      <c r="I1255" s="435">
        <v>0.19030000000000002</v>
      </c>
      <c r="J1255" s="435">
        <v>1.2800000000000001E-2</v>
      </c>
      <c r="K1255" s="435">
        <v>0</v>
      </c>
      <c r="L1255" s="434">
        <v>0</v>
      </c>
      <c r="M1255" s="434" t="s">
        <v>361</v>
      </c>
      <c r="N1255" s="434"/>
      <c r="O1255" s="434">
        <v>471</v>
      </c>
      <c r="P1255" s="435">
        <v>0.95130000000000003</v>
      </c>
      <c r="Q1255" s="434">
        <v>1</v>
      </c>
      <c r="R1255" s="434">
        <v>1</v>
      </c>
      <c r="S1255" s="434" t="s">
        <v>361</v>
      </c>
      <c r="T1255" s="434" t="s">
        <v>361</v>
      </c>
      <c r="U1255" s="434">
        <v>1.4147000000000001</v>
      </c>
      <c r="V1255" s="435"/>
      <c r="W1255" s="441">
        <v>1</v>
      </c>
    </row>
    <row r="1256" spans="2:23" x14ac:dyDescent="0.35">
      <c r="B1256" s="446" t="s">
        <v>222</v>
      </c>
      <c r="C1256" s="434" t="s">
        <v>773</v>
      </c>
      <c r="D1256" s="434" t="s">
        <v>774</v>
      </c>
      <c r="E1256" s="435">
        <v>1.0925</v>
      </c>
      <c r="F1256" s="434">
        <v>1</v>
      </c>
      <c r="G1256" s="435">
        <v>0</v>
      </c>
      <c r="H1256" s="435">
        <v>0</v>
      </c>
      <c r="I1256" s="435">
        <v>0.3342</v>
      </c>
      <c r="J1256" s="435">
        <v>0.03</v>
      </c>
      <c r="K1256" s="435">
        <v>0</v>
      </c>
      <c r="L1256" s="434">
        <v>0</v>
      </c>
      <c r="M1256" s="434" t="s">
        <v>361</v>
      </c>
      <c r="N1256" s="434"/>
      <c r="O1256" s="434">
        <v>2194</v>
      </c>
      <c r="P1256" s="435">
        <v>1.0625</v>
      </c>
      <c r="Q1256" s="434">
        <v>1</v>
      </c>
      <c r="R1256" s="434">
        <v>1</v>
      </c>
      <c r="S1256" s="434" t="s">
        <v>361</v>
      </c>
      <c r="T1256" s="434" t="s">
        <v>361</v>
      </c>
      <c r="U1256" s="434">
        <v>1.4164000000000001</v>
      </c>
      <c r="V1256" s="435"/>
      <c r="W1256" s="441">
        <v>1</v>
      </c>
    </row>
    <row r="1257" spans="2:23" x14ac:dyDescent="0.35">
      <c r="B1257" s="446" t="s">
        <v>222</v>
      </c>
      <c r="C1257" s="434" t="s">
        <v>775</v>
      </c>
      <c r="D1257" s="434" t="s">
        <v>776</v>
      </c>
      <c r="E1257" s="435">
        <v>0.94310000000000005</v>
      </c>
      <c r="F1257" s="434">
        <v>1</v>
      </c>
      <c r="G1257" s="435">
        <v>0</v>
      </c>
      <c r="H1257" s="435">
        <v>0</v>
      </c>
      <c r="I1257" s="435">
        <v>0.18190000000000001</v>
      </c>
      <c r="J1257" s="435">
        <v>1.1429999999999999E-2</v>
      </c>
      <c r="K1257" s="435">
        <v>3.7519999999999998E-2</v>
      </c>
      <c r="L1257" s="434">
        <v>0</v>
      </c>
      <c r="M1257" s="434" t="s">
        <v>361</v>
      </c>
      <c r="N1257" s="434"/>
      <c r="O1257" s="434">
        <v>5436</v>
      </c>
      <c r="P1257" s="435">
        <v>0.9607</v>
      </c>
      <c r="Q1257" s="434">
        <v>1</v>
      </c>
      <c r="R1257" s="434">
        <v>1</v>
      </c>
      <c r="S1257" s="434" t="s">
        <v>361</v>
      </c>
      <c r="T1257" s="434" t="s">
        <v>361</v>
      </c>
      <c r="U1257" s="434">
        <v>1.4137999999999999</v>
      </c>
      <c r="V1257" s="435"/>
      <c r="W1257" s="441">
        <v>1</v>
      </c>
    </row>
    <row r="1258" spans="2:23" x14ac:dyDescent="0.35">
      <c r="B1258" s="446" t="s">
        <v>222</v>
      </c>
      <c r="C1258" s="434" t="s">
        <v>777</v>
      </c>
      <c r="D1258" s="434" t="s">
        <v>778</v>
      </c>
      <c r="E1258" s="435">
        <v>0.94030000000000002</v>
      </c>
      <c r="F1258" s="434">
        <v>1</v>
      </c>
      <c r="G1258" s="435">
        <v>0.11821</v>
      </c>
      <c r="H1258" s="435">
        <v>0.13414000000000001</v>
      </c>
      <c r="I1258" s="435">
        <v>0.52800000000000002</v>
      </c>
      <c r="J1258" s="435">
        <v>8.1939999999999999E-2</v>
      </c>
      <c r="K1258" s="435">
        <v>0.11285000000000001</v>
      </c>
      <c r="L1258" s="434">
        <v>0</v>
      </c>
      <c r="M1258" s="434" t="s">
        <v>361</v>
      </c>
      <c r="N1258" s="434"/>
      <c r="O1258" s="434">
        <v>2389</v>
      </c>
      <c r="P1258" s="435">
        <v>0.9587</v>
      </c>
      <c r="Q1258" s="434">
        <v>1</v>
      </c>
      <c r="R1258" s="434">
        <v>1</v>
      </c>
      <c r="S1258" s="434" t="s">
        <v>361</v>
      </c>
      <c r="T1258" s="434" t="s">
        <v>361</v>
      </c>
      <c r="U1258" s="434">
        <v>1.3876999999999999</v>
      </c>
      <c r="V1258" s="435"/>
      <c r="W1258" s="441">
        <v>1</v>
      </c>
    </row>
    <row r="1259" spans="2:23" x14ac:dyDescent="0.35">
      <c r="B1259" s="446" t="s">
        <v>222</v>
      </c>
      <c r="C1259" s="434" t="s">
        <v>779</v>
      </c>
      <c r="D1259" s="434" t="s">
        <v>899</v>
      </c>
      <c r="E1259" s="435">
        <v>0.99939999999999996</v>
      </c>
      <c r="F1259" s="434">
        <v>1</v>
      </c>
      <c r="G1259" s="435">
        <v>0</v>
      </c>
      <c r="H1259" s="435">
        <v>0</v>
      </c>
      <c r="I1259" s="435">
        <v>0.22070000000000001</v>
      </c>
      <c r="J1259" s="435">
        <v>1.856E-2</v>
      </c>
      <c r="K1259" s="435">
        <v>4.5710000000000001E-2</v>
      </c>
      <c r="L1259" s="434">
        <v>0</v>
      </c>
      <c r="M1259" s="434" t="s">
        <v>361</v>
      </c>
      <c r="N1259" s="434"/>
      <c r="O1259" s="434">
        <v>3218</v>
      </c>
      <c r="P1259" s="435">
        <v>0.99960000000000004</v>
      </c>
      <c r="Q1259" s="434">
        <v>1</v>
      </c>
      <c r="R1259" s="434">
        <v>1</v>
      </c>
      <c r="S1259" s="434" t="s">
        <v>361</v>
      </c>
      <c r="T1259" s="434" t="s">
        <v>361</v>
      </c>
      <c r="U1259" s="434">
        <v>1.4728000000000001</v>
      </c>
      <c r="V1259" s="435"/>
      <c r="W1259" s="441">
        <v>1</v>
      </c>
    </row>
    <row r="1260" spans="2:23" x14ac:dyDescent="0.35">
      <c r="B1260" s="446" t="s">
        <v>222</v>
      </c>
      <c r="C1260" s="434" t="s">
        <v>781</v>
      </c>
      <c r="D1260" s="434" t="s">
        <v>900</v>
      </c>
      <c r="E1260" s="435">
        <v>0.86890000000000001</v>
      </c>
      <c r="F1260" s="434">
        <v>1</v>
      </c>
      <c r="G1260" s="435">
        <v>0</v>
      </c>
      <c r="H1260" s="435">
        <v>0</v>
      </c>
      <c r="I1260" s="435">
        <v>0.3004</v>
      </c>
      <c r="J1260" s="435">
        <v>0.03</v>
      </c>
      <c r="K1260" s="435">
        <v>0</v>
      </c>
      <c r="L1260" s="434">
        <v>0</v>
      </c>
      <c r="M1260" s="434" t="s">
        <v>361</v>
      </c>
      <c r="N1260" s="434"/>
      <c r="O1260" s="434">
        <v>3994</v>
      </c>
      <c r="P1260" s="435">
        <v>0.9083</v>
      </c>
      <c r="Q1260" s="434">
        <v>1</v>
      </c>
      <c r="R1260" s="434">
        <v>1</v>
      </c>
      <c r="S1260" s="434" t="s">
        <v>361</v>
      </c>
      <c r="T1260" s="434" t="s">
        <v>361</v>
      </c>
      <c r="U1260" s="434">
        <v>1.4912000000000001</v>
      </c>
      <c r="V1260" s="435"/>
      <c r="W1260" s="441">
        <v>1</v>
      </c>
    </row>
    <row r="1261" spans="2:23" x14ac:dyDescent="0.35">
      <c r="B1261" s="446" t="s">
        <v>222</v>
      </c>
      <c r="C1261" s="434" t="s">
        <v>783</v>
      </c>
      <c r="D1261" s="434" t="s">
        <v>784</v>
      </c>
      <c r="E1261" s="435">
        <v>0.94030000000000002</v>
      </c>
      <c r="F1261" s="434">
        <v>1</v>
      </c>
      <c r="G1261" s="435">
        <v>0.13317999999999999</v>
      </c>
      <c r="H1261" s="435">
        <v>0.10249999999999999</v>
      </c>
      <c r="I1261" s="435">
        <v>0.64949999999999997</v>
      </c>
      <c r="J1261" s="435">
        <v>0.107</v>
      </c>
      <c r="K1261" s="435">
        <v>0.14055999999999999</v>
      </c>
      <c r="L1261" s="434">
        <v>0</v>
      </c>
      <c r="M1261" s="434" t="s">
        <v>361</v>
      </c>
      <c r="N1261" s="434"/>
      <c r="O1261" s="434">
        <v>1277</v>
      </c>
      <c r="P1261" s="435">
        <v>0.9587</v>
      </c>
      <c r="Q1261" s="434">
        <v>1</v>
      </c>
      <c r="R1261" s="434">
        <v>1</v>
      </c>
      <c r="S1261" s="434" t="s">
        <v>361</v>
      </c>
      <c r="T1261" s="434" t="s">
        <v>361</v>
      </c>
      <c r="U1261" s="434">
        <v>1.5487</v>
      </c>
      <c r="V1261" s="435"/>
      <c r="W1261" s="441">
        <v>1</v>
      </c>
    </row>
    <row r="1262" spans="2:23" x14ac:dyDescent="0.35">
      <c r="B1262" s="446" t="s">
        <v>222</v>
      </c>
      <c r="C1262" s="434" t="s">
        <v>785</v>
      </c>
      <c r="D1262" s="434" t="s">
        <v>786</v>
      </c>
      <c r="E1262" s="435">
        <v>0.99939999999999996</v>
      </c>
      <c r="F1262" s="434">
        <v>1</v>
      </c>
      <c r="G1262" s="435">
        <v>0</v>
      </c>
      <c r="H1262" s="435">
        <v>0</v>
      </c>
      <c r="I1262" s="435">
        <v>0.19669999999999999</v>
      </c>
      <c r="J1262" s="435">
        <v>1.384E-2</v>
      </c>
      <c r="K1262" s="435">
        <v>0</v>
      </c>
      <c r="L1262" s="434">
        <v>0</v>
      </c>
      <c r="M1262" s="434" t="s">
        <v>361</v>
      </c>
      <c r="N1262" s="434"/>
      <c r="O1262" s="434">
        <v>2711</v>
      </c>
      <c r="P1262" s="435">
        <v>0.99960000000000004</v>
      </c>
      <c r="Q1262" s="434">
        <v>1</v>
      </c>
      <c r="R1262" s="434">
        <v>1</v>
      </c>
      <c r="S1262" s="434" t="s">
        <v>361</v>
      </c>
      <c r="T1262" s="434" t="s">
        <v>361</v>
      </c>
      <c r="U1262" s="434">
        <v>1.4312</v>
      </c>
      <c r="V1262" s="435"/>
      <c r="W1262" s="441">
        <v>1</v>
      </c>
    </row>
    <row r="1263" spans="2:23" x14ac:dyDescent="0.35">
      <c r="B1263" s="446" t="s">
        <v>222</v>
      </c>
      <c r="C1263" s="434" t="s">
        <v>787</v>
      </c>
      <c r="D1263" s="434" t="s">
        <v>788</v>
      </c>
      <c r="E1263" s="435">
        <v>0.94030000000000002</v>
      </c>
      <c r="F1263" s="434">
        <v>1</v>
      </c>
      <c r="G1263" s="435">
        <v>0</v>
      </c>
      <c r="H1263" s="435">
        <v>0</v>
      </c>
      <c r="I1263" s="435">
        <v>0.35120000000000001</v>
      </c>
      <c r="J1263" s="435">
        <v>4.5469999999999997E-2</v>
      </c>
      <c r="K1263" s="435">
        <v>7.3709999999999998E-2</v>
      </c>
      <c r="L1263" s="434">
        <v>0</v>
      </c>
      <c r="M1263" s="434" t="s">
        <v>361</v>
      </c>
      <c r="N1263" s="434"/>
      <c r="O1263" s="434">
        <v>4454</v>
      </c>
      <c r="P1263" s="435">
        <v>0.9587</v>
      </c>
      <c r="Q1263" s="434">
        <v>1</v>
      </c>
      <c r="R1263" s="434">
        <v>1</v>
      </c>
      <c r="S1263" s="434" t="s">
        <v>361</v>
      </c>
      <c r="T1263" s="434" t="s">
        <v>361</v>
      </c>
      <c r="U1263" s="434">
        <v>1.4601999999999999</v>
      </c>
      <c r="V1263" s="435"/>
      <c r="W1263" s="441">
        <v>1</v>
      </c>
    </row>
    <row r="1264" spans="2:23" x14ac:dyDescent="0.35">
      <c r="B1264" s="446" t="s">
        <v>222</v>
      </c>
      <c r="C1264" s="434" t="s">
        <v>789</v>
      </c>
      <c r="D1264" s="434" t="s">
        <v>790</v>
      </c>
      <c r="E1264" s="435">
        <v>0.94790000000000008</v>
      </c>
      <c r="F1264" s="434">
        <v>1</v>
      </c>
      <c r="G1264" s="435">
        <v>0</v>
      </c>
      <c r="H1264" s="435">
        <v>0</v>
      </c>
      <c r="I1264" s="435">
        <v>0.27490000000000003</v>
      </c>
      <c r="J1264" s="435">
        <v>2.9739999999999999E-2</v>
      </c>
      <c r="K1264" s="435">
        <v>5.7250000000000002E-2</v>
      </c>
      <c r="L1264" s="434">
        <v>0</v>
      </c>
      <c r="M1264" s="434" t="s">
        <v>361</v>
      </c>
      <c r="N1264" s="434"/>
      <c r="O1264" s="434">
        <v>7182</v>
      </c>
      <c r="P1264" s="435">
        <v>0.96399999999999997</v>
      </c>
      <c r="Q1264" s="434">
        <v>1</v>
      </c>
      <c r="R1264" s="434">
        <v>1</v>
      </c>
      <c r="S1264" s="434" t="s">
        <v>361</v>
      </c>
      <c r="T1264" s="434" t="s">
        <v>361</v>
      </c>
      <c r="U1264" s="434">
        <v>1.6312</v>
      </c>
      <c r="V1264" s="435"/>
      <c r="W1264" s="441">
        <v>1</v>
      </c>
    </row>
    <row r="1265" spans="2:23" x14ac:dyDescent="0.35">
      <c r="B1265" s="446" t="s">
        <v>222</v>
      </c>
      <c r="C1265" s="434" t="s">
        <v>791</v>
      </c>
      <c r="D1265" s="434" t="s">
        <v>792</v>
      </c>
      <c r="E1265" s="435">
        <v>0.94030000000000002</v>
      </c>
      <c r="F1265" s="434">
        <v>1</v>
      </c>
      <c r="G1265" s="435">
        <v>3.2500000000000001E-2</v>
      </c>
      <c r="H1265" s="435">
        <v>3.5700000000000003E-2</v>
      </c>
      <c r="I1265" s="435">
        <v>0.1822</v>
      </c>
      <c r="J1265" s="435">
        <v>1.1480000000000001E-2</v>
      </c>
      <c r="K1265" s="435">
        <v>3.7580000000000002E-2</v>
      </c>
      <c r="L1265" s="434">
        <v>0</v>
      </c>
      <c r="M1265" s="434" t="s">
        <v>361</v>
      </c>
      <c r="N1265" s="434"/>
      <c r="O1265" s="434">
        <v>5972</v>
      </c>
      <c r="P1265" s="435">
        <v>0.9587</v>
      </c>
      <c r="Q1265" s="434">
        <v>1</v>
      </c>
      <c r="R1265" s="434">
        <v>1</v>
      </c>
      <c r="S1265" s="434" t="s">
        <v>361</v>
      </c>
      <c r="T1265" s="434" t="s">
        <v>361</v>
      </c>
      <c r="U1265" s="434">
        <v>1.4829000000000001</v>
      </c>
      <c r="V1265" s="435"/>
      <c r="W1265" s="441">
        <v>1</v>
      </c>
    </row>
    <row r="1266" spans="2:23" x14ac:dyDescent="0.35">
      <c r="B1266" s="446" t="s">
        <v>222</v>
      </c>
      <c r="C1266" s="434" t="s">
        <v>901</v>
      </c>
      <c r="D1266" s="434" t="s">
        <v>902</v>
      </c>
      <c r="E1266" s="435">
        <v>0.91</v>
      </c>
      <c r="F1266" s="434">
        <v>1</v>
      </c>
      <c r="G1266" s="435">
        <v>0</v>
      </c>
      <c r="H1266" s="435">
        <v>0</v>
      </c>
      <c r="I1266" s="435">
        <v>0.1489</v>
      </c>
      <c r="J1266" s="435">
        <v>0</v>
      </c>
      <c r="K1266" s="435">
        <v>0</v>
      </c>
      <c r="L1266" s="434">
        <v>0</v>
      </c>
      <c r="M1266" s="434" t="s">
        <v>361</v>
      </c>
      <c r="N1266" s="434"/>
      <c r="O1266" s="434">
        <v>106</v>
      </c>
      <c r="P1266" s="435">
        <v>0.9375</v>
      </c>
      <c r="Q1266" s="434">
        <v>1</v>
      </c>
      <c r="R1266" s="434">
        <v>1</v>
      </c>
      <c r="S1266" s="434" t="s">
        <v>361</v>
      </c>
      <c r="T1266" s="434" t="s">
        <v>361</v>
      </c>
      <c r="U1266" s="434">
        <v>0.90429999999999999</v>
      </c>
      <c r="V1266" s="435"/>
      <c r="W1266" s="441">
        <v>1</v>
      </c>
    </row>
    <row r="1267" spans="2:23" x14ac:dyDescent="0.35">
      <c r="B1267" s="446" t="s">
        <v>222</v>
      </c>
      <c r="C1267" s="434" t="s">
        <v>793</v>
      </c>
      <c r="D1267" s="434" t="s">
        <v>903</v>
      </c>
      <c r="E1267" s="435">
        <v>0.94840000000000002</v>
      </c>
      <c r="F1267" s="434">
        <v>1</v>
      </c>
      <c r="G1267" s="435">
        <v>0</v>
      </c>
      <c r="H1267" s="435">
        <v>0</v>
      </c>
      <c r="I1267" s="435">
        <v>0.21299999999999999</v>
      </c>
      <c r="J1267" s="435">
        <v>1.6969999999999999E-2</v>
      </c>
      <c r="K1267" s="435">
        <v>4.4080000000000001E-2</v>
      </c>
      <c r="L1267" s="434">
        <v>0</v>
      </c>
      <c r="M1267" s="434" t="s">
        <v>361</v>
      </c>
      <c r="N1267" s="434"/>
      <c r="O1267" s="434">
        <v>5981</v>
      </c>
      <c r="P1267" s="435">
        <v>0.96440000000000003</v>
      </c>
      <c r="Q1267" s="434">
        <v>1</v>
      </c>
      <c r="R1267" s="434">
        <v>1</v>
      </c>
      <c r="S1267" s="434" t="s">
        <v>361</v>
      </c>
      <c r="T1267" s="434" t="s">
        <v>361</v>
      </c>
      <c r="U1267" s="434">
        <v>1.4743999999999999</v>
      </c>
      <c r="V1267" s="435"/>
      <c r="W1267" s="441">
        <v>1</v>
      </c>
    </row>
    <row r="1268" spans="2:23" x14ac:dyDescent="0.35">
      <c r="B1268" s="446" t="s">
        <v>222</v>
      </c>
      <c r="C1268" s="434" t="s">
        <v>795</v>
      </c>
      <c r="D1268" s="434" t="s">
        <v>904</v>
      </c>
      <c r="E1268" s="435">
        <v>0.94030000000000002</v>
      </c>
      <c r="F1268" s="434">
        <v>1</v>
      </c>
      <c r="G1268" s="435">
        <v>0</v>
      </c>
      <c r="H1268" s="435">
        <v>0</v>
      </c>
      <c r="I1268" s="435">
        <v>0.17810000000000001</v>
      </c>
      <c r="J1268" s="435">
        <v>1.082E-2</v>
      </c>
      <c r="K1268" s="435">
        <v>3.6720000000000003E-2</v>
      </c>
      <c r="L1268" s="434">
        <v>0</v>
      </c>
      <c r="M1268" s="434" t="s">
        <v>361</v>
      </c>
      <c r="N1268" s="434"/>
      <c r="O1268" s="434">
        <v>5363</v>
      </c>
      <c r="P1268" s="435">
        <v>0.9587</v>
      </c>
      <c r="Q1268" s="434">
        <v>1</v>
      </c>
      <c r="R1268" s="434">
        <v>1</v>
      </c>
      <c r="S1268" s="434" t="s">
        <v>361</v>
      </c>
      <c r="T1268" s="434" t="s">
        <v>361</v>
      </c>
      <c r="U1268" s="434">
        <v>1.5984</v>
      </c>
      <c r="V1268" s="435"/>
      <c r="W1268" s="441">
        <v>1</v>
      </c>
    </row>
    <row r="1269" spans="2:23" x14ac:dyDescent="0.35">
      <c r="B1269" s="446" t="s">
        <v>222</v>
      </c>
      <c r="C1269" s="434" t="s">
        <v>797</v>
      </c>
      <c r="D1269" s="434" t="s">
        <v>905</v>
      </c>
      <c r="E1269" s="435">
        <v>0.99939999999999996</v>
      </c>
      <c r="F1269" s="434">
        <v>1</v>
      </c>
      <c r="G1269" s="435">
        <v>0</v>
      </c>
      <c r="H1269" s="435">
        <v>0</v>
      </c>
      <c r="I1269" s="435">
        <v>0.22549999999999998</v>
      </c>
      <c r="J1269" s="435">
        <v>1.9550000000000001E-2</v>
      </c>
      <c r="K1269" s="435">
        <v>4.6719999999999998E-2</v>
      </c>
      <c r="L1269" s="434">
        <v>0</v>
      </c>
      <c r="M1269" s="434" t="s">
        <v>361</v>
      </c>
      <c r="N1269" s="434"/>
      <c r="O1269" s="434">
        <v>4726</v>
      </c>
      <c r="P1269" s="435">
        <v>0.99960000000000004</v>
      </c>
      <c r="Q1269" s="434">
        <v>1</v>
      </c>
      <c r="R1269" s="434">
        <v>1</v>
      </c>
      <c r="S1269" s="434" t="s">
        <v>361</v>
      </c>
      <c r="T1269" s="434" t="s">
        <v>361</v>
      </c>
      <c r="U1269" s="434">
        <v>1.5256000000000001</v>
      </c>
      <c r="V1269" s="435"/>
      <c r="W1269" s="441">
        <v>1</v>
      </c>
    </row>
    <row r="1270" spans="2:23" x14ac:dyDescent="0.35">
      <c r="B1270" s="446" t="s">
        <v>222</v>
      </c>
      <c r="C1270" s="434" t="s">
        <v>906</v>
      </c>
      <c r="D1270" s="434" t="s">
        <v>907</v>
      </c>
      <c r="E1270" s="435">
        <v>0.99939999999999996</v>
      </c>
      <c r="F1270" s="434">
        <v>1</v>
      </c>
      <c r="G1270" s="435">
        <v>0</v>
      </c>
      <c r="H1270" s="435">
        <v>0</v>
      </c>
      <c r="I1270" s="435">
        <v>0.29610000000000003</v>
      </c>
      <c r="J1270" s="435">
        <v>3.4110000000000001E-2</v>
      </c>
      <c r="K1270" s="435">
        <v>6.1789999999999998E-2</v>
      </c>
      <c r="L1270" s="434">
        <v>0</v>
      </c>
      <c r="M1270" s="434" t="s">
        <v>361</v>
      </c>
      <c r="N1270" s="434"/>
      <c r="O1270" s="434">
        <v>301</v>
      </c>
      <c r="P1270" s="435">
        <v>0.99960000000000004</v>
      </c>
      <c r="Q1270" s="434">
        <v>1</v>
      </c>
      <c r="R1270" s="434">
        <v>1</v>
      </c>
      <c r="S1270" s="434" t="s">
        <v>361</v>
      </c>
      <c r="T1270" s="434" t="s">
        <v>361</v>
      </c>
      <c r="U1270" s="434">
        <v>1.4778</v>
      </c>
      <c r="V1270" s="435"/>
      <c r="W1270" s="441">
        <v>1</v>
      </c>
    </row>
    <row r="1271" spans="2:23" x14ac:dyDescent="0.35">
      <c r="B1271" s="446" t="s">
        <v>222</v>
      </c>
      <c r="C1271" s="434" t="s">
        <v>799</v>
      </c>
      <c r="D1271" s="434" t="s">
        <v>800</v>
      </c>
      <c r="E1271" s="435">
        <v>0.94030000000000002</v>
      </c>
      <c r="F1271" s="434">
        <v>1</v>
      </c>
      <c r="G1271" s="435">
        <v>8.5639999999999994E-2</v>
      </c>
      <c r="H1271" s="435">
        <v>3.5380000000000002E-2</v>
      </c>
      <c r="I1271" s="435">
        <v>0.30399999999999999</v>
      </c>
      <c r="J1271" s="435">
        <v>3.5740000000000001E-2</v>
      </c>
      <c r="K1271" s="435">
        <v>6.3490000000000005E-2</v>
      </c>
      <c r="L1271" s="434">
        <v>0</v>
      </c>
      <c r="M1271" s="434" t="s">
        <v>361</v>
      </c>
      <c r="N1271" s="434"/>
      <c r="O1271" s="434">
        <v>4480</v>
      </c>
      <c r="P1271" s="435">
        <v>0.9587</v>
      </c>
      <c r="Q1271" s="434">
        <v>1</v>
      </c>
      <c r="R1271" s="434">
        <v>1</v>
      </c>
      <c r="S1271" s="434" t="s">
        <v>361</v>
      </c>
      <c r="T1271" s="434" t="s">
        <v>361</v>
      </c>
      <c r="U1271" s="434">
        <v>1.4035</v>
      </c>
      <c r="V1271" s="435"/>
      <c r="W1271" s="441">
        <v>1</v>
      </c>
    </row>
    <row r="1272" spans="2:23" x14ac:dyDescent="0.35">
      <c r="B1272" s="446" t="s">
        <v>222</v>
      </c>
      <c r="C1272" s="434" t="s">
        <v>801</v>
      </c>
      <c r="D1272" s="434" t="s">
        <v>802</v>
      </c>
      <c r="E1272" s="435">
        <v>0.97249999999999992</v>
      </c>
      <c r="F1272" s="434">
        <v>1</v>
      </c>
      <c r="G1272" s="435">
        <v>0</v>
      </c>
      <c r="H1272" s="435">
        <v>0</v>
      </c>
      <c r="I1272" s="435">
        <v>0.3629</v>
      </c>
      <c r="J1272" s="435">
        <v>4.7890000000000002E-2</v>
      </c>
      <c r="K1272" s="435">
        <v>7.6249999999999998E-2</v>
      </c>
      <c r="L1272" s="434">
        <v>0</v>
      </c>
      <c r="M1272" s="434" t="s">
        <v>361</v>
      </c>
      <c r="N1272" s="434"/>
      <c r="O1272" s="434">
        <v>5585</v>
      </c>
      <c r="P1272" s="435">
        <v>0.98109999999999997</v>
      </c>
      <c r="Q1272" s="434">
        <v>1</v>
      </c>
      <c r="R1272" s="434">
        <v>1</v>
      </c>
      <c r="S1272" s="434" t="s">
        <v>361</v>
      </c>
      <c r="T1272" s="434" t="s">
        <v>361</v>
      </c>
      <c r="U1272" s="434">
        <v>1.621</v>
      </c>
      <c r="V1272" s="435"/>
      <c r="W1272" s="441">
        <v>1</v>
      </c>
    </row>
    <row r="1273" spans="2:23" x14ac:dyDescent="0.35">
      <c r="B1273" s="446" t="s">
        <v>222</v>
      </c>
      <c r="C1273" s="434" t="s">
        <v>803</v>
      </c>
      <c r="D1273" s="434" t="s">
        <v>804</v>
      </c>
      <c r="E1273" s="435">
        <v>0.94030000000000002</v>
      </c>
      <c r="F1273" s="434">
        <v>1</v>
      </c>
      <c r="G1273" s="435">
        <v>4.2500000000000003E-3</v>
      </c>
      <c r="H1273" s="435">
        <v>2.63E-3</v>
      </c>
      <c r="I1273" s="435">
        <v>0.29049999999999998</v>
      </c>
      <c r="J1273" s="435">
        <v>3.295E-2</v>
      </c>
      <c r="K1273" s="435">
        <v>6.0589999999999998E-2</v>
      </c>
      <c r="L1273" s="434">
        <v>0</v>
      </c>
      <c r="M1273" s="434" t="s">
        <v>361</v>
      </c>
      <c r="N1273" s="434"/>
      <c r="O1273" s="434">
        <v>979</v>
      </c>
      <c r="P1273" s="435">
        <v>0.9587</v>
      </c>
      <c r="Q1273" s="434">
        <v>1</v>
      </c>
      <c r="R1273" s="434">
        <v>1</v>
      </c>
      <c r="S1273" s="434" t="s">
        <v>361</v>
      </c>
      <c r="T1273" s="434" t="s">
        <v>361</v>
      </c>
      <c r="U1273" s="434">
        <v>1.4093</v>
      </c>
      <c r="V1273" s="435"/>
      <c r="W1273" s="441">
        <v>1</v>
      </c>
    </row>
    <row r="1274" spans="2:23" x14ac:dyDescent="0.35">
      <c r="B1274" s="446" t="s">
        <v>222</v>
      </c>
      <c r="C1274" s="434" t="s">
        <v>805</v>
      </c>
      <c r="D1274" s="434" t="s">
        <v>806</v>
      </c>
      <c r="E1274" s="435">
        <v>0.99939999999999996</v>
      </c>
      <c r="F1274" s="434">
        <v>1</v>
      </c>
      <c r="G1274" s="435">
        <v>0</v>
      </c>
      <c r="H1274" s="435">
        <v>0</v>
      </c>
      <c r="I1274" s="435">
        <v>0.21189760930000001</v>
      </c>
      <c r="J1274" s="435">
        <v>1.6740000000000001E-2</v>
      </c>
      <c r="K1274" s="435">
        <v>0</v>
      </c>
      <c r="L1274" s="434">
        <v>0</v>
      </c>
      <c r="M1274" s="434" t="s">
        <v>361</v>
      </c>
      <c r="N1274" s="434"/>
      <c r="O1274" s="434">
        <v>1067</v>
      </c>
      <c r="P1274" s="435">
        <v>0.99960000000000004</v>
      </c>
      <c r="Q1274" s="434">
        <v>1</v>
      </c>
      <c r="R1274" s="434">
        <v>1</v>
      </c>
      <c r="S1274" s="434" t="s">
        <v>361</v>
      </c>
      <c r="T1274" s="434" t="s">
        <v>361</v>
      </c>
      <c r="U1274" s="434">
        <v>1.2094</v>
      </c>
      <c r="V1274" s="435"/>
      <c r="W1274" s="441">
        <v>1</v>
      </c>
    </row>
    <row r="1275" spans="2:23" x14ac:dyDescent="0.35">
      <c r="B1275" s="446" t="s">
        <v>222</v>
      </c>
      <c r="C1275" s="434" t="s">
        <v>807</v>
      </c>
      <c r="D1275" s="434" t="s">
        <v>808</v>
      </c>
      <c r="E1275" s="435">
        <v>0.91</v>
      </c>
      <c r="F1275" s="434">
        <v>1</v>
      </c>
      <c r="G1275" s="435">
        <v>0</v>
      </c>
      <c r="H1275" s="435">
        <v>0</v>
      </c>
      <c r="I1275" s="435">
        <v>0.14654286090000002</v>
      </c>
      <c r="J1275" s="435">
        <v>0</v>
      </c>
      <c r="K1275" s="435">
        <v>0</v>
      </c>
      <c r="L1275" s="434">
        <v>0</v>
      </c>
      <c r="M1275" s="434" t="s">
        <v>361</v>
      </c>
      <c r="N1275" s="434"/>
      <c r="O1275" s="434">
        <v>1830</v>
      </c>
      <c r="P1275" s="435">
        <v>0.9375</v>
      </c>
      <c r="Q1275" s="434">
        <v>1</v>
      </c>
      <c r="R1275" s="434">
        <v>1</v>
      </c>
      <c r="S1275" s="434" t="s">
        <v>361</v>
      </c>
      <c r="T1275" s="434" t="s">
        <v>361</v>
      </c>
      <c r="U1275" s="434">
        <v>1.4943</v>
      </c>
      <c r="V1275" s="435"/>
      <c r="W1275" s="441">
        <v>1</v>
      </c>
    </row>
    <row r="1276" spans="2:23" x14ac:dyDescent="0.35">
      <c r="B1276" s="446" t="s">
        <v>222</v>
      </c>
      <c r="C1276" s="434" t="s">
        <v>809</v>
      </c>
      <c r="D1276" s="434" t="s">
        <v>810</v>
      </c>
      <c r="E1276" s="435">
        <v>0.99939999999999996</v>
      </c>
      <c r="F1276" s="434">
        <v>1</v>
      </c>
      <c r="G1276" s="435">
        <v>0</v>
      </c>
      <c r="H1276" s="435">
        <v>0</v>
      </c>
      <c r="I1276" s="435">
        <v>0.31489999999999996</v>
      </c>
      <c r="J1276" s="435">
        <v>3.7990000000000003E-2</v>
      </c>
      <c r="K1276" s="435">
        <v>6.5839999999999996E-2</v>
      </c>
      <c r="L1276" s="434">
        <v>0</v>
      </c>
      <c r="M1276" s="434" t="s">
        <v>361</v>
      </c>
      <c r="N1276" s="434"/>
      <c r="O1276" s="434">
        <v>4192</v>
      </c>
      <c r="P1276" s="435">
        <v>0.99960000000000004</v>
      </c>
      <c r="Q1276" s="434">
        <v>1</v>
      </c>
      <c r="R1276" s="434">
        <v>1</v>
      </c>
      <c r="S1276" s="434" t="s">
        <v>361</v>
      </c>
      <c r="T1276" s="434" t="s">
        <v>361</v>
      </c>
      <c r="U1276" s="434">
        <v>1.5609</v>
      </c>
      <c r="V1276" s="435"/>
      <c r="W1276" s="441">
        <v>1</v>
      </c>
    </row>
    <row r="1277" spans="2:23" x14ac:dyDescent="0.35">
      <c r="B1277" s="446" t="s">
        <v>222</v>
      </c>
      <c r="C1277" s="434" t="s">
        <v>811</v>
      </c>
      <c r="D1277" s="434" t="s">
        <v>812</v>
      </c>
      <c r="E1277" s="435">
        <v>0.94030000000000002</v>
      </c>
      <c r="F1277" s="434">
        <v>1</v>
      </c>
      <c r="G1277" s="435">
        <v>0</v>
      </c>
      <c r="H1277" s="435">
        <v>0</v>
      </c>
      <c r="I1277" s="435">
        <v>0.1971</v>
      </c>
      <c r="J1277" s="435">
        <v>1.3899999999999999E-2</v>
      </c>
      <c r="K1277" s="435">
        <v>4.0719999999999999E-2</v>
      </c>
      <c r="L1277" s="434">
        <v>0</v>
      </c>
      <c r="M1277" s="434" t="s">
        <v>361</v>
      </c>
      <c r="N1277" s="434"/>
      <c r="O1277" s="434">
        <v>6070</v>
      </c>
      <c r="P1277" s="435">
        <v>0.9587</v>
      </c>
      <c r="Q1277" s="434">
        <v>1</v>
      </c>
      <c r="R1277" s="434">
        <v>1</v>
      </c>
      <c r="S1277" s="434" t="s">
        <v>361</v>
      </c>
      <c r="T1277" s="434" t="s">
        <v>361</v>
      </c>
      <c r="U1277" s="434">
        <v>1.8875</v>
      </c>
      <c r="V1277" s="435"/>
      <c r="W1277" s="441">
        <v>1</v>
      </c>
    </row>
    <row r="1278" spans="2:23" x14ac:dyDescent="0.35">
      <c r="B1278" s="446" t="s">
        <v>222</v>
      </c>
      <c r="C1278" s="434" t="s">
        <v>813</v>
      </c>
      <c r="D1278" s="434" t="s">
        <v>814</v>
      </c>
      <c r="E1278" s="435">
        <v>0.94030000000000002</v>
      </c>
      <c r="F1278" s="434">
        <v>1</v>
      </c>
      <c r="G1278" s="435">
        <v>0</v>
      </c>
      <c r="H1278" s="435">
        <v>0</v>
      </c>
      <c r="I1278" s="435">
        <v>0.10570497229999999</v>
      </c>
      <c r="J1278" s="435">
        <v>0</v>
      </c>
      <c r="K1278" s="435">
        <v>2.164E-2</v>
      </c>
      <c r="L1278" s="434">
        <v>0</v>
      </c>
      <c r="M1278" s="434" t="s">
        <v>361</v>
      </c>
      <c r="N1278" s="434"/>
      <c r="O1278" s="434">
        <v>1139</v>
      </c>
      <c r="P1278" s="435">
        <v>0.9587</v>
      </c>
      <c r="Q1278" s="434">
        <v>1</v>
      </c>
      <c r="R1278" s="434">
        <v>1</v>
      </c>
      <c r="S1278" s="434" t="s">
        <v>361</v>
      </c>
      <c r="T1278" s="434" t="s">
        <v>361</v>
      </c>
      <c r="U1278" s="434">
        <v>1.2892999999999999</v>
      </c>
      <c r="V1278" s="435"/>
      <c r="W1278" s="441">
        <v>1</v>
      </c>
    </row>
    <row r="1279" spans="2:23" x14ac:dyDescent="0.35">
      <c r="B1279" s="446" t="s">
        <v>222</v>
      </c>
      <c r="C1279" s="434" t="s">
        <v>815</v>
      </c>
      <c r="D1279" s="434" t="s">
        <v>816</v>
      </c>
      <c r="E1279" s="435">
        <v>0.97249999999999992</v>
      </c>
      <c r="F1279" s="434">
        <v>1</v>
      </c>
      <c r="G1279" s="435">
        <v>0</v>
      </c>
      <c r="H1279" s="435">
        <v>0</v>
      </c>
      <c r="I1279" s="435">
        <v>0.31759999999999999</v>
      </c>
      <c r="J1279" s="435">
        <v>0.03</v>
      </c>
      <c r="K1279" s="435">
        <v>0</v>
      </c>
      <c r="L1279" s="434">
        <v>0</v>
      </c>
      <c r="M1279" s="434" t="s">
        <v>361</v>
      </c>
      <c r="N1279" s="434"/>
      <c r="O1279" s="434">
        <v>1691</v>
      </c>
      <c r="P1279" s="435">
        <v>0.98109999999999997</v>
      </c>
      <c r="Q1279" s="434">
        <v>1</v>
      </c>
      <c r="R1279" s="434">
        <v>1</v>
      </c>
      <c r="S1279" s="434" t="s">
        <v>361</v>
      </c>
      <c r="T1279" s="434" t="s">
        <v>361</v>
      </c>
      <c r="U1279" s="434">
        <v>1.6144000000000001</v>
      </c>
      <c r="V1279" s="435"/>
      <c r="W1279" s="441">
        <v>1</v>
      </c>
    </row>
    <row r="1280" spans="2:23" x14ac:dyDescent="0.35">
      <c r="B1280" s="446" t="s">
        <v>223</v>
      </c>
      <c r="C1280" s="434" t="s">
        <v>731</v>
      </c>
      <c r="D1280" s="434" t="s">
        <v>732</v>
      </c>
      <c r="E1280" s="435">
        <v>0.88690000000000002</v>
      </c>
      <c r="F1280" s="434">
        <v>1</v>
      </c>
      <c r="G1280" s="435">
        <v>0</v>
      </c>
      <c r="H1280" s="435">
        <v>0</v>
      </c>
      <c r="I1280" s="435">
        <v>0.2994</v>
      </c>
      <c r="J1280" s="435">
        <v>3.4790000000000001E-2</v>
      </c>
      <c r="K1280" s="435">
        <v>6.25E-2</v>
      </c>
      <c r="L1280" s="434">
        <v>0</v>
      </c>
      <c r="M1280" s="434" t="s">
        <v>361</v>
      </c>
      <c r="N1280" s="434"/>
      <c r="O1280" s="434">
        <v>6694</v>
      </c>
      <c r="P1280" s="435">
        <v>0.92110000000000003</v>
      </c>
      <c r="Q1280" s="434">
        <v>1</v>
      </c>
      <c r="R1280" s="434">
        <v>1</v>
      </c>
      <c r="S1280" s="434" t="s">
        <v>361</v>
      </c>
      <c r="T1280" s="434" t="s">
        <v>361</v>
      </c>
      <c r="U1280" s="434">
        <v>1.5563</v>
      </c>
      <c r="V1280" s="435"/>
      <c r="W1280" s="441">
        <v>1</v>
      </c>
    </row>
    <row r="1281" spans="2:23" x14ac:dyDescent="0.35">
      <c r="B1281" s="446" t="s">
        <v>223</v>
      </c>
      <c r="C1281" s="434" t="s">
        <v>733</v>
      </c>
      <c r="D1281" s="434" t="s">
        <v>734</v>
      </c>
      <c r="E1281" s="435">
        <v>0.94820000000000004</v>
      </c>
      <c r="F1281" s="434">
        <v>1</v>
      </c>
      <c r="G1281" s="435">
        <v>0.18570999999999999</v>
      </c>
      <c r="H1281" s="435">
        <v>0.15092</v>
      </c>
      <c r="I1281" s="435">
        <v>0.45250000000000001</v>
      </c>
      <c r="J1281" s="435">
        <v>6.6369999999999998E-2</v>
      </c>
      <c r="K1281" s="435">
        <v>9.5960000000000004E-2</v>
      </c>
      <c r="L1281" s="434">
        <v>0</v>
      </c>
      <c r="M1281" s="434" t="s">
        <v>361</v>
      </c>
      <c r="N1281" s="434"/>
      <c r="O1281" s="434">
        <v>7780</v>
      </c>
      <c r="P1281" s="435">
        <v>0.96419999999999995</v>
      </c>
      <c r="Q1281" s="434">
        <v>1</v>
      </c>
      <c r="R1281" s="434">
        <v>1</v>
      </c>
      <c r="S1281" s="434" t="s">
        <v>361</v>
      </c>
      <c r="T1281" s="434" t="s">
        <v>361</v>
      </c>
      <c r="U1281" s="434">
        <v>2.7688000000000001</v>
      </c>
      <c r="V1281" s="435"/>
      <c r="W1281" s="441">
        <v>1</v>
      </c>
    </row>
    <row r="1282" spans="2:23" x14ac:dyDescent="0.35">
      <c r="B1282" s="446" t="s">
        <v>223</v>
      </c>
      <c r="C1282" s="434" t="s">
        <v>735</v>
      </c>
      <c r="D1282" s="434" t="s">
        <v>892</v>
      </c>
      <c r="E1282" s="435">
        <v>1.0125</v>
      </c>
      <c r="F1282" s="434">
        <v>1</v>
      </c>
      <c r="G1282" s="435">
        <v>7.4380000000000002E-2</v>
      </c>
      <c r="H1282" s="435">
        <v>7.3279999999999998E-2</v>
      </c>
      <c r="I1282" s="435">
        <v>0.4854</v>
      </c>
      <c r="J1282" s="435">
        <v>7.3150000000000007E-2</v>
      </c>
      <c r="K1282" s="435">
        <v>0.10329000000000001</v>
      </c>
      <c r="L1282" s="434">
        <v>0</v>
      </c>
      <c r="M1282" s="434" t="s">
        <v>361</v>
      </c>
      <c r="N1282" s="434"/>
      <c r="O1282" s="434">
        <v>3605</v>
      </c>
      <c r="P1282" s="435">
        <v>1.0085</v>
      </c>
      <c r="Q1282" s="434">
        <v>1</v>
      </c>
      <c r="R1282" s="434">
        <v>1</v>
      </c>
      <c r="S1282" s="434" t="s">
        <v>361</v>
      </c>
      <c r="T1282" s="434" t="s">
        <v>361</v>
      </c>
      <c r="U1282" s="434">
        <v>1.7474000000000001</v>
      </c>
      <c r="V1282" s="435"/>
      <c r="W1282" s="441">
        <v>1</v>
      </c>
    </row>
    <row r="1283" spans="2:23" x14ac:dyDescent="0.35">
      <c r="B1283" s="446" t="s">
        <v>223</v>
      </c>
      <c r="C1283" s="434" t="s">
        <v>737</v>
      </c>
      <c r="D1283" s="434" t="s">
        <v>738</v>
      </c>
      <c r="E1283" s="435">
        <v>1.0147999999999999</v>
      </c>
      <c r="F1283" s="434">
        <v>1</v>
      </c>
      <c r="G1283" s="435">
        <v>1.942E-2</v>
      </c>
      <c r="H1283" s="435">
        <v>1.5270000000000001E-2</v>
      </c>
      <c r="I1283" s="435">
        <v>0.35870000000000002</v>
      </c>
      <c r="J1283" s="435">
        <v>4.7019999999999999E-2</v>
      </c>
      <c r="K1283" s="435">
        <v>7.5340000000000004E-2</v>
      </c>
      <c r="L1283" s="434">
        <v>0</v>
      </c>
      <c r="M1283" s="434" t="s">
        <v>361</v>
      </c>
      <c r="N1283" s="434"/>
      <c r="O1283" s="434">
        <v>5474</v>
      </c>
      <c r="P1283" s="435">
        <v>1.0101</v>
      </c>
      <c r="Q1283" s="434">
        <v>1</v>
      </c>
      <c r="R1283" s="434">
        <v>1</v>
      </c>
      <c r="S1283" s="434" t="s">
        <v>361</v>
      </c>
      <c r="T1283" s="434" t="s">
        <v>361</v>
      </c>
      <c r="U1283" s="434">
        <v>1.7957000000000001</v>
      </c>
      <c r="V1283" s="435"/>
      <c r="W1283" s="441">
        <v>1</v>
      </c>
    </row>
    <row r="1284" spans="2:23" x14ac:dyDescent="0.35">
      <c r="B1284" s="446" t="s">
        <v>223</v>
      </c>
      <c r="C1284" s="434" t="s">
        <v>739</v>
      </c>
      <c r="D1284" s="434" t="s">
        <v>740</v>
      </c>
      <c r="E1284" s="435">
        <v>0.95850000000000002</v>
      </c>
      <c r="F1284" s="434">
        <v>1</v>
      </c>
      <c r="G1284" s="435">
        <v>0</v>
      </c>
      <c r="H1284" s="435">
        <v>0</v>
      </c>
      <c r="I1284" s="435">
        <v>0.23039999999999999</v>
      </c>
      <c r="J1284" s="435">
        <v>2.0559999999999998E-2</v>
      </c>
      <c r="K1284" s="435">
        <v>4.7759999999999997E-2</v>
      </c>
      <c r="L1284" s="434">
        <v>0</v>
      </c>
      <c r="M1284" s="434" t="s">
        <v>361</v>
      </c>
      <c r="N1284" s="434"/>
      <c r="O1284" s="434">
        <v>6495</v>
      </c>
      <c r="P1284" s="435">
        <v>0.97140000000000004</v>
      </c>
      <c r="Q1284" s="434">
        <v>1</v>
      </c>
      <c r="R1284" s="434">
        <v>1</v>
      </c>
      <c r="S1284" s="434" t="s">
        <v>361</v>
      </c>
      <c r="T1284" s="434" t="s">
        <v>361</v>
      </c>
      <c r="U1284" s="434">
        <v>1.5706</v>
      </c>
      <c r="V1284" s="435"/>
      <c r="W1284" s="441">
        <v>1</v>
      </c>
    </row>
    <row r="1285" spans="2:23" x14ac:dyDescent="0.35">
      <c r="B1285" s="446" t="s">
        <v>223</v>
      </c>
      <c r="C1285" s="434" t="s">
        <v>741</v>
      </c>
      <c r="D1285" s="434" t="s">
        <v>742</v>
      </c>
      <c r="E1285" s="435">
        <v>0.94820000000000004</v>
      </c>
      <c r="F1285" s="434">
        <v>1</v>
      </c>
      <c r="G1285" s="435">
        <v>0</v>
      </c>
      <c r="H1285" s="435">
        <v>0</v>
      </c>
      <c r="I1285" s="435">
        <v>0.29289999999999999</v>
      </c>
      <c r="J1285" s="435">
        <v>0.03</v>
      </c>
      <c r="K1285" s="435">
        <v>0</v>
      </c>
      <c r="L1285" s="434">
        <v>0</v>
      </c>
      <c r="M1285" s="434" t="s">
        <v>361</v>
      </c>
      <c r="N1285" s="434"/>
      <c r="O1285" s="434">
        <v>1868</v>
      </c>
      <c r="P1285" s="435">
        <v>0.96419999999999995</v>
      </c>
      <c r="Q1285" s="434">
        <v>1</v>
      </c>
      <c r="R1285" s="434">
        <v>1</v>
      </c>
      <c r="S1285" s="434" t="s">
        <v>361</v>
      </c>
      <c r="T1285" s="434" t="s">
        <v>361</v>
      </c>
      <c r="U1285" s="434">
        <v>1.3431</v>
      </c>
      <c r="V1285" s="435"/>
      <c r="W1285" s="441">
        <v>1</v>
      </c>
    </row>
    <row r="1286" spans="2:23" x14ac:dyDescent="0.35">
      <c r="B1286" s="446" t="s">
        <v>223</v>
      </c>
      <c r="C1286" s="434" t="s">
        <v>743</v>
      </c>
      <c r="D1286" s="434" t="s">
        <v>744</v>
      </c>
      <c r="E1286" s="435">
        <v>0.94820000000000004</v>
      </c>
      <c r="F1286" s="434">
        <v>1</v>
      </c>
      <c r="G1286" s="435">
        <v>0.11244</v>
      </c>
      <c r="H1286" s="435">
        <v>9.7320000000000004E-2</v>
      </c>
      <c r="I1286" s="435">
        <v>0.46879999999999999</v>
      </c>
      <c r="J1286" s="435">
        <v>6.973E-2</v>
      </c>
      <c r="K1286" s="435">
        <v>9.9580000000000002E-2</v>
      </c>
      <c r="L1286" s="434">
        <v>0</v>
      </c>
      <c r="M1286" s="434" t="s">
        <v>361</v>
      </c>
      <c r="N1286" s="434"/>
      <c r="O1286" s="434">
        <v>4170</v>
      </c>
      <c r="P1286" s="435">
        <v>0.96419999999999995</v>
      </c>
      <c r="Q1286" s="434">
        <v>1</v>
      </c>
      <c r="R1286" s="434">
        <v>1</v>
      </c>
      <c r="S1286" s="434" t="s">
        <v>361</v>
      </c>
      <c r="T1286" s="434" t="s">
        <v>361</v>
      </c>
      <c r="U1286" s="434">
        <v>2.1703999999999999</v>
      </c>
      <c r="V1286" s="435"/>
      <c r="W1286" s="441">
        <v>1</v>
      </c>
    </row>
    <row r="1287" spans="2:23" x14ac:dyDescent="0.35">
      <c r="B1287" s="446" t="s">
        <v>223</v>
      </c>
      <c r="C1287" s="434" t="s">
        <v>745</v>
      </c>
      <c r="D1287" s="434" t="s">
        <v>746</v>
      </c>
      <c r="E1287" s="435">
        <v>0.94820000000000004</v>
      </c>
      <c r="F1287" s="434">
        <v>1</v>
      </c>
      <c r="G1287" s="435">
        <v>0.23705999999999999</v>
      </c>
      <c r="H1287" s="435">
        <v>0.17943000000000001</v>
      </c>
      <c r="I1287" s="435">
        <v>0.36</v>
      </c>
      <c r="J1287" s="435">
        <v>4.7289999999999999E-2</v>
      </c>
      <c r="K1287" s="435">
        <v>7.5620000000000007E-2</v>
      </c>
      <c r="L1287" s="434">
        <v>0</v>
      </c>
      <c r="M1287" s="434" t="s">
        <v>361</v>
      </c>
      <c r="N1287" s="434"/>
      <c r="O1287" s="434">
        <v>10921</v>
      </c>
      <c r="P1287" s="435">
        <v>0.96419999999999995</v>
      </c>
      <c r="Q1287" s="434">
        <v>1</v>
      </c>
      <c r="R1287" s="434">
        <v>1</v>
      </c>
      <c r="S1287" s="434" t="s">
        <v>361</v>
      </c>
      <c r="T1287" s="434" t="s">
        <v>361</v>
      </c>
      <c r="U1287" s="434">
        <v>2.2307000000000001</v>
      </c>
      <c r="V1287" s="435"/>
      <c r="W1287" s="441">
        <v>1</v>
      </c>
    </row>
    <row r="1288" spans="2:23" x14ac:dyDescent="0.35">
      <c r="B1288" s="446" t="s">
        <v>223</v>
      </c>
      <c r="C1288" s="434" t="s">
        <v>747</v>
      </c>
      <c r="D1288" s="434" t="s">
        <v>748</v>
      </c>
      <c r="E1288" s="435">
        <v>0.94820000000000004</v>
      </c>
      <c r="F1288" s="434">
        <v>1</v>
      </c>
      <c r="G1288" s="435">
        <v>8.3390000000000006E-2</v>
      </c>
      <c r="H1288" s="435">
        <v>6.9860000000000005E-2</v>
      </c>
      <c r="I1288" s="435">
        <v>0.33500000000000002</v>
      </c>
      <c r="J1288" s="435">
        <v>4.2130000000000001E-2</v>
      </c>
      <c r="K1288" s="435">
        <v>7.0190000000000002E-2</v>
      </c>
      <c r="L1288" s="434">
        <v>0</v>
      </c>
      <c r="M1288" s="434" t="s">
        <v>361</v>
      </c>
      <c r="N1288" s="434"/>
      <c r="O1288" s="434">
        <v>5311</v>
      </c>
      <c r="P1288" s="435">
        <v>0.96419999999999995</v>
      </c>
      <c r="Q1288" s="434">
        <v>1</v>
      </c>
      <c r="R1288" s="434">
        <v>1</v>
      </c>
      <c r="S1288" s="434" t="s">
        <v>361</v>
      </c>
      <c r="T1288" s="434" t="s">
        <v>361</v>
      </c>
      <c r="U1288" s="434">
        <v>1.633</v>
      </c>
      <c r="V1288" s="435"/>
      <c r="W1288" s="441">
        <v>1</v>
      </c>
    </row>
    <row r="1289" spans="2:23" x14ac:dyDescent="0.35">
      <c r="B1289" s="446" t="s">
        <v>223</v>
      </c>
      <c r="C1289" s="434" t="s">
        <v>749</v>
      </c>
      <c r="D1289" s="434" t="s">
        <v>750</v>
      </c>
      <c r="E1289" s="435">
        <v>0.94820000000000004</v>
      </c>
      <c r="F1289" s="434">
        <v>1</v>
      </c>
      <c r="G1289" s="435">
        <v>0.11458</v>
      </c>
      <c r="H1289" s="435">
        <v>0.14029</v>
      </c>
      <c r="I1289" s="435">
        <v>0.36809999999999998</v>
      </c>
      <c r="J1289" s="435">
        <v>4.8959999999999997E-2</v>
      </c>
      <c r="K1289" s="435">
        <v>7.739E-2</v>
      </c>
      <c r="L1289" s="434">
        <v>0</v>
      </c>
      <c r="M1289" s="434" t="s">
        <v>361</v>
      </c>
      <c r="N1289" s="434"/>
      <c r="O1289" s="434">
        <v>6423</v>
      </c>
      <c r="P1289" s="435">
        <v>0.96419999999999995</v>
      </c>
      <c r="Q1289" s="434">
        <v>1</v>
      </c>
      <c r="R1289" s="434">
        <v>1</v>
      </c>
      <c r="S1289" s="434" t="s">
        <v>361</v>
      </c>
      <c r="T1289" s="434" t="s">
        <v>361</v>
      </c>
      <c r="U1289" s="434">
        <v>1.9479</v>
      </c>
      <c r="V1289" s="435"/>
      <c r="W1289" s="441">
        <v>1</v>
      </c>
    </row>
    <row r="1290" spans="2:23" x14ac:dyDescent="0.35">
      <c r="B1290" s="446" t="s">
        <v>223</v>
      </c>
      <c r="C1290" s="434" t="s">
        <v>893</v>
      </c>
      <c r="D1290" s="434" t="s">
        <v>894</v>
      </c>
      <c r="E1290" s="435">
        <v>0.94820000000000004</v>
      </c>
      <c r="F1290" s="434">
        <v>1</v>
      </c>
      <c r="G1290" s="435">
        <v>0</v>
      </c>
      <c r="H1290" s="435">
        <v>0</v>
      </c>
      <c r="I1290" s="435">
        <v>0.89459999999999995</v>
      </c>
      <c r="J1290" s="435">
        <v>0.03</v>
      </c>
      <c r="K1290" s="435">
        <v>0</v>
      </c>
      <c r="L1290" s="434">
        <v>0</v>
      </c>
      <c r="M1290" s="434" t="s">
        <v>361</v>
      </c>
      <c r="N1290" s="434"/>
      <c r="O1290" s="434">
        <v>715</v>
      </c>
      <c r="P1290" s="435">
        <v>0.96419999999999995</v>
      </c>
      <c r="Q1290" s="434">
        <v>1</v>
      </c>
      <c r="R1290" s="434">
        <v>1</v>
      </c>
      <c r="S1290" s="434" t="s">
        <v>361</v>
      </c>
      <c r="T1290" s="434" t="s">
        <v>361</v>
      </c>
      <c r="U1290" s="434">
        <v>1.4041999999999999</v>
      </c>
      <c r="V1290" s="435"/>
      <c r="W1290" s="441">
        <v>1</v>
      </c>
    </row>
    <row r="1291" spans="2:23" x14ac:dyDescent="0.35">
      <c r="B1291" s="446" t="s">
        <v>223</v>
      </c>
      <c r="C1291" s="434" t="s">
        <v>751</v>
      </c>
      <c r="D1291" s="434" t="s">
        <v>752</v>
      </c>
      <c r="E1291" s="435">
        <v>0.94820000000000004</v>
      </c>
      <c r="F1291" s="434">
        <v>1</v>
      </c>
      <c r="G1291" s="435">
        <v>0.10903</v>
      </c>
      <c r="H1291" s="435">
        <v>8.387E-2</v>
      </c>
      <c r="I1291" s="435">
        <v>0.3528</v>
      </c>
      <c r="J1291" s="435">
        <v>4.58E-2</v>
      </c>
      <c r="K1291" s="435">
        <v>7.4060000000000001E-2</v>
      </c>
      <c r="L1291" s="434">
        <v>0</v>
      </c>
      <c r="M1291" s="434" t="s">
        <v>361</v>
      </c>
      <c r="N1291" s="434"/>
      <c r="O1291" s="434">
        <v>8057</v>
      </c>
      <c r="P1291" s="435">
        <v>0.96419999999999995</v>
      </c>
      <c r="Q1291" s="434">
        <v>1</v>
      </c>
      <c r="R1291" s="434">
        <v>1</v>
      </c>
      <c r="S1291" s="434" t="s">
        <v>361</v>
      </c>
      <c r="T1291" s="434" t="s">
        <v>361</v>
      </c>
      <c r="U1291" s="434">
        <v>1.4353</v>
      </c>
      <c r="V1291" s="435"/>
      <c r="W1291" s="441">
        <v>1</v>
      </c>
    </row>
    <row r="1292" spans="2:23" x14ac:dyDescent="0.35">
      <c r="B1292" s="446" t="s">
        <v>223</v>
      </c>
      <c r="C1292" s="434" t="s">
        <v>753</v>
      </c>
      <c r="D1292" s="434" t="s">
        <v>754</v>
      </c>
      <c r="E1292" s="435">
        <v>1.0147999999999999</v>
      </c>
      <c r="F1292" s="434">
        <v>1</v>
      </c>
      <c r="G1292" s="435">
        <v>0</v>
      </c>
      <c r="H1292" s="435">
        <v>0</v>
      </c>
      <c r="I1292" s="435">
        <v>0.53690000000000004</v>
      </c>
      <c r="J1292" s="435">
        <v>8.3769999999999997E-2</v>
      </c>
      <c r="K1292" s="435">
        <v>0.11484999999999999</v>
      </c>
      <c r="L1292" s="434">
        <v>0</v>
      </c>
      <c r="M1292" s="434" t="s">
        <v>361</v>
      </c>
      <c r="N1292" s="434"/>
      <c r="O1292" s="434">
        <v>3440</v>
      </c>
      <c r="P1292" s="435">
        <v>1.0101</v>
      </c>
      <c r="Q1292" s="434">
        <v>1</v>
      </c>
      <c r="R1292" s="434">
        <v>1</v>
      </c>
      <c r="S1292" s="434" t="s">
        <v>361</v>
      </c>
      <c r="T1292" s="434" t="s">
        <v>361</v>
      </c>
      <c r="U1292" s="434">
        <v>2.0124</v>
      </c>
      <c r="V1292" s="435"/>
      <c r="W1292" s="441">
        <v>1</v>
      </c>
    </row>
    <row r="1293" spans="2:23" x14ac:dyDescent="0.35">
      <c r="B1293" s="446" t="s">
        <v>223</v>
      </c>
      <c r="C1293" s="434" t="s">
        <v>755</v>
      </c>
      <c r="D1293" s="434" t="s">
        <v>895</v>
      </c>
      <c r="E1293" s="435">
        <v>0.84709999999999996</v>
      </c>
      <c r="F1293" s="434">
        <v>1</v>
      </c>
      <c r="G1293" s="435">
        <v>0</v>
      </c>
      <c r="H1293" s="435">
        <v>0</v>
      </c>
      <c r="I1293" s="435">
        <v>0.3085</v>
      </c>
      <c r="J1293" s="435">
        <v>0.03</v>
      </c>
      <c r="K1293" s="435">
        <v>0</v>
      </c>
      <c r="L1293" s="434">
        <v>0</v>
      </c>
      <c r="M1293" s="434" t="s">
        <v>361</v>
      </c>
      <c r="N1293" s="434"/>
      <c r="O1293" s="434">
        <v>756</v>
      </c>
      <c r="P1293" s="435">
        <v>0.89259999999999995</v>
      </c>
      <c r="Q1293" s="434">
        <v>1</v>
      </c>
      <c r="R1293" s="434">
        <v>1</v>
      </c>
      <c r="S1293" s="434" t="s">
        <v>361</v>
      </c>
      <c r="T1293" s="434" t="s">
        <v>408</v>
      </c>
      <c r="U1293" s="434">
        <v>1.4893000000000001</v>
      </c>
      <c r="V1293" s="435"/>
      <c r="W1293" s="441">
        <v>1</v>
      </c>
    </row>
    <row r="1294" spans="2:23" x14ac:dyDescent="0.35">
      <c r="B1294" s="446" t="s">
        <v>223</v>
      </c>
      <c r="C1294" s="434" t="s">
        <v>757</v>
      </c>
      <c r="D1294" s="434" t="s">
        <v>758</v>
      </c>
      <c r="E1294" s="435">
        <v>1.0147999999999999</v>
      </c>
      <c r="F1294" s="434">
        <v>1</v>
      </c>
      <c r="G1294" s="435">
        <v>0</v>
      </c>
      <c r="H1294" s="435">
        <v>0</v>
      </c>
      <c r="I1294" s="435">
        <v>0.21229999999999999</v>
      </c>
      <c r="J1294" s="435">
        <v>1.6820000000000002E-2</v>
      </c>
      <c r="K1294" s="435">
        <v>4.3929999999999997E-2</v>
      </c>
      <c r="L1294" s="434">
        <v>0</v>
      </c>
      <c r="M1294" s="434" t="s">
        <v>361</v>
      </c>
      <c r="N1294" s="434"/>
      <c r="O1294" s="434">
        <v>3127</v>
      </c>
      <c r="P1294" s="435">
        <v>1.0101</v>
      </c>
      <c r="Q1294" s="434">
        <v>1</v>
      </c>
      <c r="R1294" s="434">
        <v>1</v>
      </c>
      <c r="S1294" s="434" t="s">
        <v>361</v>
      </c>
      <c r="T1294" s="434" t="s">
        <v>361</v>
      </c>
      <c r="U1294" s="434">
        <v>1.4551000000000001</v>
      </c>
      <c r="V1294" s="435"/>
      <c r="W1294" s="441">
        <v>1</v>
      </c>
    </row>
    <row r="1295" spans="2:23" x14ac:dyDescent="0.35">
      <c r="B1295" s="446" t="s">
        <v>223</v>
      </c>
      <c r="C1295" s="434" t="s">
        <v>759</v>
      </c>
      <c r="D1295" s="434" t="s">
        <v>760</v>
      </c>
      <c r="E1295" s="435">
        <v>0.90529999999999999</v>
      </c>
      <c r="F1295" s="434">
        <v>1</v>
      </c>
      <c r="G1295" s="435">
        <v>0</v>
      </c>
      <c r="H1295" s="435">
        <v>0</v>
      </c>
      <c r="I1295" s="435">
        <v>0.30009999999999998</v>
      </c>
      <c r="J1295" s="435">
        <v>3.4930000000000003E-2</v>
      </c>
      <c r="K1295" s="435">
        <v>6.2649999999999997E-2</v>
      </c>
      <c r="L1295" s="434">
        <v>0</v>
      </c>
      <c r="M1295" s="434" t="s">
        <v>361</v>
      </c>
      <c r="N1295" s="434"/>
      <c r="O1295" s="434">
        <v>7518</v>
      </c>
      <c r="P1295" s="435">
        <v>0.93410000000000004</v>
      </c>
      <c r="Q1295" s="434">
        <v>1</v>
      </c>
      <c r="R1295" s="434">
        <v>1</v>
      </c>
      <c r="S1295" s="434" t="s">
        <v>361</v>
      </c>
      <c r="T1295" s="434" t="s">
        <v>361</v>
      </c>
      <c r="U1295" s="434">
        <v>1.8315999999999999</v>
      </c>
      <c r="V1295" s="435"/>
      <c r="W1295" s="441">
        <v>1</v>
      </c>
    </row>
    <row r="1296" spans="2:23" x14ac:dyDescent="0.35">
      <c r="B1296" s="446" t="s">
        <v>223</v>
      </c>
      <c r="C1296" s="434" t="s">
        <v>761</v>
      </c>
      <c r="D1296" s="434" t="s">
        <v>762</v>
      </c>
      <c r="E1296" s="435">
        <v>1.0147999999999999</v>
      </c>
      <c r="F1296" s="434">
        <v>1</v>
      </c>
      <c r="G1296" s="435">
        <v>3.8700000000000002E-3</v>
      </c>
      <c r="H1296" s="435">
        <v>3.0799999999999998E-3</v>
      </c>
      <c r="I1296" s="435">
        <v>0.1706</v>
      </c>
      <c r="J1296" s="435">
        <v>9.5999999999999992E-3</v>
      </c>
      <c r="K1296" s="435">
        <v>3.5150000000000001E-2</v>
      </c>
      <c r="L1296" s="434">
        <v>0</v>
      </c>
      <c r="M1296" s="434" t="s">
        <v>361</v>
      </c>
      <c r="N1296" s="434"/>
      <c r="O1296" s="434">
        <v>6548</v>
      </c>
      <c r="P1296" s="435">
        <v>1.0101</v>
      </c>
      <c r="Q1296" s="434">
        <v>1</v>
      </c>
      <c r="R1296" s="434">
        <v>1</v>
      </c>
      <c r="S1296" s="434" t="s">
        <v>361</v>
      </c>
      <c r="T1296" s="434" t="s">
        <v>361</v>
      </c>
      <c r="U1296" s="434">
        <v>1.7889999999999999</v>
      </c>
      <c r="V1296" s="435"/>
      <c r="W1296" s="441">
        <v>1</v>
      </c>
    </row>
    <row r="1297" spans="2:23" x14ac:dyDescent="0.35">
      <c r="B1297" s="446" t="s">
        <v>223</v>
      </c>
      <c r="C1297" s="434" t="s">
        <v>763</v>
      </c>
      <c r="D1297" s="434" t="s">
        <v>897</v>
      </c>
      <c r="E1297" s="435">
        <v>0.95580000000000009</v>
      </c>
      <c r="F1297" s="434">
        <v>1</v>
      </c>
      <c r="G1297" s="435">
        <v>0</v>
      </c>
      <c r="H1297" s="435">
        <v>0</v>
      </c>
      <c r="I1297" s="435">
        <v>0.16880000000000001</v>
      </c>
      <c r="J1297" s="435">
        <v>9.3100000000000006E-3</v>
      </c>
      <c r="K1297" s="435">
        <v>3.4770000000000002E-2</v>
      </c>
      <c r="L1297" s="434">
        <v>0</v>
      </c>
      <c r="M1297" s="434" t="s">
        <v>361</v>
      </c>
      <c r="N1297" s="434"/>
      <c r="O1297" s="434">
        <v>10348</v>
      </c>
      <c r="P1297" s="435">
        <v>0.96950000000000003</v>
      </c>
      <c r="Q1297" s="434">
        <v>1</v>
      </c>
      <c r="R1297" s="434">
        <v>1</v>
      </c>
      <c r="S1297" s="434" t="s">
        <v>361</v>
      </c>
      <c r="T1297" s="434" t="s">
        <v>361</v>
      </c>
      <c r="U1297" s="434">
        <v>1.5757000000000001</v>
      </c>
      <c r="V1297" s="435"/>
      <c r="W1297" s="441">
        <v>1</v>
      </c>
    </row>
    <row r="1298" spans="2:23" x14ac:dyDescent="0.35">
      <c r="B1298" s="446" t="s">
        <v>223</v>
      </c>
      <c r="C1298" s="434" t="s">
        <v>765</v>
      </c>
      <c r="D1298" s="434" t="s">
        <v>766</v>
      </c>
      <c r="E1298" s="435">
        <v>0.94820000000000004</v>
      </c>
      <c r="F1298" s="434">
        <v>1</v>
      </c>
      <c r="G1298" s="435">
        <v>0.16242000000000001</v>
      </c>
      <c r="H1298" s="435">
        <v>0.13159999999999999</v>
      </c>
      <c r="I1298" s="435">
        <v>0.31169999999999998</v>
      </c>
      <c r="J1298" s="435">
        <v>3.7330000000000002E-2</v>
      </c>
      <c r="K1298" s="435">
        <v>6.515E-2</v>
      </c>
      <c r="L1298" s="434">
        <v>0</v>
      </c>
      <c r="M1298" s="434" t="s">
        <v>361</v>
      </c>
      <c r="N1298" s="434"/>
      <c r="O1298" s="434">
        <v>5425</v>
      </c>
      <c r="P1298" s="435">
        <v>0.96419999999999995</v>
      </c>
      <c r="Q1298" s="434">
        <v>1</v>
      </c>
      <c r="R1298" s="434">
        <v>1</v>
      </c>
      <c r="S1298" s="434" t="s">
        <v>361</v>
      </c>
      <c r="T1298" s="434" t="s">
        <v>361</v>
      </c>
      <c r="U1298" s="434">
        <v>2.1107</v>
      </c>
      <c r="V1298" s="435"/>
      <c r="W1298" s="441">
        <v>1</v>
      </c>
    </row>
    <row r="1299" spans="2:23" x14ac:dyDescent="0.35">
      <c r="B1299" s="446" t="s">
        <v>223</v>
      </c>
      <c r="C1299" s="434" t="s">
        <v>818</v>
      </c>
      <c r="D1299" s="434" t="s">
        <v>819</v>
      </c>
      <c r="E1299" s="435">
        <v>0.90739999999999998</v>
      </c>
      <c r="F1299" s="434">
        <v>1</v>
      </c>
      <c r="G1299" s="435">
        <v>0</v>
      </c>
      <c r="H1299" s="435">
        <v>0</v>
      </c>
      <c r="I1299" s="435">
        <v>0.26329999999999998</v>
      </c>
      <c r="J1299" s="435">
        <v>2.734E-2</v>
      </c>
      <c r="K1299" s="435">
        <v>5.4769999999999999E-2</v>
      </c>
      <c r="L1299" s="434">
        <v>0</v>
      </c>
      <c r="M1299" s="434">
        <v>16</v>
      </c>
      <c r="N1299" s="434">
        <v>2390.7800000000002</v>
      </c>
      <c r="O1299" s="434">
        <v>5786</v>
      </c>
      <c r="P1299" s="435">
        <v>0.93559999999999999</v>
      </c>
      <c r="Q1299" s="434">
        <v>1</v>
      </c>
      <c r="R1299" s="434">
        <v>1</v>
      </c>
      <c r="S1299" s="434" t="s">
        <v>361</v>
      </c>
      <c r="T1299" s="434" t="s">
        <v>361</v>
      </c>
      <c r="U1299" s="434">
        <v>1.5973999999999999</v>
      </c>
      <c r="V1299" s="435"/>
      <c r="W1299" s="441">
        <v>1</v>
      </c>
    </row>
    <row r="1300" spans="2:23" x14ac:dyDescent="0.35">
      <c r="B1300" s="446" t="s">
        <v>223</v>
      </c>
      <c r="C1300" s="434" t="s">
        <v>767</v>
      </c>
      <c r="D1300" s="434" t="s">
        <v>768</v>
      </c>
      <c r="E1300" s="435">
        <v>0.92169999999999996</v>
      </c>
      <c r="F1300" s="434">
        <v>1</v>
      </c>
      <c r="G1300" s="435">
        <v>0</v>
      </c>
      <c r="H1300" s="435">
        <v>0</v>
      </c>
      <c r="I1300" s="435">
        <v>0.27229999999999999</v>
      </c>
      <c r="J1300" s="435">
        <v>2.92E-2</v>
      </c>
      <c r="K1300" s="435">
        <v>5.6689999999999997E-2</v>
      </c>
      <c r="L1300" s="434">
        <v>0</v>
      </c>
      <c r="M1300" s="434" t="s">
        <v>361</v>
      </c>
      <c r="N1300" s="434"/>
      <c r="O1300" s="434">
        <v>2854</v>
      </c>
      <c r="P1300" s="435">
        <v>0.94569999999999999</v>
      </c>
      <c r="Q1300" s="434">
        <v>1</v>
      </c>
      <c r="R1300" s="434">
        <v>1</v>
      </c>
      <c r="S1300" s="434" t="s">
        <v>361</v>
      </c>
      <c r="T1300" s="434" t="s">
        <v>361</v>
      </c>
      <c r="U1300" s="434">
        <v>1.4184000000000001</v>
      </c>
      <c r="V1300" s="435"/>
      <c r="W1300" s="441">
        <v>1</v>
      </c>
    </row>
    <row r="1301" spans="2:23" x14ac:dyDescent="0.35">
      <c r="B1301" s="446" t="s">
        <v>223</v>
      </c>
      <c r="C1301" s="434" t="s">
        <v>769</v>
      </c>
      <c r="D1301" s="434" t="s">
        <v>770</v>
      </c>
      <c r="E1301" s="435">
        <v>0.94820000000000004</v>
      </c>
      <c r="F1301" s="434">
        <v>1</v>
      </c>
      <c r="G1301" s="435">
        <v>0.14176</v>
      </c>
      <c r="H1301" s="435">
        <v>0.10784000000000001</v>
      </c>
      <c r="I1301" s="435">
        <v>0.38890000000000002</v>
      </c>
      <c r="J1301" s="435">
        <v>5.3249999999999999E-2</v>
      </c>
      <c r="K1301" s="435">
        <v>8.1939999999999999E-2</v>
      </c>
      <c r="L1301" s="434">
        <v>0</v>
      </c>
      <c r="M1301" s="434" t="s">
        <v>361</v>
      </c>
      <c r="N1301" s="434"/>
      <c r="O1301" s="434">
        <v>6875</v>
      </c>
      <c r="P1301" s="435">
        <v>0.96419999999999995</v>
      </c>
      <c r="Q1301" s="434">
        <v>1</v>
      </c>
      <c r="R1301" s="434">
        <v>1</v>
      </c>
      <c r="S1301" s="434" t="s">
        <v>361</v>
      </c>
      <c r="T1301" s="434" t="s">
        <v>361</v>
      </c>
      <c r="U1301" s="434">
        <v>1.5864</v>
      </c>
      <c r="V1301" s="435"/>
      <c r="W1301" s="441">
        <v>1</v>
      </c>
    </row>
    <row r="1302" spans="2:23" x14ac:dyDescent="0.35">
      <c r="B1302" s="446" t="s">
        <v>223</v>
      </c>
      <c r="C1302" s="434" t="s">
        <v>771</v>
      </c>
      <c r="D1302" s="434" t="s">
        <v>772</v>
      </c>
      <c r="E1302" s="435">
        <v>0.91749999999999998</v>
      </c>
      <c r="F1302" s="434">
        <v>1</v>
      </c>
      <c r="G1302" s="435">
        <v>0</v>
      </c>
      <c r="H1302" s="435">
        <v>0</v>
      </c>
      <c r="I1302" s="435">
        <v>0.1903</v>
      </c>
      <c r="J1302" s="435">
        <v>1.2800000000000001E-2</v>
      </c>
      <c r="K1302" s="435">
        <v>0</v>
      </c>
      <c r="L1302" s="434">
        <v>0</v>
      </c>
      <c r="M1302" s="434" t="s">
        <v>361</v>
      </c>
      <c r="N1302" s="434"/>
      <c r="O1302" s="434">
        <v>471</v>
      </c>
      <c r="P1302" s="435">
        <v>0.94269999999999998</v>
      </c>
      <c r="Q1302" s="434">
        <v>1</v>
      </c>
      <c r="R1302" s="434">
        <v>1</v>
      </c>
      <c r="S1302" s="434" t="s">
        <v>361</v>
      </c>
      <c r="T1302" s="434" t="s">
        <v>361</v>
      </c>
      <c r="U1302" s="434">
        <v>1.4147000000000001</v>
      </c>
      <c r="V1302" s="435"/>
      <c r="W1302" s="441">
        <v>1</v>
      </c>
    </row>
    <row r="1303" spans="2:23" x14ac:dyDescent="0.35">
      <c r="B1303" s="446" t="s">
        <v>223</v>
      </c>
      <c r="C1303" s="434" t="s">
        <v>773</v>
      </c>
      <c r="D1303" s="434" t="s">
        <v>774</v>
      </c>
      <c r="E1303" s="435">
        <v>1.0955999999999999</v>
      </c>
      <c r="F1303" s="434">
        <v>1</v>
      </c>
      <c r="G1303" s="435">
        <v>0</v>
      </c>
      <c r="H1303" s="435">
        <v>0</v>
      </c>
      <c r="I1303" s="435">
        <v>0.3342</v>
      </c>
      <c r="J1303" s="435">
        <v>0.03</v>
      </c>
      <c r="K1303" s="435">
        <v>0</v>
      </c>
      <c r="L1303" s="434">
        <v>0</v>
      </c>
      <c r="M1303" s="434" t="s">
        <v>361</v>
      </c>
      <c r="N1303" s="434"/>
      <c r="O1303" s="434">
        <v>2194</v>
      </c>
      <c r="P1303" s="435">
        <v>1.0645</v>
      </c>
      <c r="Q1303" s="434">
        <v>1</v>
      </c>
      <c r="R1303" s="434">
        <v>1</v>
      </c>
      <c r="S1303" s="434" t="s">
        <v>361</v>
      </c>
      <c r="T1303" s="434" t="s">
        <v>361</v>
      </c>
      <c r="U1303" s="434">
        <v>1.4164000000000001</v>
      </c>
      <c r="V1303" s="435"/>
      <c r="W1303" s="441">
        <v>1</v>
      </c>
    </row>
    <row r="1304" spans="2:23" x14ac:dyDescent="0.35">
      <c r="B1304" s="446" t="s">
        <v>223</v>
      </c>
      <c r="C1304" s="434" t="s">
        <v>775</v>
      </c>
      <c r="D1304" s="434" t="s">
        <v>776</v>
      </c>
      <c r="E1304" s="435">
        <v>0.95100000000000007</v>
      </c>
      <c r="F1304" s="434">
        <v>1</v>
      </c>
      <c r="G1304" s="435">
        <v>0</v>
      </c>
      <c r="H1304" s="435">
        <v>0</v>
      </c>
      <c r="I1304" s="435">
        <v>0.18190000000000001</v>
      </c>
      <c r="J1304" s="435">
        <v>1.1429999999999999E-2</v>
      </c>
      <c r="K1304" s="435">
        <v>3.7519999999999998E-2</v>
      </c>
      <c r="L1304" s="434">
        <v>0</v>
      </c>
      <c r="M1304" s="434" t="s">
        <v>361</v>
      </c>
      <c r="N1304" s="434"/>
      <c r="O1304" s="434">
        <v>5436</v>
      </c>
      <c r="P1304" s="435">
        <v>0.96619999999999995</v>
      </c>
      <c r="Q1304" s="434">
        <v>1</v>
      </c>
      <c r="R1304" s="434">
        <v>1</v>
      </c>
      <c r="S1304" s="434" t="s">
        <v>361</v>
      </c>
      <c r="T1304" s="434" t="s">
        <v>361</v>
      </c>
      <c r="U1304" s="434">
        <v>1.4137999999999999</v>
      </c>
      <c r="V1304" s="435"/>
      <c r="W1304" s="441">
        <v>1</v>
      </c>
    </row>
    <row r="1305" spans="2:23" x14ac:dyDescent="0.35">
      <c r="B1305" s="446" t="s">
        <v>223</v>
      </c>
      <c r="C1305" s="434" t="s">
        <v>777</v>
      </c>
      <c r="D1305" s="434" t="s">
        <v>778</v>
      </c>
      <c r="E1305" s="435">
        <v>0.94820000000000004</v>
      </c>
      <c r="F1305" s="434">
        <v>1</v>
      </c>
      <c r="G1305" s="435">
        <v>0.11821</v>
      </c>
      <c r="H1305" s="435">
        <v>0.10303</v>
      </c>
      <c r="I1305" s="435">
        <v>0.52800000000000002</v>
      </c>
      <c r="J1305" s="435">
        <v>8.1939999999999999E-2</v>
      </c>
      <c r="K1305" s="435">
        <v>0.11285000000000001</v>
      </c>
      <c r="L1305" s="434">
        <v>0</v>
      </c>
      <c r="M1305" s="434" t="s">
        <v>361</v>
      </c>
      <c r="N1305" s="434"/>
      <c r="O1305" s="434">
        <v>2389</v>
      </c>
      <c r="P1305" s="435">
        <v>0.96419999999999995</v>
      </c>
      <c r="Q1305" s="434">
        <v>1</v>
      </c>
      <c r="R1305" s="434">
        <v>1</v>
      </c>
      <c r="S1305" s="434" t="s">
        <v>361</v>
      </c>
      <c r="T1305" s="434" t="s">
        <v>361</v>
      </c>
      <c r="U1305" s="434">
        <v>1.3876999999999999</v>
      </c>
      <c r="V1305" s="435"/>
      <c r="W1305" s="441">
        <v>1</v>
      </c>
    </row>
    <row r="1306" spans="2:23" x14ac:dyDescent="0.35">
      <c r="B1306" s="446" t="s">
        <v>223</v>
      </c>
      <c r="C1306" s="434" t="s">
        <v>779</v>
      </c>
      <c r="D1306" s="434" t="s">
        <v>899</v>
      </c>
      <c r="E1306" s="435">
        <v>1.0125</v>
      </c>
      <c r="F1306" s="434">
        <v>1</v>
      </c>
      <c r="G1306" s="435">
        <v>0</v>
      </c>
      <c r="H1306" s="435">
        <v>0</v>
      </c>
      <c r="I1306" s="435">
        <v>0.22070000000000001</v>
      </c>
      <c r="J1306" s="435">
        <v>1.856E-2</v>
      </c>
      <c r="K1306" s="435">
        <v>4.5710000000000001E-2</v>
      </c>
      <c r="L1306" s="434">
        <v>0</v>
      </c>
      <c r="M1306" s="434" t="s">
        <v>361</v>
      </c>
      <c r="N1306" s="434"/>
      <c r="O1306" s="434">
        <v>3218</v>
      </c>
      <c r="P1306" s="435">
        <v>1.0085</v>
      </c>
      <c r="Q1306" s="434">
        <v>1</v>
      </c>
      <c r="R1306" s="434">
        <v>1</v>
      </c>
      <c r="S1306" s="434" t="s">
        <v>361</v>
      </c>
      <c r="T1306" s="434" t="s">
        <v>361</v>
      </c>
      <c r="U1306" s="434">
        <v>1.4728000000000001</v>
      </c>
      <c r="V1306" s="435"/>
      <c r="W1306" s="441">
        <v>1</v>
      </c>
    </row>
    <row r="1307" spans="2:23" x14ac:dyDescent="0.35">
      <c r="B1307" s="446" t="s">
        <v>223</v>
      </c>
      <c r="C1307" s="434" t="s">
        <v>781</v>
      </c>
      <c r="D1307" s="434" t="s">
        <v>900</v>
      </c>
      <c r="E1307" s="435">
        <v>0.86319999999999997</v>
      </c>
      <c r="F1307" s="434">
        <v>1</v>
      </c>
      <c r="G1307" s="435">
        <v>0</v>
      </c>
      <c r="H1307" s="435">
        <v>0</v>
      </c>
      <c r="I1307" s="435">
        <v>0.3004</v>
      </c>
      <c r="J1307" s="435">
        <v>0.03</v>
      </c>
      <c r="K1307" s="435">
        <v>0</v>
      </c>
      <c r="L1307" s="434">
        <v>0</v>
      </c>
      <c r="M1307" s="434" t="s">
        <v>361</v>
      </c>
      <c r="N1307" s="434"/>
      <c r="O1307" s="434">
        <v>3994</v>
      </c>
      <c r="P1307" s="435">
        <v>0.9042</v>
      </c>
      <c r="Q1307" s="434">
        <v>1</v>
      </c>
      <c r="R1307" s="434">
        <v>1</v>
      </c>
      <c r="S1307" s="434" t="s">
        <v>361</v>
      </c>
      <c r="T1307" s="434" t="s">
        <v>361</v>
      </c>
      <c r="U1307" s="434">
        <v>1.4912000000000001</v>
      </c>
      <c r="V1307" s="435"/>
      <c r="W1307" s="441">
        <v>1</v>
      </c>
    </row>
    <row r="1308" spans="2:23" x14ac:dyDescent="0.35">
      <c r="B1308" s="446" t="s">
        <v>223</v>
      </c>
      <c r="C1308" s="434" t="s">
        <v>783</v>
      </c>
      <c r="D1308" s="434" t="s">
        <v>784</v>
      </c>
      <c r="E1308" s="435">
        <v>0.94820000000000004</v>
      </c>
      <c r="F1308" s="434">
        <v>1</v>
      </c>
      <c r="G1308" s="435">
        <v>0.13317999999999999</v>
      </c>
      <c r="H1308" s="435">
        <v>0.14548</v>
      </c>
      <c r="I1308" s="435">
        <v>0.64949999999999997</v>
      </c>
      <c r="J1308" s="435">
        <v>0.107</v>
      </c>
      <c r="K1308" s="435">
        <v>0.14055999999999999</v>
      </c>
      <c r="L1308" s="434">
        <v>0</v>
      </c>
      <c r="M1308" s="434" t="s">
        <v>361</v>
      </c>
      <c r="N1308" s="434"/>
      <c r="O1308" s="434">
        <v>1277</v>
      </c>
      <c r="P1308" s="435">
        <v>0.96419999999999995</v>
      </c>
      <c r="Q1308" s="434">
        <v>1</v>
      </c>
      <c r="R1308" s="434">
        <v>1</v>
      </c>
      <c r="S1308" s="434" t="s">
        <v>361</v>
      </c>
      <c r="T1308" s="434" t="s">
        <v>361</v>
      </c>
      <c r="U1308" s="434">
        <v>1.5487</v>
      </c>
      <c r="V1308" s="435"/>
      <c r="W1308" s="441">
        <v>1</v>
      </c>
    </row>
    <row r="1309" spans="2:23" x14ac:dyDescent="0.35">
      <c r="B1309" s="446" t="s">
        <v>223</v>
      </c>
      <c r="C1309" s="434" t="s">
        <v>785</v>
      </c>
      <c r="D1309" s="434" t="s">
        <v>786</v>
      </c>
      <c r="E1309" s="435">
        <v>1.0125</v>
      </c>
      <c r="F1309" s="434">
        <v>1</v>
      </c>
      <c r="G1309" s="435">
        <v>0</v>
      </c>
      <c r="H1309" s="435">
        <v>0</v>
      </c>
      <c r="I1309" s="435">
        <v>0.19670000000000001</v>
      </c>
      <c r="J1309" s="435">
        <v>1.384E-2</v>
      </c>
      <c r="K1309" s="435">
        <v>0</v>
      </c>
      <c r="L1309" s="434">
        <v>0</v>
      </c>
      <c r="M1309" s="434" t="s">
        <v>361</v>
      </c>
      <c r="N1309" s="434"/>
      <c r="O1309" s="434">
        <v>2711</v>
      </c>
      <c r="P1309" s="435">
        <v>1.0085</v>
      </c>
      <c r="Q1309" s="434">
        <v>1</v>
      </c>
      <c r="R1309" s="434">
        <v>1</v>
      </c>
      <c r="S1309" s="434" t="s">
        <v>361</v>
      </c>
      <c r="T1309" s="434" t="s">
        <v>361</v>
      </c>
      <c r="U1309" s="434">
        <v>1.4312</v>
      </c>
      <c r="V1309" s="435"/>
      <c r="W1309" s="441">
        <v>1</v>
      </c>
    </row>
    <row r="1310" spans="2:23" x14ac:dyDescent="0.35">
      <c r="B1310" s="446" t="s">
        <v>223</v>
      </c>
      <c r="C1310" s="434" t="s">
        <v>787</v>
      </c>
      <c r="D1310" s="434" t="s">
        <v>788</v>
      </c>
      <c r="E1310" s="435">
        <v>0.94820000000000004</v>
      </c>
      <c r="F1310" s="434">
        <v>1</v>
      </c>
      <c r="G1310" s="435">
        <v>0</v>
      </c>
      <c r="H1310" s="435">
        <v>0</v>
      </c>
      <c r="I1310" s="435">
        <v>0.35120000000000001</v>
      </c>
      <c r="J1310" s="435">
        <v>4.5469999999999997E-2</v>
      </c>
      <c r="K1310" s="435">
        <v>7.3709999999999998E-2</v>
      </c>
      <c r="L1310" s="434">
        <v>0</v>
      </c>
      <c r="M1310" s="434" t="s">
        <v>361</v>
      </c>
      <c r="N1310" s="434"/>
      <c r="O1310" s="434">
        <v>4454</v>
      </c>
      <c r="P1310" s="435">
        <v>0.96419999999999995</v>
      </c>
      <c r="Q1310" s="434">
        <v>1</v>
      </c>
      <c r="R1310" s="434">
        <v>1</v>
      </c>
      <c r="S1310" s="434" t="s">
        <v>361</v>
      </c>
      <c r="T1310" s="434" t="s">
        <v>361</v>
      </c>
      <c r="U1310" s="434">
        <v>1.4601999999999999</v>
      </c>
      <c r="V1310" s="435"/>
      <c r="W1310" s="441">
        <v>1</v>
      </c>
    </row>
    <row r="1311" spans="2:23" x14ac:dyDescent="0.35">
      <c r="B1311" s="446" t="s">
        <v>223</v>
      </c>
      <c r="C1311" s="434" t="s">
        <v>789</v>
      </c>
      <c r="D1311" s="434" t="s">
        <v>790</v>
      </c>
      <c r="E1311" s="435">
        <v>0.95580000000000009</v>
      </c>
      <c r="F1311" s="434">
        <v>1</v>
      </c>
      <c r="G1311" s="435">
        <v>0</v>
      </c>
      <c r="H1311" s="435">
        <v>0</v>
      </c>
      <c r="I1311" s="435">
        <v>0.27489999999999998</v>
      </c>
      <c r="J1311" s="435">
        <v>2.9739999999999999E-2</v>
      </c>
      <c r="K1311" s="435">
        <v>5.7250000000000002E-2</v>
      </c>
      <c r="L1311" s="434">
        <v>0</v>
      </c>
      <c r="M1311" s="434" t="s">
        <v>361</v>
      </c>
      <c r="N1311" s="434"/>
      <c r="O1311" s="434">
        <v>7182</v>
      </c>
      <c r="P1311" s="435">
        <v>0.96950000000000003</v>
      </c>
      <c r="Q1311" s="434">
        <v>1</v>
      </c>
      <c r="R1311" s="434">
        <v>1</v>
      </c>
      <c r="S1311" s="434" t="s">
        <v>361</v>
      </c>
      <c r="T1311" s="434" t="s">
        <v>361</v>
      </c>
      <c r="U1311" s="434">
        <v>1.6312</v>
      </c>
      <c r="V1311" s="435"/>
      <c r="W1311" s="441">
        <v>1</v>
      </c>
    </row>
    <row r="1312" spans="2:23" x14ac:dyDescent="0.35">
      <c r="B1312" s="446" t="s">
        <v>223</v>
      </c>
      <c r="C1312" s="434" t="s">
        <v>791</v>
      </c>
      <c r="D1312" s="434" t="s">
        <v>792</v>
      </c>
      <c r="E1312" s="435">
        <v>0.94820000000000004</v>
      </c>
      <c r="F1312" s="434">
        <v>1</v>
      </c>
      <c r="G1312" s="435">
        <v>3.2500000000000001E-2</v>
      </c>
      <c r="H1312" s="435">
        <v>2.6509999999999999E-2</v>
      </c>
      <c r="I1312" s="435">
        <v>0.1822</v>
      </c>
      <c r="J1312" s="435">
        <v>1.1480000000000001E-2</v>
      </c>
      <c r="K1312" s="435">
        <v>3.7580000000000002E-2</v>
      </c>
      <c r="L1312" s="434">
        <v>0</v>
      </c>
      <c r="M1312" s="434" t="s">
        <v>361</v>
      </c>
      <c r="N1312" s="434"/>
      <c r="O1312" s="434">
        <v>5972</v>
      </c>
      <c r="P1312" s="435">
        <v>0.96419999999999995</v>
      </c>
      <c r="Q1312" s="434">
        <v>1</v>
      </c>
      <c r="R1312" s="434">
        <v>1</v>
      </c>
      <c r="S1312" s="434" t="s">
        <v>361</v>
      </c>
      <c r="T1312" s="434" t="s">
        <v>361</v>
      </c>
      <c r="U1312" s="434">
        <v>1.4829000000000001</v>
      </c>
      <c r="V1312" s="435"/>
      <c r="W1312" s="441">
        <v>1</v>
      </c>
    </row>
    <row r="1313" spans="2:23" x14ac:dyDescent="0.35">
      <c r="B1313" s="446" t="s">
        <v>223</v>
      </c>
      <c r="C1313" s="434" t="s">
        <v>901</v>
      </c>
      <c r="D1313" s="434" t="s">
        <v>902</v>
      </c>
      <c r="E1313" s="435">
        <v>0.90529999999999999</v>
      </c>
      <c r="F1313" s="434">
        <v>1</v>
      </c>
      <c r="G1313" s="435">
        <v>0</v>
      </c>
      <c r="H1313" s="435">
        <v>0</v>
      </c>
      <c r="I1313" s="435">
        <v>0.1489</v>
      </c>
      <c r="J1313" s="435">
        <v>0</v>
      </c>
      <c r="K1313" s="435">
        <v>0</v>
      </c>
      <c r="L1313" s="434">
        <v>0</v>
      </c>
      <c r="M1313" s="434" t="s">
        <v>361</v>
      </c>
      <c r="N1313" s="434"/>
      <c r="O1313" s="434">
        <v>106</v>
      </c>
      <c r="P1313" s="435">
        <v>0.93410000000000004</v>
      </c>
      <c r="Q1313" s="434">
        <v>1</v>
      </c>
      <c r="R1313" s="434">
        <v>1</v>
      </c>
      <c r="S1313" s="434" t="s">
        <v>361</v>
      </c>
      <c r="T1313" s="434" t="s">
        <v>361</v>
      </c>
      <c r="U1313" s="434">
        <v>0.90429999999999999</v>
      </c>
      <c r="V1313" s="435"/>
      <c r="W1313" s="441">
        <v>1</v>
      </c>
    </row>
    <row r="1314" spans="2:23" x14ac:dyDescent="0.35">
      <c r="B1314" s="446" t="s">
        <v>223</v>
      </c>
      <c r="C1314" s="434" t="s">
        <v>793</v>
      </c>
      <c r="D1314" s="434" t="s">
        <v>903</v>
      </c>
      <c r="E1314" s="435">
        <v>0.95630000000000004</v>
      </c>
      <c r="F1314" s="434">
        <v>1</v>
      </c>
      <c r="G1314" s="435">
        <v>0</v>
      </c>
      <c r="H1314" s="435">
        <v>0</v>
      </c>
      <c r="I1314" s="435">
        <v>0.21299999999999999</v>
      </c>
      <c r="J1314" s="435">
        <v>1.6969999999999999E-2</v>
      </c>
      <c r="K1314" s="435">
        <v>4.4080000000000001E-2</v>
      </c>
      <c r="L1314" s="434">
        <v>0</v>
      </c>
      <c r="M1314" s="434" t="s">
        <v>361</v>
      </c>
      <c r="N1314" s="434"/>
      <c r="O1314" s="434">
        <v>5981</v>
      </c>
      <c r="P1314" s="435">
        <v>0.96989999999999998</v>
      </c>
      <c r="Q1314" s="434">
        <v>1</v>
      </c>
      <c r="R1314" s="434">
        <v>1</v>
      </c>
      <c r="S1314" s="434" t="s">
        <v>361</v>
      </c>
      <c r="T1314" s="434" t="s">
        <v>361</v>
      </c>
      <c r="U1314" s="434">
        <v>1.4743999999999999</v>
      </c>
      <c r="V1314" s="435"/>
      <c r="W1314" s="441">
        <v>1</v>
      </c>
    </row>
    <row r="1315" spans="2:23" x14ac:dyDescent="0.35">
      <c r="B1315" s="446" t="s">
        <v>223</v>
      </c>
      <c r="C1315" s="434" t="s">
        <v>795</v>
      </c>
      <c r="D1315" s="434" t="s">
        <v>904</v>
      </c>
      <c r="E1315" s="435">
        <v>0.94820000000000004</v>
      </c>
      <c r="F1315" s="434">
        <v>1</v>
      </c>
      <c r="G1315" s="435">
        <v>0</v>
      </c>
      <c r="H1315" s="435">
        <v>0</v>
      </c>
      <c r="I1315" s="435">
        <v>0.17810000000000001</v>
      </c>
      <c r="J1315" s="435">
        <v>1.082E-2</v>
      </c>
      <c r="K1315" s="435">
        <v>3.6720000000000003E-2</v>
      </c>
      <c r="L1315" s="434">
        <v>0</v>
      </c>
      <c r="M1315" s="434" t="s">
        <v>361</v>
      </c>
      <c r="N1315" s="434"/>
      <c r="O1315" s="434">
        <v>5363</v>
      </c>
      <c r="P1315" s="435">
        <v>0.96419999999999995</v>
      </c>
      <c r="Q1315" s="434">
        <v>1</v>
      </c>
      <c r="R1315" s="434">
        <v>1</v>
      </c>
      <c r="S1315" s="434" t="s">
        <v>361</v>
      </c>
      <c r="T1315" s="434" t="s">
        <v>361</v>
      </c>
      <c r="U1315" s="434">
        <v>1.5984</v>
      </c>
      <c r="V1315" s="435"/>
      <c r="W1315" s="441">
        <v>1</v>
      </c>
    </row>
    <row r="1316" spans="2:23" x14ac:dyDescent="0.35">
      <c r="B1316" s="446" t="s">
        <v>223</v>
      </c>
      <c r="C1316" s="434" t="s">
        <v>797</v>
      </c>
      <c r="D1316" s="434" t="s">
        <v>905</v>
      </c>
      <c r="E1316" s="435">
        <v>1.0125</v>
      </c>
      <c r="F1316" s="434">
        <v>1</v>
      </c>
      <c r="G1316" s="435">
        <v>0</v>
      </c>
      <c r="H1316" s="435">
        <v>0</v>
      </c>
      <c r="I1316" s="435">
        <v>0.22550000000000001</v>
      </c>
      <c r="J1316" s="435">
        <v>1.9550000000000001E-2</v>
      </c>
      <c r="K1316" s="435">
        <v>4.6719999999999998E-2</v>
      </c>
      <c r="L1316" s="434">
        <v>0</v>
      </c>
      <c r="M1316" s="434" t="s">
        <v>361</v>
      </c>
      <c r="N1316" s="434"/>
      <c r="O1316" s="434">
        <v>4726</v>
      </c>
      <c r="P1316" s="435">
        <v>1.0085</v>
      </c>
      <c r="Q1316" s="434">
        <v>1</v>
      </c>
      <c r="R1316" s="434">
        <v>1</v>
      </c>
      <c r="S1316" s="434" t="s">
        <v>361</v>
      </c>
      <c r="T1316" s="434" t="s">
        <v>361</v>
      </c>
      <c r="U1316" s="434">
        <v>1.5256000000000001</v>
      </c>
      <c r="V1316" s="435"/>
      <c r="W1316" s="441">
        <v>1</v>
      </c>
    </row>
    <row r="1317" spans="2:23" x14ac:dyDescent="0.35">
      <c r="B1317" s="446" t="s">
        <v>223</v>
      </c>
      <c r="C1317" s="434" t="s">
        <v>906</v>
      </c>
      <c r="D1317" s="434" t="s">
        <v>907</v>
      </c>
      <c r="E1317" s="435">
        <v>1.0125</v>
      </c>
      <c r="F1317" s="434">
        <v>1</v>
      </c>
      <c r="G1317" s="435">
        <v>0</v>
      </c>
      <c r="H1317" s="435">
        <v>0</v>
      </c>
      <c r="I1317" s="435">
        <v>0.29609999999999997</v>
      </c>
      <c r="J1317" s="435">
        <v>3.4110000000000001E-2</v>
      </c>
      <c r="K1317" s="435">
        <v>6.1789999999999998E-2</v>
      </c>
      <c r="L1317" s="434">
        <v>0</v>
      </c>
      <c r="M1317" s="434" t="s">
        <v>361</v>
      </c>
      <c r="N1317" s="434"/>
      <c r="O1317" s="434">
        <v>301</v>
      </c>
      <c r="P1317" s="435">
        <v>1.0085</v>
      </c>
      <c r="Q1317" s="434">
        <v>1</v>
      </c>
      <c r="R1317" s="434">
        <v>1</v>
      </c>
      <c r="S1317" s="434" t="s">
        <v>361</v>
      </c>
      <c r="T1317" s="434" t="s">
        <v>361</v>
      </c>
      <c r="U1317" s="434">
        <v>1.4778</v>
      </c>
      <c r="V1317" s="435"/>
      <c r="W1317" s="441">
        <v>1</v>
      </c>
    </row>
    <row r="1318" spans="2:23" x14ac:dyDescent="0.35">
      <c r="B1318" s="446" t="s">
        <v>223</v>
      </c>
      <c r="C1318" s="434" t="s">
        <v>799</v>
      </c>
      <c r="D1318" s="434" t="s">
        <v>800</v>
      </c>
      <c r="E1318" s="435">
        <v>0.94820000000000004</v>
      </c>
      <c r="F1318" s="434">
        <v>1</v>
      </c>
      <c r="G1318" s="435">
        <v>8.5639999999999994E-2</v>
      </c>
      <c r="H1318" s="435">
        <v>9.2660000000000006E-2</v>
      </c>
      <c r="I1318" s="435">
        <v>0.30399999999999999</v>
      </c>
      <c r="J1318" s="435">
        <v>3.5740000000000001E-2</v>
      </c>
      <c r="K1318" s="435">
        <v>6.3490000000000005E-2</v>
      </c>
      <c r="L1318" s="434">
        <v>0</v>
      </c>
      <c r="M1318" s="434" t="s">
        <v>361</v>
      </c>
      <c r="N1318" s="434"/>
      <c r="O1318" s="434">
        <v>4480</v>
      </c>
      <c r="P1318" s="435">
        <v>0.96419999999999995</v>
      </c>
      <c r="Q1318" s="434">
        <v>1</v>
      </c>
      <c r="R1318" s="434">
        <v>1</v>
      </c>
      <c r="S1318" s="434" t="s">
        <v>361</v>
      </c>
      <c r="T1318" s="434" t="s">
        <v>361</v>
      </c>
      <c r="U1318" s="434">
        <v>1.4035</v>
      </c>
      <c r="V1318" s="435"/>
      <c r="W1318" s="441">
        <v>1</v>
      </c>
    </row>
    <row r="1319" spans="2:23" x14ac:dyDescent="0.35">
      <c r="B1319" s="446" t="s">
        <v>223</v>
      </c>
      <c r="C1319" s="434" t="s">
        <v>801</v>
      </c>
      <c r="D1319" s="434" t="s">
        <v>802</v>
      </c>
      <c r="E1319" s="435">
        <v>1.0147999999999999</v>
      </c>
      <c r="F1319" s="434">
        <v>1</v>
      </c>
      <c r="G1319" s="435">
        <v>0</v>
      </c>
      <c r="H1319" s="435">
        <v>0</v>
      </c>
      <c r="I1319" s="435">
        <v>0.3629</v>
      </c>
      <c r="J1319" s="435">
        <v>4.7890000000000002E-2</v>
      </c>
      <c r="K1319" s="435">
        <v>7.6249999999999998E-2</v>
      </c>
      <c r="L1319" s="434">
        <v>0</v>
      </c>
      <c r="M1319" s="434" t="s">
        <v>361</v>
      </c>
      <c r="N1319" s="434"/>
      <c r="O1319" s="434">
        <v>5585</v>
      </c>
      <c r="P1319" s="435">
        <v>1.0101</v>
      </c>
      <c r="Q1319" s="434">
        <v>1</v>
      </c>
      <c r="R1319" s="434">
        <v>1</v>
      </c>
      <c r="S1319" s="434" t="s">
        <v>361</v>
      </c>
      <c r="T1319" s="434" t="s">
        <v>361</v>
      </c>
      <c r="U1319" s="434">
        <v>1.621</v>
      </c>
      <c r="V1319" s="435"/>
      <c r="W1319" s="441">
        <v>1</v>
      </c>
    </row>
    <row r="1320" spans="2:23" x14ac:dyDescent="0.35">
      <c r="B1320" s="446" t="s">
        <v>223</v>
      </c>
      <c r="C1320" s="434" t="s">
        <v>803</v>
      </c>
      <c r="D1320" s="434" t="s">
        <v>804</v>
      </c>
      <c r="E1320" s="435">
        <v>0.94820000000000004</v>
      </c>
      <c r="F1320" s="434">
        <v>1</v>
      </c>
      <c r="G1320" s="435">
        <v>4.2500000000000003E-3</v>
      </c>
      <c r="H1320" s="435">
        <v>3.3899999999999998E-3</v>
      </c>
      <c r="I1320" s="435">
        <v>0.29049999999999998</v>
      </c>
      <c r="J1320" s="435">
        <v>3.295E-2</v>
      </c>
      <c r="K1320" s="435">
        <v>6.0589999999999998E-2</v>
      </c>
      <c r="L1320" s="434">
        <v>0</v>
      </c>
      <c r="M1320" s="434" t="s">
        <v>361</v>
      </c>
      <c r="N1320" s="434"/>
      <c r="O1320" s="434">
        <v>979</v>
      </c>
      <c r="P1320" s="435">
        <v>0.96419999999999995</v>
      </c>
      <c r="Q1320" s="434">
        <v>1</v>
      </c>
      <c r="R1320" s="434">
        <v>1</v>
      </c>
      <c r="S1320" s="434" t="s">
        <v>361</v>
      </c>
      <c r="T1320" s="434" t="s">
        <v>361</v>
      </c>
      <c r="U1320" s="434">
        <v>1.4093</v>
      </c>
      <c r="V1320" s="435"/>
      <c r="W1320" s="441">
        <v>1</v>
      </c>
    </row>
    <row r="1321" spans="2:23" x14ac:dyDescent="0.35">
      <c r="B1321" s="446" t="s">
        <v>223</v>
      </c>
      <c r="C1321" s="434" t="s">
        <v>805</v>
      </c>
      <c r="D1321" s="434" t="s">
        <v>806</v>
      </c>
      <c r="E1321" s="435">
        <v>1.0125</v>
      </c>
      <c r="F1321" s="434">
        <v>1</v>
      </c>
      <c r="G1321" s="435">
        <v>0</v>
      </c>
      <c r="H1321" s="435">
        <v>0</v>
      </c>
      <c r="I1321" s="435">
        <v>0.21190000000000001</v>
      </c>
      <c r="J1321" s="435">
        <v>1.6740000000000001E-2</v>
      </c>
      <c r="K1321" s="435">
        <v>0</v>
      </c>
      <c r="L1321" s="434">
        <v>0</v>
      </c>
      <c r="M1321" s="434" t="s">
        <v>361</v>
      </c>
      <c r="N1321" s="434"/>
      <c r="O1321" s="434">
        <v>1067</v>
      </c>
      <c r="P1321" s="435">
        <v>1.0085</v>
      </c>
      <c r="Q1321" s="434">
        <v>1</v>
      </c>
      <c r="R1321" s="434">
        <v>1</v>
      </c>
      <c r="S1321" s="434" t="s">
        <v>361</v>
      </c>
      <c r="T1321" s="434" t="s">
        <v>361</v>
      </c>
      <c r="U1321" s="434">
        <v>1.2094</v>
      </c>
      <c r="V1321" s="435"/>
      <c r="W1321" s="441">
        <v>1</v>
      </c>
    </row>
    <row r="1322" spans="2:23" x14ac:dyDescent="0.35">
      <c r="B1322" s="446" t="s">
        <v>223</v>
      </c>
      <c r="C1322" s="434" t="s">
        <v>807</v>
      </c>
      <c r="D1322" s="434" t="s">
        <v>808</v>
      </c>
      <c r="E1322" s="435">
        <v>0.90529999999999999</v>
      </c>
      <c r="F1322" s="434">
        <v>1</v>
      </c>
      <c r="G1322" s="435">
        <v>0</v>
      </c>
      <c r="H1322" s="435">
        <v>0</v>
      </c>
      <c r="I1322" s="435">
        <v>0.14654</v>
      </c>
      <c r="J1322" s="435">
        <v>0</v>
      </c>
      <c r="K1322" s="435">
        <v>0</v>
      </c>
      <c r="L1322" s="434">
        <v>0</v>
      </c>
      <c r="M1322" s="434" t="s">
        <v>361</v>
      </c>
      <c r="N1322" s="434"/>
      <c r="O1322" s="434">
        <v>1830</v>
      </c>
      <c r="P1322" s="435">
        <v>0.93410000000000004</v>
      </c>
      <c r="Q1322" s="434">
        <v>1</v>
      </c>
      <c r="R1322" s="434">
        <v>1</v>
      </c>
      <c r="S1322" s="434" t="s">
        <v>361</v>
      </c>
      <c r="T1322" s="434" t="s">
        <v>361</v>
      </c>
      <c r="U1322" s="434">
        <v>1.4943</v>
      </c>
      <c r="V1322" s="435"/>
      <c r="W1322" s="441">
        <v>1</v>
      </c>
    </row>
    <row r="1323" spans="2:23" x14ac:dyDescent="0.35">
      <c r="B1323" s="446" t="s">
        <v>223</v>
      </c>
      <c r="C1323" s="434" t="s">
        <v>809</v>
      </c>
      <c r="D1323" s="434" t="s">
        <v>810</v>
      </c>
      <c r="E1323" s="435">
        <v>1.0125</v>
      </c>
      <c r="F1323" s="434">
        <v>1</v>
      </c>
      <c r="G1323" s="435">
        <v>0</v>
      </c>
      <c r="H1323" s="435">
        <v>0</v>
      </c>
      <c r="I1323" s="435">
        <v>0.31490000000000001</v>
      </c>
      <c r="J1323" s="435">
        <v>3.7990000000000003E-2</v>
      </c>
      <c r="K1323" s="435">
        <v>6.5839999999999996E-2</v>
      </c>
      <c r="L1323" s="434">
        <v>0</v>
      </c>
      <c r="M1323" s="434" t="s">
        <v>361</v>
      </c>
      <c r="N1323" s="434"/>
      <c r="O1323" s="434">
        <v>4192</v>
      </c>
      <c r="P1323" s="435">
        <v>1.0085</v>
      </c>
      <c r="Q1323" s="434">
        <v>1</v>
      </c>
      <c r="R1323" s="434">
        <v>1</v>
      </c>
      <c r="S1323" s="434" t="s">
        <v>361</v>
      </c>
      <c r="T1323" s="434" t="s">
        <v>361</v>
      </c>
      <c r="U1323" s="434">
        <v>1.5609</v>
      </c>
      <c r="V1323" s="435"/>
      <c r="W1323" s="441">
        <v>1</v>
      </c>
    </row>
    <row r="1324" spans="2:23" x14ac:dyDescent="0.35">
      <c r="B1324" s="446" t="s">
        <v>223</v>
      </c>
      <c r="C1324" s="434" t="s">
        <v>811</v>
      </c>
      <c r="D1324" s="434" t="s">
        <v>812</v>
      </c>
      <c r="E1324" s="435">
        <v>0.94820000000000004</v>
      </c>
      <c r="F1324" s="434">
        <v>1</v>
      </c>
      <c r="G1324" s="435">
        <v>0</v>
      </c>
      <c r="H1324" s="435">
        <v>0</v>
      </c>
      <c r="I1324" s="435">
        <v>0.1971</v>
      </c>
      <c r="J1324" s="435">
        <v>1.3899999999999999E-2</v>
      </c>
      <c r="K1324" s="435">
        <v>4.0719999999999999E-2</v>
      </c>
      <c r="L1324" s="434">
        <v>0</v>
      </c>
      <c r="M1324" s="434" t="s">
        <v>361</v>
      </c>
      <c r="N1324" s="434"/>
      <c r="O1324" s="434">
        <v>6070</v>
      </c>
      <c r="P1324" s="435">
        <v>0.96419999999999995</v>
      </c>
      <c r="Q1324" s="434">
        <v>1</v>
      </c>
      <c r="R1324" s="434">
        <v>1</v>
      </c>
      <c r="S1324" s="434" t="s">
        <v>361</v>
      </c>
      <c r="T1324" s="434" t="s">
        <v>361</v>
      </c>
      <c r="U1324" s="434">
        <v>1.8875</v>
      </c>
      <c r="V1324" s="435"/>
      <c r="W1324" s="441">
        <v>1</v>
      </c>
    </row>
    <row r="1325" spans="2:23" x14ac:dyDescent="0.35">
      <c r="B1325" s="446" t="s">
        <v>223</v>
      </c>
      <c r="C1325" s="434" t="s">
        <v>813</v>
      </c>
      <c r="D1325" s="434" t="s">
        <v>814</v>
      </c>
      <c r="E1325" s="435">
        <v>0.94820000000000004</v>
      </c>
      <c r="F1325" s="434">
        <v>1</v>
      </c>
      <c r="G1325" s="435">
        <v>0</v>
      </c>
      <c r="H1325" s="435">
        <v>0</v>
      </c>
      <c r="I1325" s="435">
        <v>0.1057</v>
      </c>
      <c r="J1325" s="435">
        <v>0</v>
      </c>
      <c r="K1325" s="435">
        <v>2.164E-2</v>
      </c>
      <c r="L1325" s="434">
        <v>0</v>
      </c>
      <c r="M1325" s="434" t="s">
        <v>361</v>
      </c>
      <c r="N1325" s="434"/>
      <c r="O1325" s="434">
        <v>1139</v>
      </c>
      <c r="P1325" s="435">
        <v>0.96419999999999995</v>
      </c>
      <c r="Q1325" s="434">
        <v>1</v>
      </c>
      <c r="R1325" s="434">
        <v>1</v>
      </c>
      <c r="S1325" s="434" t="s">
        <v>361</v>
      </c>
      <c r="T1325" s="434" t="s">
        <v>361</v>
      </c>
      <c r="U1325" s="434">
        <v>1.2892999999999999</v>
      </c>
      <c r="V1325" s="435"/>
      <c r="W1325" s="441">
        <v>1</v>
      </c>
    </row>
    <row r="1326" spans="2:23" x14ac:dyDescent="0.35">
      <c r="B1326" s="446" t="s">
        <v>223</v>
      </c>
      <c r="C1326" s="434" t="s">
        <v>815</v>
      </c>
      <c r="D1326" s="434" t="s">
        <v>816</v>
      </c>
      <c r="E1326" s="435">
        <v>1.0147999999999999</v>
      </c>
      <c r="F1326" s="434">
        <v>1</v>
      </c>
      <c r="G1326" s="435">
        <v>0</v>
      </c>
      <c r="H1326" s="435">
        <v>0</v>
      </c>
      <c r="I1326" s="435">
        <v>0.31759999999999999</v>
      </c>
      <c r="J1326" s="435">
        <v>0.03</v>
      </c>
      <c r="K1326" s="435">
        <v>0</v>
      </c>
      <c r="L1326" s="434">
        <v>0</v>
      </c>
      <c r="M1326" s="434" t="s">
        <v>361</v>
      </c>
      <c r="N1326" s="434"/>
      <c r="O1326" s="434">
        <v>1691</v>
      </c>
      <c r="P1326" s="435">
        <v>1.0101</v>
      </c>
      <c r="Q1326" s="434">
        <v>1</v>
      </c>
      <c r="R1326" s="434">
        <v>1</v>
      </c>
      <c r="S1326" s="434" t="s">
        <v>361</v>
      </c>
      <c r="T1326" s="434" t="s">
        <v>361</v>
      </c>
      <c r="U1326" s="434">
        <v>1.6144000000000001</v>
      </c>
      <c r="V1326" s="435"/>
      <c r="W1326" s="441">
        <v>1</v>
      </c>
    </row>
    <row r="1327" spans="2:23" x14ac:dyDescent="0.35">
      <c r="B1327" s="446" t="s">
        <v>224</v>
      </c>
      <c r="C1327" s="434" t="s">
        <v>731</v>
      </c>
      <c r="D1327" s="434" t="s">
        <v>732</v>
      </c>
      <c r="E1327" s="435">
        <v>0.84850000000000003</v>
      </c>
      <c r="F1327" s="434">
        <v>1</v>
      </c>
      <c r="G1327" s="435">
        <v>0</v>
      </c>
      <c r="H1327" s="435">
        <v>0</v>
      </c>
      <c r="I1327" s="435">
        <v>0.28410000000000002</v>
      </c>
      <c r="J1327" s="435">
        <v>3.1629999999999998E-2</v>
      </c>
      <c r="K1327" s="435">
        <v>5.9220000000000002E-2</v>
      </c>
      <c r="L1327" s="434">
        <v>0</v>
      </c>
      <c r="M1327" s="434" t="s">
        <v>361</v>
      </c>
      <c r="N1327" s="434"/>
      <c r="O1327" s="434">
        <v>5976</v>
      </c>
      <c r="P1327" s="435">
        <v>0.89359999999999995</v>
      </c>
      <c r="Q1327" s="434">
        <v>1</v>
      </c>
      <c r="R1327" s="434"/>
      <c r="S1327" s="434" t="s">
        <v>361</v>
      </c>
      <c r="T1327" s="434" t="s">
        <v>361</v>
      </c>
      <c r="U1327" s="434">
        <v>1.5833999999999999</v>
      </c>
      <c r="V1327" s="435"/>
      <c r="W1327" s="441">
        <v>1</v>
      </c>
    </row>
    <row r="1328" spans="2:23" x14ac:dyDescent="0.35">
      <c r="B1328" s="446" t="s">
        <v>224</v>
      </c>
      <c r="C1328" s="434" t="s">
        <v>733</v>
      </c>
      <c r="D1328" s="434" t="s">
        <v>734</v>
      </c>
      <c r="E1328" s="435">
        <v>0.94220000000000004</v>
      </c>
      <c r="F1328" s="434">
        <v>1</v>
      </c>
      <c r="G1328" s="435">
        <v>0.18026</v>
      </c>
      <c r="H1328" s="435">
        <v>0.16034999999999999</v>
      </c>
      <c r="I1328" s="435">
        <v>0.44159999999999999</v>
      </c>
      <c r="J1328" s="435">
        <v>6.4119999999999996E-2</v>
      </c>
      <c r="K1328" s="435">
        <v>9.3539999999999998E-2</v>
      </c>
      <c r="L1328" s="434">
        <v>0</v>
      </c>
      <c r="M1328" s="434" t="s">
        <v>361</v>
      </c>
      <c r="N1328" s="434"/>
      <c r="O1328" s="434">
        <v>6786</v>
      </c>
      <c r="P1328" s="435">
        <v>0.96</v>
      </c>
      <c r="Q1328" s="434">
        <v>1</v>
      </c>
      <c r="R1328" s="434"/>
      <c r="S1328" s="434" t="s">
        <v>361</v>
      </c>
      <c r="T1328" s="434" t="s">
        <v>361</v>
      </c>
      <c r="U1328" s="434">
        <v>3.1442999999999999</v>
      </c>
      <c r="V1328" s="435"/>
      <c r="W1328" s="441">
        <v>1</v>
      </c>
    </row>
    <row r="1329" spans="2:23" x14ac:dyDescent="0.35">
      <c r="B1329" s="446" t="s">
        <v>224</v>
      </c>
      <c r="C1329" s="434" t="s">
        <v>735</v>
      </c>
      <c r="D1329" s="434" t="s">
        <v>736</v>
      </c>
      <c r="E1329" s="435">
        <v>1.0309999999999999</v>
      </c>
      <c r="F1329" s="434">
        <v>1</v>
      </c>
      <c r="G1329" s="435">
        <v>9.2799999999999994E-2</v>
      </c>
      <c r="H1329" s="435">
        <v>6.7119999999999999E-2</v>
      </c>
      <c r="I1329" s="435">
        <v>0.3967</v>
      </c>
      <c r="J1329" s="435">
        <v>5.4859999999999999E-2</v>
      </c>
      <c r="K1329" s="435">
        <v>8.3650000000000002E-2</v>
      </c>
      <c r="L1329" s="434">
        <v>0</v>
      </c>
      <c r="M1329" s="434" t="s">
        <v>361</v>
      </c>
      <c r="N1329" s="434"/>
      <c r="O1329" s="434">
        <v>3261</v>
      </c>
      <c r="P1329" s="435">
        <v>1.0210999999999999</v>
      </c>
      <c r="Q1329" s="434">
        <v>1</v>
      </c>
      <c r="R1329" s="434"/>
      <c r="S1329" s="434" t="s">
        <v>361</v>
      </c>
      <c r="T1329" s="434" t="s">
        <v>361</v>
      </c>
      <c r="U1329" s="434">
        <v>1.9659</v>
      </c>
      <c r="V1329" s="435"/>
      <c r="W1329" s="441">
        <v>1</v>
      </c>
    </row>
    <row r="1330" spans="2:23" x14ac:dyDescent="0.35">
      <c r="B1330" s="446" t="s">
        <v>224</v>
      </c>
      <c r="C1330" s="434" t="s">
        <v>737</v>
      </c>
      <c r="D1330" s="434" t="s">
        <v>738</v>
      </c>
      <c r="E1330" s="435">
        <v>0.99619999999999997</v>
      </c>
      <c r="F1330" s="434">
        <v>1</v>
      </c>
      <c r="G1330" s="435">
        <v>2.0389999999999998E-2</v>
      </c>
      <c r="H1330" s="435">
        <v>1.8110000000000001E-2</v>
      </c>
      <c r="I1330" s="435">
        <v>0.44290000000000002</v>
      </c>
      <c r="J1330" s="435">
        <v>6.4390000000000003E-2</v>
      </c>
      <c r="K1330" s="435">
        <v>9.3829999999999997E-2</v>
      </c>
      <c r="L1330" s="434">
        <v>0</v>
      </c>
      <c r="M1330" s="434" t="s">
        <v>361</v>
      </c>
      <c r="N1330" s="434"/>
      <c r="O1330" s="434">
        <v>3412</v>
      </c>
      <c r="P1330" s="435">
        <v>0.99739999999999995</v>
      </c>
      <c r="Q1330" s="434">
        <v>1</v>
      </c>
      <c r="R1330" s="434"/>
      <c r="S1330" s="434" t="s">
        <v>361</v>
      </c>
      <c r="T1330" s="434" t="s">
        <v>361</v>
      </c>
      <c r="U1330" s="434">
        <v>1.9360999999999999</v>
      </c>
      <c r="V1330" s="435"/>
      <c r="W1330" s="441">
        <v>1</v>
      </c>
    </row>
    <row r="1331" spans="2:23" x14ac:dyDescent="0.35">
      <c r="B1331" s="446" t="s">
        <v>224</v>
      </c>
      <c r="C1331" s="434" t="s">
        <v>739</v>
      </c>
      <c r="D1331" s="434" t="s">
        <v>740</v>
      </c>
      <c r="E1331" s="435">
        <v>0.93989999999999996</v>
      </c>
      <c r="F1331" s="434">
        <v>1</v>
      </c>
      <c r="G1331" s="435">
        <v>0</v>
      </c>
      <c r="H1331" s="435">
        <v>0</v>
      </c>
      <c r="I1331" s="435">
        <v>0.22259999999999999</v>
      </c>
      <c r="J1331" s="435">
        <v>1.8950000000000002E-2</v>
      </c>
      <c r="K1331" s="435">
        <v>4.6109999999999998E-2</v>
      </c>
      <c r="L1331" s="434">
        <v>0</v>
      </c>
      <c r="M1331" s="434" t="s">
        <v>361</v>
      </c>
      <c r="N1331" s="434"/>
      <c r="O1331" s="434">
        <v>5839</v>
      </c>
      <c r="P1331" s="435">
        <v>0.95840000000000003</v>
      </c>
      <c r="Q1331" s="434">
        <v>1</v>
      </c>
      <c r="R1331" s="434"/>
      <c r="S1331" s="434" t="s">
        <v>361</v>
      </c>
      <c r="T1331" s="434" t="s">
        <v>361</v>
      </c>
      <c r="U1331" s="434">
        <v>1.5886</v>
      </c>
      <c r="V1331" s="435"/>
      <c r="W1331" s="441">
        <v>1</v>
      </c>
    </row>
    <row r="1332" spans="2:23" x14ac:dyDescent="0.35">
      <c r="B1332" s="446" t="s">
        <v>224</v>
      </c>
      <c r="C1332" s="434" t="s">
        <v>741</v>
      </c>
      <c r="D1332" s="434" t="s">
        <v>742</v>
      </c>
      <c r="E1332" s="435">
        <v>0.94220000000000004</v>
      </c>
      <c r="F1332" s="434">
        <v>1</v>
      </c>
      <c r="G1332" s="435">
        <v>0</v>
      </c>
      <c r="H1332" s="435">
        <v>0</v>
      </c>
      <c r="I1332" s="435">
        <v>0.32540000000000002</v>
      </c>
      <c r="J1332" s="435">
        <v>0.03</v>
      </c>
      <c r="K1332" s="435">
        <v>0</v>
      </c>
      <c r="L1332" s="434">
        <v>0</v>
      </c>
      <c r="M1332" s="434" t="s">
        <v>361</v>
      </c>
      <c r="N1332" s="434"/>
      <c r="O1332" s="434">
        <v>1675</v>
      </c>
      <c r="P1332" s="435">
        <v>0.96</v>
      </c>
      <c r="Q1332" s="434">
        <v>1</v>
      </c>
      <c r="R1332" s="434"/>
      <c r="S1332" s="434" t="s">
        <v>361</v>
      </c>
      <c r="T1332" s="434" t="s">
        <v>361</v>
      </c>
      <c r="U1332" s="434">
        <v>1.3715999999999999</v>
      </c>
      <c r="V1332" s="435"/>
      <c r="W1332" s="441">
        <v>1</v>
      </c>
    </row>
    <row r="1333" spans="2:23" x14ac:dyDescent="0.35">
      <c r="B1333" s="446" t="s">
        <v>224</v>
      </c>
      <c r="C1333" s="434" t="s">
        <v>743</v>
      </c>
      <c r="D1333" s="434" t="s">
        <v>744</v>
      </c>
      <c r="E1333" s="435">
        <v>0.94220000000000004</v>
      </c>
      <c r="F1333" s="434">
        <v>1</v>
      </c>
      <c r="G1333" s="435">
        <v>0.10928</v>
      </c>
      <c r="H1333" s="435">
        <v>0.10241</v>
      </c>
      <c r="I1333" s="435">
        <v>0.39400000000000002</v>
      </c>
      <c r="J1333" s="435">
        <v>5.4300000000000001E-2</v>
      </c>
      <c r="K1333" s="435">
        <v>8.3049999999999999E-2</v>
      </c>
      <c r="L1333" s="434">
        <v>0</v>
      </c>
      <c r="M1333" s="434" t="s">
        <v>361</v>
      </c>
      <c r="N1333" s="434"/>
      <c r="O1333" s="434">
        <v>2708</v>
      </c>
      <c r="P1333" s="435">
        <v>0.96</v>
      </c>
      <c r="Q1333" s="434">
        <v>1</v>
      </c>
      <c r="R1333" s="434"/>
      <c r="S1333" s="434" t="s">
        <v>361</v>
      </c>
      <c r="T1333" s="434" t="s">
        <v>361</v>
      </c>
      <c r="U1333" s="434">
        <v>2.3115000000000001</v>
      </c>
      <c r="V1333" s="435"/>
      <c r="W1333" s="441">
        <v>1</v>
      </c>
    </row>
    <row r="1334" spans="2:23" x14ac:dyDescent="0.35">
      <c r="B1334" s="446" t="s">
        <v>224</v>
      </c>
      <c r="C1334" s="434" t="s">
        <v>745</v>
      </c>
      <c r="D1334" s="434" t="s">
        <v>746</v>
      </c>
      <c r="E1334" s="435">
        <v>0.94220000000000004</v>
      </c>
      <c r="F1334" s="434">
        <v>1</v>
      </c>
      <c r="G1334" s="435">
        <v>0.23855999999999999</v>
      </c>
      <c r="H1334" s="435">
        <v>0.18875</v>
      </c>
      <c r="I1334" s="435">
        <v>0.34110000000000001</v>
      </c>
      <c r="J1334" s="435">
        <v>4.3389999999999998E-2</v>
      </c>
      <c r="K1334" s="435">
        <v>7.1510000000000004E-2</v>
      </c>
      <c r="L1334" s="434">
        <v>0</v>
      </c>
      <c r="M1334" s="434" t="s">
        <v>361</v>
      </c>
      <c r="N1334" s="434"/>
      <c r="O1334" s="434">
        <v>9506</v>
      </c>
      <c r="P1334" s="435">
        <v>0.96</v>
      </c>
      <c r="Q1334" s="434">
        <v>1</v>
      </c>
      <c r="R1334" s="434"/>
      <c r="S1334" s="434" t="s">
        <v>361</v>
      </c>
      <c r="T1334" s="434" t="s">
        <v>361</v>
      </c>
      <c r="U1334" s="434">
        <v>2.4287000000000001</v>
      </c>
      <c r="V1334" s="435"/>
      <c r="W1334" s="441">
        <v>1</v>
      </c>
    </row>
    <row r="1335" spans="2:23" x14ac:dyDescent="0.35">
      <c r="B1335" s="446" t="s">
        <v>224</v>
      </c>
      <c r="C1335" s="434" t="s">
        <v>747</v>
      </c>
      <c r="D1335" s="434" t="s">
        <v>748</v>
      </c>
      <c r="E1335" s="435">
        <v>0.94220000000000004</v>
      </c>
      <c r="F1335" s="434">
        <v>1</v>
      </c>
      <c r="G1335" s="435">
        <v>8.4889999999999993E-2</v>
      </c>
      <c r="H1335" s="435">
        <v>9.2439999999999994E-2</v>
      </c>
      <c r="I1335" s="435">
        <v>0.3715</v>
      </c>
      <c r="J1335" s="435">
        <v>4.9660000000000003E-2</v>
      </c>
      <c r="K1335" s="435">
        <v>7.8130000000000005E-2</v>
      </c>
      <c r="L1335" s="434">
        <v>0</v>
      </c>
      <c r="M1335" s="434" t="s">
        <v>361</v>
      </c>
      <c r="N1335" s="434"/>
      <c r="O1335" s="434">
        <v>3793</v>
      </c>
      <c r="P1335" s="435">
        <v>0.96</v>
      </c>
      <c r="Q1335" s="434">
        <v>1</v>
      </c>
      <c r="R1335" s="434"/>
      <c r="S1335" s="434" t="s">
        <v>361</v>
      </c>
      <c r="T1335" s="434" t="s">
        <v>361</v>
      </c>
      <c r="U1335" s="434">
        <v>1.7422</v>
      </c>
      <c r="V1335" s="435"/>
      <c r="W1335" s="441">
        <v>1</v>
      </c>
    </row>
    <row r="1336" spans="2:23" x14ac:dyDescent="0.35">
      <c r="B1336" s="446" t="s">
        <v>224</v>
      </c>
      <c r="C1336" s="434" t="s">
        <v>749</v>
      </c>
      <c r="D1336" s="434" t="s">
        <v>750</v>
      </c>
      <c r="E1336" s="435">
        <v>0.94220000000000004</v>
      </c>
      <c r="F1336" s="434">
        <v>1</v>
      </c>
      <c r="G1336" s="435">
        <v>0.12</v>
      </c>
      <c r="H1336" s="435">
        <v>9.2189999999999994E-2</v>
      </c>
      <c r="I1336" s="435">
        <v>0.38740000000000002</v>
      </c>
      <c r="J1336" s="435">
        <v>5.2940000000000001E-2</v>
      </c>
      <c r="K1336" s="435">
        <v>8.1610000000000002E-2</v>
      </c>
      <c r="L1336" s="434">
        <v>0</v>
      </c>
      <c r="M1336" s="434" t="s">
        <v>361</v>
      </c>
      <c r="N1336" s="434"/>
      <c r="O1336" s="434">
        <v>5669</v>
      </c>
      <c r="P1336" s="435">
        <v>0.96</v>
      </c>
      <c r="Q1336" s="434">
        <v>1</v>
      </c>
      <c r="R1336" s="434"/>
      <c r="S1336" s="434" t="s">
        <v>361</v>
      </c>
      <c r="T1336" s="434" t="s">
        <v>361</v>
      </c>
      <c r="U1336" s="434">
        <v>1.9275</v>
      </c>
      <c r="V1336" s="435"/>
      <c r="W1336" s="441">
        <v>1</v>
      </c>
    </row>
    <row r="1337" spans="2:23" x14ac:dyDescent="0.35">
      <c r="B1337" s="446" t="s">
        <v>224</v>
      </c>
      <c r="C1337" s="434" t="s">
        <v>893</v>
      </c>
      <c r="D1337" s="434" t="s">
        <v>894</v>
      </c>
      <c r="E1337" s="435">
        <v>0.94220000000000004</v>
      </c>
      <c r="F1337" s="434">
        <v>1</v>
      </c>
      <c r="G1337" s="435">
        <v>0</v>
      </c>
      <c r="H1337" s="435">
        <v>0</v>
      </c>
      <c r="I1337" s="435">
        <v>1.0124</v>
      </c>
      <c r="J1337" s="435">
        <v>0.03</v>
      </c>
      <c r="K1337" s="435">
        <v>0</v>
      </c>
      <c r="L1337" s="434">
        <v>0</v>
      </c>
      <c r="M1337" s="434" t="s">
        <v>361</v>
      </c>
      <c r="N1337" s="434"/>
      <c r="O1337" s="434">
        <v>39</v>
      </c>
      <c r="P1337" s="435">
        <v>0.96</v>
      </c>
      <c r="Q1337" s="434">
        <v>1</v>
      </c>
      <c r="R1337" s="434" t="s">
        <v>908</v>
      </c>
      <c r="S1337" s="434" t="s">
        <v>361</v>
      </c>
      <c r="T1337" s="434" t="s">
        <v>361</v>
      </c>
      <c r="U1337" s="434">
        <v>1.2036</v>
      </c>
      <c r="V1337" s="435"/>
      <c r="W1337" s="441">
        <v>1</v>
      </c>
    </row>
    <row r="1338" spans="2:23" x14ac:dyDescent="0.35">
      <c r="B1338" s="446" t="s">
        <v>224</v>
      </c>
      <c r="C1338" s="434" t="s">
        <v>751</v>
      </c>
      <c r="D1338" s="434" t="s">
        <v>752</v>
      </c>
      <c r="E1338" s="435">
        <v>0.94220000000000004</v>
      </c>
      <c r="F1338" s="434">
        <v>1</v>
      </c>
      <c r="G1338" s="435">
        <v>0.10933</v>
      </c>
      <c r="H1338" s="435">
        <v>9.1880000000000003E-2</v>
      </c>
      <c r="I1338" s="435">
        <v>0.3826</v>
      </c>
      <c r="J1338" s="435">
        <v>5.1950000000000003E-2</v>
      </c>
      <c r="K1338" s="435">
        <v>8.0560000000000007E-2</v>
      </c>
      <c r="L1338" s="434">
        <v>0</v>
      </c>
      <c r="M1338" s="434" t="s">
        <v>361</v>
      </c>
      <c r="N1338" s="434"/>
      <c r="O1338" s="434">
        <v>6862</v>
      </c>
      <c r="P1338" s="435">
        <v>0.96</v>
      </c>
      <c r="Q1338" s="434">
        <v>1</v>
      </c>
      <c r="R1338" s="434"/>
      <c r="S1338" s="434" t="s">
        <v>361</v>
      </c>
      <c r="T1338" s="434" t="s">
        <v>361</v>
      </c>
      <c r="U1338" s="434">
        <v>1.5983000000000001</v>
      </c>
      <c r="V1338" s="435"/>
      <c r="W1338" s="441">
        <v>1</v>
      </c>
    </row>
    <row r="1339" spans="2:23" x14ac:dyDescent="0.35">
      <c r="B1339" s="446" t="s">
        <v>224</v>
      </c>
      <c r="C1339" s="434" t="s">
        <v>753</v>
      </c>
      <c r="D1339" s="434" t="s">
        <v>754</v>
      </c>
      <c r="E1339" s="435">
        <v>0.99619999999999997</v>
      </c>
      <c r="F1339" s="434">
        <v>1</v>
      </c>
      <c r="G1339" s="435">
        <v>0</v>
      </c>
      <c r="H1339" s="435">
        <v>0</v>
      </c>
      <c r="I1339" s="435">
        <v>0.4798</v>
      </c>
      <c r="J1339" s="435">
        <v>7.1999999999999995E-2</v>
      </c>
      <c r="K1339" s="435">
        <v>0.10204000000000001</v>
      </c>
      <c r="L1339" s="434">
        <v>0</v>
      </c>
      <c r="M1339" s="434" t="s">
        <v>361</v>
      </c>
      <c r="N1339" s="434"/>
      <c r="O1339" s="434">
        <v>4149</v>
      </c>
      <c r="P1339" s="435">
        <v>0.99739999999999995</v>
      </c>
      <c r="Q1339" s="434">
        <v>1</v>
      </c>
      <c r="R1339" s="434"/>
      <c r="S1339" s="434" t="s">
        <v>361</v>
      </c>
      <c r="T1339" s="434" t="s">
        <v>361</v>
      </c>
      <c r="U1339" s="434">
        <v>2.0448</v>
      </c>
      <c r="V1339" s="435"/>
      <c r="W1339" s="441">
        <v>1</v>
      </c>
    </row>
    <row r="1340" spans="2:23" x14ac:dyDescent="0.35">
      <c r="B1340" s="446" t="s">
        <v>224</v>
      </c>
      <c r="C1340" s="434" t="s">
        <v>755</v>
      </c>
      <c r="D1340" s="434" t="s">
        <v>895</v>
      </c>
      <c r="E1340" s="435">
        <v>0.84850000000000003</v>
      </c>
      <c r="F1340" s="434">
        <v>1</v>
      </c>
      <c r="G1340" s="435">
        <v>0</v>
      </c>
      <c r="H1340" s="435">
        <v>0</v>
      </c>
      <c r="I1340" s="435">
        <v>0.27689999999999998</v>
      </c>
      <c r="J1340" s="435">
        <v>0.03</v>
      </c>
      <c r="K1340" s="435">
        <v>0</v>
      </c>
      <c r="L1340" s="434">
        <v>0</v>
      </c>
      <c r="M1340" s="434" t="s">
        <v>361</v>
      </c>
      <c r="N1340" s="434"/>
      <c r="O1340" s="434">
        <v>701</v>
      </c>
      <c r="P1340" s="435">
        <v>0.89359999999999995</v>
      </c>
      <c r="Q1340" s="434">
        <v>1</v>
      </c>
      <c r="R1340" s="434"/>
      <c r="S1340" s="434" t="s">
        <v>361</v>
      </c>
      <c r="T1340" s="434" t="s">
        <v>361</v>
      </c>
      <c r="U1340" s="434">
        <v>1.5457000000000001</v>
      </c>
      <c r="V1340" s="435"/>
      <c r="W1340" s="441">
        <v>1</v>
      </c>
    </row>
    <row r="1341" spans="2:23" x14ac:dyDescent="0.35">
      <c r="B1341" s="446" t="s">
        <v>224</v>
      </c>
      <c r="C1341" s="434" t="s">
        <v>757</v>
      </c>
      <c r="D1341" s="434" t="s">
        <v>758</v>
      </c>
      <c r="E1341" s="435">
        <v>0.99619999999999997</v>
      </c>
      <c r="F1341" s="434">
        <v>1</v>
      </c>
      <c r="G1341" s="435">
        <v>0</v>
      </c>
      <c r="H1341" s="435">
        <v>0</v>
      </c>
      <c r="I1341" s="435">
        <v>0.25359999999999999</v>
      </c>
      <c r="J1341" s="435">
        <v>2.5340000000000001E-2</v>
      </c>
      <c r="K1341" s="435">
        <v>5.2699999999999997E-2</v>
      </c>
      <c r="L1341" s="434">
        <v>0</v>
      </c>
      <c r="M1341" s="434" t="s">
        <v>361</v>
      </c>
      <c r="N1341" s="434"/>
      <c r="O1341" s="434">
        <v>2433</v>
      </c>
      <c r="P1341" s="435">
        <v>0.99739999999999995</v>
      </c>
      <c r="Q1341" s="434">
        <v>1</v>
      </c>
      <c r="R1341" s="434"/>
      <c r="S1341" s="434" t="s">
        <v>361</v>
      </c>
      <c r="T1341" s="434" t="s">
        <v>361</v>
      </c>
      <c r="U1341" s="434">
        <v>1.5880000000000001</v>
      </c>
      <c r="V1341" s="435"/>
      <c r="W1341" s="441">
        <v>1</v>
      </c>
    </row>
    <row r="1342" spans="2:23" x14ac:dyDescent="0.35">
      <c r="B1342" s="446" t="s">
        <v>224</v>
      </c>
      <c r="C1342" s="434" t="s">
        <v>759</v>
      </c>
      <c r="D1342" s="434" t="s">
        <v>760</v>
      </c>
      <c r="E1342" s="435">
        <v>0.88739999999999997</v>
      </c>
      <c r="F1342" s="434">
        <v>1</v>
      </c>
      <c r="G1342" s="435">
        <v>0</v>
      </c>
      <c r="H1342" s="435">
        <v>0</v>
      </c>
      <c r="I1342" s="435">
        <v>0.27089999999999997</v>
      </c>
      <c r="J1342" s="435">
        <v>2.8910000000000002E-2</v>
      </c>
      <c r="K1342" s="435">
        <v>5.6390000000000003E-2</v>
      </c>
      <c r="L1342" s="434">
        <v>0</v>
      </c>
      <c r="M1342" s="434" t="s">
        <v>361</v>
      </c>
      <c r="N1342" s="434"/>
      <c r="O1342" s="434">
        <v>6963</v>
      </c>
      <c r="P1342" s="435">
        <v>0.92149999999999999</v>
      </c>
      <c r="Q1342" s="434">
        <v>1</v>
      </c>
      <c r="R1342" s="434"/>
      <c r="S1342" s="434" t="s">
        <v>361</v>
      </c>
      <c r="T1342" s="434" t="s">
        <v>361</v>
      </c>
      <c r="U1342" s="434">
        <v>1.8839999999999999</v>
      </c>
      <c r="V1342" s="435"/>
      <c r="W1342" s="441">
        <v>1</v>
      </c>
    </row>
    <row r="1343" spans="2:23" x14ac:dyDescent="0.35">
      <c r="B1343" s="446" t="s">
        <v>224</v>
      </c>
      <c r="C1343" s="434" t="s">
        <v>761</v>
      </c>
      <c r="D1343" s="434" t="s">
        <v>762</v>
      </c>
      <c r="E1343" s="435">
        <v>0.99619999999999997</v>
      </c>
      <c r="F1343" s="434">
        <v>1</v>
      </c>
      <c r="G1343" s="435">
        <v>3.9300000000000003E-3</v>
      </c>
      <c r="H1343" s="435">
        <v>3.14E-3</v>
      </c>
      <c r="I1343" s="435">
        <v>0.1958</v>
      </c>
      <c r="J1343" s="435">
        <v>1.3690000000000001E-2</v>
      </c>
      <c r="K1343" s="435">
        <v>4.045E-2</v>
      </c>
      <c r="L1343" s="434">
        <v>0</v>
      </c>
      <c r="M1343" s="434" t="s">
        <v>361</v>
      </c>
      <c r="N1343" s="434"/>
      <c r="O1343" s="434">
        <v>5493</v>
      </c>
      <c r="P1343" s="435">
        <v>0.99739999999999995</v>
      </c>
      <c r="Q1343" s="434">
        <v>1</v>
      </c>
      <c r="R1343" s="434"/>
      <c r="S1343" s="434" t="s">
        <v>361</v>
      </c>
      <c r="T1343" s="434" t="s">
        <v>361</v>
      </c>
      <c r="U1343" s="434">
        <v>1.8939999999999999</v>
      </c>
      <c r="V1343" s="435"/>
      <c r="W1343" s="441">
        <v>1</v>
      </c>
    </row>
    <row r="1344" spans="2:23" x14ac:dyDescent="0.35">
      <c r="B1344" s="446" t="s">
        <v>224</v>
      </c>
      <c r="C1344" s="434" t="s">
        <v>763</v>
      </c>
      <c r="D1344" s="434" t="s">
        <v>764</v>
      </c>
      <c r="E1344" s="435">
        <v>0.94980000000000009</v>
      </c>
      <c r="F1344" s="434">
        <v>1</v>
      </c>
      <c r="G1344" s="435">
        <v>0</v>
      </c>
      <c r="H1344" s="435">
        <v>0</v>
      </c>
      <c r="I1344" s="435">
        <v>0.16839999999999999</v>
      </c>
      <c r="J1344" s="435">
        <v>9.2399999999999999E-3</v>
      </c>
      <c r="K1344" s="435">
        <v>3.4689999999999999E-2</v>
      </c>
      <c r="L1344" s="434">
        <v>0</v>
      </c>
      <c r="M1344" s="434" t="s">
        <v>361</v>
      </c>
      <c r="N1344" s="434"/>
      <c r="O1344" s="434">
        <v>9074</v>
      </c>
      <c r="P1344" s="435">
        <v>0.96530000000000005</v>
      </c>
      <c r="Q1344" s="434">
        <v>1</v>
      </c>
      <c r="R1344" s="434"/>
      <c r="S1344" s="434" t="s">
        <v>361</v>
      </c>
      <c r="T1344" s="434" t="s">
        <v>361</v>
      </c>
      <c r="U1344" s="434">
        <v>1.6261000000000001</v>
      </c>
      <c r="V1344" s="435"/>
      <c r="W1344" s="441">
        <v>1</v>
      </c>
    </row>
    <row r="1345" spans="2:23" x14ac:dyDescent="0.35">
      <c r="B1345" s="446" t="s">
        <v>224</v>
      </c>
      <c r="C1345" s="434" t="s">
        <v>765</v>
      </c>
      <c r="D1345" s="434" t="s">
        <v>766</v>
      </c>
      <c r="E1345" s="435">
        <v>0.94220000000000004</v>
      </c>
      <c r="F1345" s="434">
        <v>1</v>
      </c>
      <c r="G1345" s="435">
        <v>0.16528000000000001</v>
      </c>
      <c r="H1345" s="435">
        <v>0.15537999999999999</v>
      </c>
      <c r="I1345" s="435">
        <v>0.33400000000000002</v>
      </c>
      <c r="J1345" s="435">
        <v>4.1930000000000002E-2</v>
      </c>
      <c r="K1345" s="435">
        <v>6.9970000000000004E-2</v>
      </c>
      <c r="L1345" s="434">
        <v>0</v>
      </c>
      <c r="M1345" s="434" t="s">
        <v>361</v>
      </c>
      <c r="N1345" s="434"/>
      <c r="O1345" s="434">
        <v>4713</v>
      </c>
      <c r="P1345" s="435">
        <v>0.96</v>
      </c>
      <c r="Q1345" s="434">
        <v>1</v>
      </c>
      <c r="R1345" s="434"/>
      <c r="S1345" s="434" t="s">
        <v>361</v>
      </c>
      <c r="T1345" s="434" t="s">
        <v>361</v>
      </c>
      <c r="U1345" s="434">
        <v>2.1970000000000001</v>
      </c>
      <c r="V1345" s="435"/>
      <c r="W1345" s="441">
        <v>1</v>
      </c>
    </row>
    <row r="1346" spans="2:23" x14ac:dyDescent="0.35">
      <c r="B1346" s="446" t="s">
        <v>224</v>
      </c>
      <c r="C1346" s="434" t="s">
        <v>818</v>
      </c>
      <c r="D1346" s="434" t="s">
        <v>819</v>
      </c>
      <c r="E1346" s="435">
        <v>0.87970000000000004</v>
      </c>
      <c r="F1346" s="434">
        <v>1</v>
      </c>
      <c r="G1346" s="435">
        <v>0</v>
      </c>
      <c r="H1346" s="435">
        <v>0</v>
      </c>
      <c r="I1346" s="435">
        <v>0.25480000000000003</v>
      </c>
      <c r="J1346" s="435">
        <v>2.5590000000000002E-2</v>
      </c>
      <c r="K1346" s="435">
        <v>5.2949999999999997E-2</v>
      </c>
      <c r="L1346" s="434">
        <v>0</v>
      </c>
      <c r="M1346" s="434">
        <v>16</v>
      </c>
      <c r="N1346" s="434">
        <v>2482.31</v>
      </c>
      <c r="O1346" s="434">
        <v>4744</v>
      </c>
      <c r="P1346" s="435">
        <v>0.91600000000000004</v>
      </c>
      <c r="Q1346" s="434">
        <v>1</v>
      </c>
      <c r="R1346" s="434"/>
      <c r="S1346" s="434" t="s">
        <v>361</v>
      </c>
      <c r="T1346" s="434" t="s">
        <v>361</v>
      </c>
      <c r="U1346" s="434">
        <v>1.7677</v>
      </c>
      <c r="V1346" s="435"/>
      <c r="W1346" s="441">
        <v>1</v>
      </c>
    </row>
    <row r="1347" spans="2:23" x14ac:dyDescent="0.35">
      <c r="B1347" s="446" t="s">
        <v>224</v>
      </c>
      <c r="C1347" s="434" t="s">
        <v>767</v>
      </c>
      <c r="D1347" s="434" t="s">
        <v>768</v>
      </c>
      <c r="E1347" s="435">
        <v>0.9294</v>
      </c>
      <c r="F1347" s="434">
        <v>1</v>
      </c>
      <c r="G1347" s="435">
        <v>0</v>
      </c>
      <c r="H1347" s="435">
        <v>0</v>
      </c>
      <c r="I1347" s="435">
        <v>0.2823</v>
      </c>
      <c r="J1347" s="435">
        <v>0.03</v>
      </c>
      <c r="K1347" s="435">
        <v>0</v>
      </c>
      <c r="L1347" s="434">
        <v>0</v>
      </c>
      <c r="M1347" s="434" t="s">
        <v>361</v>
      </c>
      <c r="N1347" s="434"/>
      <c r="O1347" s="434">
        <v>2897</v>
      </c>
      <c r="P1347" s="435">
        <v>0.95109999999999995</v>
      </c>
      <c r="Q1347" s="434">
        <v>1</v>
      </c>
      <c r="R1347" s="434"/>
      <c r="S1347" s="434" t="s">
        <v>361</v>
      </c>
      <c r="T1347" s="434" t="s">
        <v>361</v>
      </c>
      <c r="U1347" s="434">
        <v>1.4570000000000001</v>
      </c>
      <c r="V1347" s="435"/>
      <c r="W1347" s="441">
        <v>1</v>
      </c>
    </row>
    <row r="1348" spans="2:23" x14ac:dyDescent="0.35">
      <c r="B1348" s="446" t="s">
        <v>224</v>
      </c>
      <c r="C1348" s="434" t="s">
        <v>769</v>
      </c>
      <c r="D1348" s="434" t="s">
        <v>770</v>
      </c>
      <c r="E1348" s="435">
        <v>0.94220000000000004</v>
      </c>
      <c r="F1348" s="434">
        <v>1</v>
      </c>
      <c r="G1348" s="435">
        <v>0.13905999999999999</v>
      </c>
      <c r="H1348" s="435">
        <v>0.11524</v>
      </c>
      <c r="I1348" s="435">
        <v>0.35020000000000001</v>
      </c>
      <c r="J1348" s="435">
        <v>4.5269999999999998E-2</v>
      </c>
      <c r="K1348" s="435">
        <v>7.349E-2</v>
      </c>
      <c r="L1348" s="434">
        <v>0</v>
      </c>
      <c r="M1348" s="434" t="s">
        <v>361</v>
      </c>
      <c r="N1348" s="434"/>
      <c r="O1348" s="434">
        <v>5577</v>
      </c>
      <c r="P1348" s="435">
        <v>0.96</v>
      </c>
      <c r="Q1348" s="434">
        <v>1</v>
      </c>
      <c r="R1348" s="434"/>
      <c r="S1348" s="434" t="s">
        <v>361</v>
      </c>
      <c r="T1348" s="434" t="s">
        <v>361</v>
      </c>
      <c r="U1348" s="434">
        <v>1.6744000000000001</v>
      </c>
      <c r="V1348" s="435"/>
      <c r="W1348" s="441">
        <v>1</v>
      </c>
    </row>
    <row r="1349" spans="2:23" x14ac:dyDescent="0.35">
      <c r="B1349" s="446" t="s">
        <v>224</v>
      </c>
      <c r="C1349" s="434" t="s">
        <v>771</v>
      </c>
      <c r="D1349" s="434" t="s">
        <v>772</v>
      </c>
      <c r="E1349" s="435">
        <v>0.91890000000000005</v>
      </c>
      <c r="F1349" s="434">
        <v>1</v>
      </c>
      <c r="G1349" s="435">
        <v>0</v>
      </c>
      <c r="H1349" s="435">
        <v>0</v>
      </c>
      <c r="I1349" s="435">
        <v>0.1487</v>
      </c>
      <c r="J1349" s="435">
        <v>0</v>
      </c>
      <c r="K1349" s="435">
        <v>0</v>
      </c>
      <c r="L1349" s="434">
        <v>0</v>
      </c>
      <c r="M1349" s="434" t="s">
        <v>361</v>
      </c>
      <c r="N1349" s="434"/>
      <c r="O1349" s="434">
        <v>310</v>
      </c>
      <c r="P1349" s="435">
        <v>0.94369999999999998</v>
      </c>
      <c r="Q1349" s="434">
        <v>1</v>
      </c>
      <c r="R1349" s="434"/>
      <c r="S1349" s="434" t="s">
        <v>361</v>
      </c>
      <c r="T1349" s="434" t="s">
        <v>361</v>
      </c>
      <c r="U1349" s="434">
        <v>1.4337</v>
      </c>
      <c r="V1349" s="435"/>
      <c r="W1349" s="441">
        <v>1</v>
      </c>
    </row>
    <row r="1350" spans="2:23" x14ac:dyDescent="0.35">
      <c r="B1350" s="446" t="s">
        <v>224</v>
      </c>
      <c r="C1350" s="434" t="s">
        <v>773</v>
      </c>
      <c r="D1350" s="434" t="s">
        <v>774</v>
      </c>
      <c r="E1350" s="435">
        <v>1.0426</v>
      </c>
      <c r="F1350" s="434">
        <v>1</v>
      </c>
      <c r="G1350" s="435">
        <v>0</v>
      </c>
      <c r="H1350" s="435">
        <v>0</v>
      </c>
      <c r="I1350" s="435">
        <v>0.30199999999999999</v>
      </c>
      <c r="J1350" s="435">
        <v>3.533E-2</v>
      </c>
      <c r="K1350" s="435">
        <v>6.3060000000000005E-2</v>
      </c>
      <c r="L1350" s="434">
        <v>0</v>
      </c>
      <c r="M1350" s="434" t="s">
        <v>361</v>
      </c>
      <c r="N1350" s="434"/>
      <c r="O1350" s="434">
        <v>2089</v>
      </c>
      <c r="P1350" s="435">
        <v>1.0289999999999999</v>
      </c>
      <c r="Q1350" s="434">
        <v>1</v>
      </c>
      <c r="R1350" s="434"/>
      <c r="S1350" s="434" t="s">
        <v>361</v>
      </c>
      <c r="T1350" s="434" t="s">
        <v>361</v>
      </c>
      <c r="U1350" s="434">
        <v>1.5845</v>
      </c>
      <c r="V1350" s="435"/>
      <c r="W1350" s="441">
        <v>1</v>
      </c>
    </row>
    <row r="1351" spans="2:23" x14ac:dyDescent="0.35">
      <c r="B1351" s="446" t="s">
        <v>224</v>
      </c>
      <c r="C1351" s="434" t="s">
        <v>775</v>
      </c>
      <c r="D1351" s="434" t="s">
        <v>776</v>
      </c>
      <c r="E1351" s="435">
        <v>0.94220000000000004</v>
      </c>
      <c r="F1351" s="434">
        <v>1</v>
      </c>
      <c r="G1351" s="435">
        <v>0</v>
      </c>
      <c r="H1351" s="435">
        <v>0</v>
      </c>
      <c r="I1351" s="435">
        <v>0.18959999999999999</v>
      </c>
      <c r="J1351" s="435">
        <v>1.269E-2</v>
      </c>
      <c r="K1351" s="435">
        <v>3.9140000000000001E-2</v>
      </c>
      <c r="L1351" s="434">
        <v>0</v>
      </c>
      <c r="M1351" s="434" t="s">
        <v>361</v>
      </c>
      <c r="N1351" s="434"/>
      <c r="O1351" s="434">
        <v>4077</v>
      </c>
      <c r="P1351" s="435">
        <v>0.96</v>
      </c>
      <c r="Q1351" s="434">
        <v>1</v>
      </c>
      <c r="R1351" s="434"/>
      <c r="S1351" s="434" t="s">
        <v>361</v>
      </c>
      <c r="T1351" s="434" t="s">
        <v>361</v>
      </c>
      <c r="U1351" s="434">
        <v>1.5697000000000001</v>
      </c>
      <c r="V1351" s="435"/>
      <c r="W1351" s="441">
        <v>1</v>
      </c>
    </row>
    <row r="1352" spans="2:23" x14ac:dyDescent="0.35">
      <c r="B1352" s="446" t="s">
        <v>224</v>
      </c>
      <c r="C1352" s="434" t="s">
        <v>777</v>
      </c>
      <c r="D1352" s="434" t="s">
        <v>778</v>
      </c>
      <c r="E1352" s="435">
        <v>0.94220000000000004</v>
      </c>
      <c r="F1352" s="434">
        <v>1</v>
      </c>
      <c r="G1352" s="435">
        <v>0.12082</v>
      </c>
      <c r="H1352" s="435">
        <v>9.3179999999999999E-2</v>
      </c>
      <c r="I1352" s="435">
        <v>0.59860000000000002</v>
      </c>
      <c r="J1352" s="435">
        <v>9.6500000000000002E-2</v>
      </c>
      <c r="K1352" s="435">
        <v>0.12887000000000001</v>
      </c>
      <c r="L1352" s="434">
        <v>0</v>
      </c>
      <c r="M1352" s="434" t="s">
        <v>361</v>
      </c>
      <c r="N1352" s="434"/>
      <c r="O1352" s="434">
        <v>2033</v>
      </c>
      <c r="P1352" s="435">
        <v>0.96</v>
      </c>
      <c r="Q1352" s="434">
        <v>1</v>
      </c>
      <c r="R1352" s="434"/>
      <c r="S1352" s="434" t="s">
        <v>361</v>
      </c>
      <c r="T1352" s="434" t="s">
        <v>361</v>
      </c>
      <c r="U1352" s="434">
        <v>1.4684999999999999</v>
      </c>
      <c r="V1352" s="435"/>
      <c r="W1352" s="441">
        <v>1</v>
      </c>
    </row>
    <row r="1353" spans="2:23" x14ac:dyDescent="0.35">
      <c r="B1353" s="446" t="s">
        <v>224</v>
      </c>
      <c r="C1353" s="434" t="s">
        <v>779</v>
      </c>
      <c r="D1353" s="434" t="s">
        <v>780</v>
      </c>
      <c r="E1353" s="435">
        <v>1.0309999999999999</v>
      </c>
      <c r="F1353" s="434">
        <v>1</v>
      </c>
      <c r="G1353" s="435">
        <v>0</v>
      </c>
      <c r="H1353" s="435">
        <v>0</v>
      </c>
      <c r="I1353" s="435">
        <v>0.22389999999999999</v>
      </c>
      <c r="J1353" s="435">
        <v>1.9220000000000001E-2</v>
      </c>
      <c r="K1353" s="435">
        <v>0</v>
      </c>
      <c r="L1353" s="434">
        <v>0</v>
      </c>
      <c r="M1353" s="434" t="s">
        <v>361</v>
      </c>
      <c r="N1353" s="434"/>
      <c r="O1353" s="434">
        <v>2613</v>
      </c>
      <c r="P1353" s="435">
        <v>1.0210999999999999</v>
      </c>
      <c r="Q1353" s="434">
        <v>1</v>
      </c>
      <c r="R1353" s="434"/>
      <c r="S1353" s="434" t="s">
        <v>361</v>
      </c>
      <c r="T1353" s="434" t="s">
        <v>361</v>
      </c>
      <c r="U1353" s="434">
        <v>1.6688000000000001</v>
      </c>
      <c r="V1353" s="435"/>
      <c r="W1353" s="441">
        <v>1</v>
      </c>
    </row>
    <row r="1354" spans="2:23" x14ac:dyDescent="0.35">
      <c r="B1354" s="446" t="s">
        <v>224</v>
      </c>
      <c r="C1354" s="434" t="s">
        <v>781</v>
      </c>
      <c r="D1354" s="434" t="s">
        <v>782</v>
      </c>
      <c r="E1354" s="435">
        <v>0.86460000000000004</v>
      </c>
      <c r="F1354" s="434">
        <v>1</v>
      </c>
      <c r="G1354" s="435">
        <v>0</v>
      </c>
      <c r="H1354" s="435">
        <v>0</v>
      </c>
      <c r="I1354" s="435">
        <v>0.30070000000000002</v>
      </c>
      <c r="J1354" s="435">
        <v>0.03</v>
      </c>
      <c r="K1354" s="435">
        <v>0</v>
      </c>
      <c r="L1354" s="434">
        <v>0</v>
      </c>
      <c r="M1354" s="434" t="s">
        <v>361</v>
      </c>
      <c r="N1354" s="434"/>
      <c r="O1354" s="434">
        <v>2791</v>
      </c>
      <c r="P1354" s="435">
        <v>0.9052</v>
      </c>
      <c r="Q1354" s="434">
        <v>1</v>
      </c>
      <c r="R1354" s="434"/>
      <c r="S1354" s="434" t="s">
        <v>361</v>
      </c>
      <c r="T1354" s="434" t="s">
        <v>361</v>
      </c>
      <c r="U1354" s="434">
        <v>1.6543000000000001</v>
      </c>
      <c r="V1354" s="435"/>
      <c r="W1354" s="441">
        <v>1</v>
      </c>
    </row>
    <row r="1355" spans="2:23" x14ac:dyDescent="0.35">
      <c r="B1355" s="446" t="s">
        <v>224</v>
      </c>
      <c r="C1355" s="434" t="s">
        <v>783</v>
      </c>
      <c r="D1355" s="434" t="s">
        <v>784</v>
      </c>
      <c r="E1355" s="435">
        <v>0.94220000000000004</v>
      </c>
      <c r="F1355" s="434">
        <v>1</v>
      </c>
      <c r="G1355" s="435">
        <v>0.13858999999999999</v>
      </c>
      <c r="H1355" s="435">
        <v>0.1409</v>
      </c>
      <c r="I1355" s="435">
        <v>0.59209999999999996</v>
      </c>
      <c r="J1355" s="435">
        <v>9.5159999999999995E-2</v>
      </c>
      <c r="K1355" s="435">
        <v>0.12737999999999999</v>
      </c>
      <c r="L1355" s="434">
        <v>0</v>
      </c>
      <c r="M1355" s="434" t="s">
        <v>361</v>
      </c>
      <c r="N1355" s="434"/>
      <c r="O1355" s="434">
        <v>1423</v>
      </c>
      <c r="P1355" s="435">
        <v>0.96</v>
      </c>
      <c r="Q1355" s="434">
        <v>1</v>
      </c>
      <c r="R1355" s="434" t="s">
        <v>908</v>
      </c>
      <c r="S1355" s="434" t="s">
        <v>361</v>
      </c>
      <c r="T1355" s="434" t="s">
        <v>361</v>
      </c>
      <c r="U1355" s="434">
        <v>1.5993999999999999</v>
      </c>
      <c r="V1355" s="435"/>
      <c r="W1355" s="441">
        <v>1</v>
      </c>
    </row>
    <row r="1356" spans="2:23" x14ac:dyDescent="0.35">
      <c r="B1356" s="446" t="s">
        <v>224</v>
      </c>
      <c r="C1356" s="434" t="s">
        <v>785</v>
      </c>
      <c r="D1356" s="434" t="s">
        <v>786</v>
      </c>
      <c r="E1356" s="435">
        <v>1.0309999999999999</v>
      </c>
      <c r="F1356" s="434">
        <v>1</v>
      </c>
      <c r="G1356" s="435">
        <v>0</v>
      </c>
      <c r="H1356" s="435">
        <v>0</v>
      </c>
      <c r="I1356" s="435">
        <v>0.18870000000000001</v>
      </c>
      <c r="J1356" s="435">
        <v>1.2540000000000001E-2</v>
      </c>
      <c r="K1356" s="435">
        <v>0</v>
      </c>
      <c r="L1356" s="434">
        <v>0</v>
      </c>
      <c r="M1356" s="434" t="s">
        <v>361</v>
      </c>
      <c r="N1356" s="434"/>
      <c r="O1356" s="434">
        <v>2399</v>
      </c>
      <c r="P1356" s="435">
        <v>1.0210999999999999</v>
      </c>
      <c r="Q1356" s="434">
        <v>1</v>
      </c>
      <c r="R1356" s="434"/>
      <c r="S1356" s="434" t="s">
        <v>361</v>
      </c>
      <c r="T1356" s="434" t="s">
        <v>361</v>
      </c>
      <c r="U1356" s="434">
        <v>1.5697000000000001</v>
      </c>
      <c r="V1356" s="435"/>
      <c r="W1356" s="441">
        <v>1</v>
      </c>
    </row>
    <row r="1357" spans="2:23" x14ac:dyDescent="0.35">
      <c r="B1357" s="446" t="s">
        <v>224</v>
      </c>
      <c r="C1357" s="434" t="s">
        <v>787</v>
      </c>
      <c r="D1357" s="434" t="s">
        <v>788</v>
      </c>
      <c r="E1357" s="435">
        <v>0.94220000000000004</v>
      </c>
      <c r="F1357" s="434">
        <v>1</v>
      </c>
      <c r="G1357" s="435">
        <v>0</v>
      </c>
      <c r="H1357" s="435">
        <v>0</v>
      </c>
      <c r="I1357" s="435">
        <v>0.35449999999999998</v>
      </c>
      <c r="J1357" s="435">
        <v>4.6149999999999997E-2</v>
      </c>
      <c r="K1357" s="435">
        <v>7.4429999999999996E-2</v>
      </c>
      <c r="L1357" s="434">
        <v>0</v>
      </c>
      <c r="M1357" s="434" t="s">
        <v>361</v>
      </c>
      <c r="N1357" s="434"/>
      <c r="O1357" s="434">
        <v>3096</v>
      </c>
      <c r="P1357" s="435">
        <v>0.96</v>
      </c>
      <c r="Q1357" s="434">
        <v>1</v>
      </c>
      <c r="R1357" s="434"/>
      <c r="S1357" s="434" t="s">
        <v>361</v>
      </c>
      <c r="T1357" s="434" t="s">
        <v>361</v>
      </c>
      <c r="U1357" s="434">
        <v>1.6013999999999999</v>
      </c>
      <c r="V1357" s="435"/>
      <c r="W1357" s="441">
        <v>1</v>
      </c>
    </row>
    <row r="1358" spans="2:23" x14ac:dyDescent="0.35">
      <c r="B1358" s="446" t="s">
        <v>224</v>
      </c>
      <c r="C1358" s="434" t="s">
        <v>789</v>
      </c>
      <c r="D1358" s="434" t="s">
        <v>790</v>
      </c>
      <c r="E1358" s="435">
        <v>0.94980000000000009</v>
      </c>
      <c r="F1358" s="434">
        <v>1</v>
      </c>
      <c r="G1358" s="435">
        <v>0</v>
      </c>
      <c r="H1358" s="435">
        <v>0</v>
      </c>
      <c r="I1358" s="435">
        <v>0.27579999999999999</v>
      </c>
      <c r="J1358" s="435">
        <v>2.9919999999999999E-2</v>
      </c>
      <c r="K1358" s="435">
        <v>5.7439999999999998E-2</v>
      </c>
      <c r="L1358" s="434">
        <v>0</v>
      </c>
      <c r="M1358" s="434" t="s">
        <v>361</v>
      </c>
      <c r="N1358" s="434"/>
      <c r="O1358" s="434">
        <v>5666</v>
      </c>
      <c r="P1358" s="435">
        <v>0.96530000000000005</v>
      </c>
      <c r="Q1358" s="434">
        <v>1</v>
      </c>
      <c r="R1358" s="434"/>
      <c r="S1358" s="434" t="s">
        <v>361</v>
      </c>
      <c r="T1358" s="434" t="s">
        <v>361</v>
      </c>
      <c r="U1358" s="434">
        <v>1.8725000000000001</v>
      </c>
      <c r="V1358" s="435"/>
      <c r="W1358" s="441">
        <v>1</v>
      </c>
    </row>
    <row r="1359" spans="2:23" x14ac:dyDescent="0.35">
      <c r="B1359" s="446" t="s">
        <v>224</v>
      </c>
      <c r="C1359" s="434" t="s">
        <v>791</v>
      </c>
      <c r="D1359" s="434" t="s">
        <v>792</v>
      </c>
      <c r="E1359" s="435">
        <v>0.94220000000000004</v>
      </c>
      <c r="F1359" s="434">
        <v>1</v>
      </c>
      <c r="G1359" s="435">
        <v>4.8370000000000003E-2</v>
      </c>
      <c r="H1359" s="435">
        <v>4.4060000000000002E-2</v>
      </c>
      <c r="I1359" s="435">
        <v>0.2099</v>
      </c>
      <c r="J1359" s="435">
        <v>1.6330000000000001E-2</v>
      </c>
      <c r="K1359" s="435">
        <v>4.342E-2</v>
      </c>
      <c r="L1359" s="434">
        <v>0</v>
      </c>
      <c r="M1359" s="434" t="s">
        <v>361</v>
      </c>
      <c r="N1359" s="434"/>
      <c r="O1359" s="434">
        <v>3924</v>
      </c>
      <c r="P1359" s="435">
        <v>0.96</v>
      </c>
      <c r="Q1359" s="434">
        <v>1</v>
      </c>
      <c r="R1359" s="434"/>
      <c r="S1359" s="434" t="s">
        <v>361</v>
      </c>
      <c r="T1359" s="434" t="s">
        <v>361</v>
      </c>
      <c r="U1359" s="434">
        <v>1.6225000000000001</v>
      </c>
      <c r="V1359" s="435"/>
      <c r="W1359" s="441">
        <v>1</v>
      </c>
    </row>
    <row r="1360" spans="2:23" x14ac:dyDescent="0.35">
      <c r="B1360" s="446" t="s">
        <v>224</v>
      </c>
      <c r="C1360" s="434" t="s">
        <v>793</v>
      </c>
      <c r="D1360" s="434" t="s">
        <v>903</v>
      </c>
      <c r="E1360" s="435">
        <v>0.95960000000000001</v>
      </c>
      <c r="F1360" s="434">
        <v>1</v>
      </c>
      <c r="G1360" s="435">
        <v>0</v>
      </c>
      <c r="H1360" s="435">
        <v>0</v>
      </c>
      <c r="I1360" s="435">
        <v>0.23910000000000001</v>
      </c>
      <c r="J1360" s="435">
        <v>2.2349999999999998E-2</v>
      </c>
      <c r="K1360" s="435">
        <v>4.9610000000000001E-2</v>
      </c>
      <c r="L1360" s="434">
        <v>0</v>
      </c>
      <c r="M1360" s="434" t="s">
        <v>361</v>
      </c>
      <c r="N1360" s="434"/>
      <c r="O1360" s="434">
        <v>5342</v>
      </c>
      <c r="P1360" s="435">
        <v>0.97219999999999995</v>
      </c>
      <c r="Q1360" s="434">
        <v>1</v>
      </c>
      <c r="R1360" s="434"/>
      <c r="S1360" s="434" t="s">
        <v>361</v>
      </c>
      <c r="T1360" s="434" t="s">
        <v>361</v>
      </c>
      <c r="U1360" s="434">
        <v>1.5113000000000001</v>
      </c>
      <c r="V1360" s="435"/>
      <c r="W1360" s="441">
        <v>1</v>
      </c>
    </row>
    <row r="1361" spans="2:23" x14ac:dyDescent="0.35">
      <c r="B1361" s="446" t="s">
        <v>224</v>
      </c>
      <c r="C1361" s="434" t="s">
        <v>795</v>
      </c>
      <c r="D1361" s="434" t="s">
        <v>796</v>
      </c>
      <c r="E1361" s="435">
        <v>0.94220000000000004</v>
      </c>
      <c r="F1361" s="434">
        <v>1</v>
      </c>
      <c r="G1361" s="435">
        <v>0</v>
      </c>
      <c r="H1361" s="435">
        <v>0</v>
      </c>
      <c r="I1361" s="435">
        <v>0.18129999999999999</v>
      </c>
      <c r="J1361" s="435">
        <v>1.1339999999999999E-2</v>
      </c>
      <c r="K1361" s="435">
        <v>3.7400000000000003E-2</v>
      </c>
      <c r="L1361" s="434">
        <v>0</v>
      </c>
      <c r="M1361" s="434" t="s">
        <v>361</v>
      </c>
      <c r="N1361" s="434"/>
      <c r="O1361" s="434">
        <v>5096</v>
      </c>
      <c r="P1361" s="435">
        <v>0.96</v>
      </c>
      <c r="Q1361" s="434">
        <v>1</v>
      </c>
      <c r="R1361" s="434"/>
      <c r="S1361" s="434" t="s">
        <v>361</v>
      </c>
      <c r="T1361" s="434" t="s">
        <v>361</v>
      </c>
      <c r="U1361" s="434">
        <v>1.6821999999999999</v>
      </c>
      <c r="V1361" s="435"/>
      <c r="W1361" s="441">
        <v>1</v>
      </c>
    </row>
    <row r="1362" spans="2:23" x14ac:dyDescent="0.35">
      <c r="B1362" s="446" t="s">
        <v>224</v>
      </c>
      <c r="C1362" s="434" t="s">
        <v>797</v>
      </c>
      <c r="D1362" s="434" t="s">
        <v>798</v>
      </c>
      <c r="E1362" s="435">
        <v>1.0309999999999999</v>
      </c>
      <c r="F1362" s="434">
        <v>1</v>
      </c>
      <c r="G1362" s="435">
        <v>0</v>
      </c>
      <c r="H1362" s="435">
        <v>0</v>
      </c>
      <c r="I1362" s="435">
        <v>0.25430000000000003</v>
      </c>
      <c r="J1362" s="435">
        <v>2.5489999999999999E-2</v>
      </c>
      <c r="K1362" s="435">
        <v>5.2839999999999998E-2</v>
      </c>
      <c r="L1362" s="434">
        <v>0</v>
      </c>
      <c r="M1362" s="434" t="s">
        <v>361</v>
      </c>
      <c r="N1362" s="434"/>
      <c r="O1362" s="434">
        <v>3932</v>
      </c>
      <c r="P1362" s="435">
        <v>1.0210999999999999</v>
      </c>
      <c r="Q1362" s="434">
        <v>1</v>
      </c>
      <c r="R1362" s="434"/>
      <c r="S1362" s="434" t="s">
        <v>361</v>
      </c>
      <c r="T1362" s="434" t="s">
        <v>361</v>
      </c>
      <c r="U1362" s="434">
        <v>1.6208</v>
      </c>
      <c r="V1362" s="435"/>
      <c r="W1362" s="441">
        <v>1</v>
      </c>
    </row>
    <row r="1363" spans="2:23" x14ac:dyDescent="0.35">
      <c r="B1363" s="446" t="s">
        <v>224</v>
      </c>
      <c r="C1363" s="434" t="s">
        <v>799</v>
      </c>
      <c r="D1363" s="434" t="s">
        <v>800</v>
      </c>
      <c r="E1363" s="435">
        <v>0.94220000000000004</v>
      </c>
      <c r="F1363" s="434">
        <v>1</v>
      </c>
      <c r="G1363" s="435">
        <v>7.7810000000000004E-2</v>
      </c>
      <c r="H1363" s="435">
        <v>9.4479999999999995E-2</v>
      </c>
      <c r="I1363" s="435">
        <v>0.32079999999999997</v>
      </c>
      <c r="J1363" s="435">
        <v>3.9199999999999999E-2</v>
      </c>
      <c r="K1363" s="435">
        <v>6.7119999999999999E-2</v>
      </c>
      <c r="L1363" s="434">
        <v>0</v>
      </c>
      <c r="M1363" s="434" t="s">
        <v>361</v>
      </c>
      <c r="N1363" s="434"/>
      <c r="O1363" s="434">
        <v>4150</v>
      </c>
      <c r="P1363" s="435">
        <v>0.96</v>
      </c>
      <c r="Q1363" s="434">
        <v>1</v>
      </c>
      <c r="R1363" s="434"/>
      <c r="S1363" s="434" t="s">
        <v>361</v>
      </c>
      <c r="T1363" s="434" t="s">
        <v>361</v>
      </c>
      <c r="U1363" s="434">
        <v>1.5786</v>
      </c>
      <c r="V1363" s="435"/>
      <c r="W1363" s="441">
        <v>1</v>
      </c>
    </row>
    <row r="1364" spans="2:23" x14ac:dyDescent="0.35">
      <c r="B1364" s="446" t="s">
        <v>224</v>
      </c>
      <c r="C1364" s="434" t="s">
        <v>801</v>
      </c>
      <c r="D1364" s="434" t="s">
        <v>802</v>
      </c>
      <c r="E1364" s="435">
        <v>0.99619999999999997</v>
      </c>
      <c r="F1364" s="434">
        <v>1</v>
      </c>
      <c r="G1364" s="435">
        <v>0</v>
      </c>
      <c r="H1364" s="435">
        <v>0</v>
      </c>
      <c r="I1364" s="435">
        <v>0.42149999999999999</v>
      </c>
      <c r="J1364" s="435">
        <v>5.9970000000000002E-2</v>
      </c>
      <c r="K1364" s="435">
        <v>8.9099999999999999E-2</v>
      </c>
      <c r="L1364" s="434">
        <v>0</v>
      </c>
      <c r="M1364" s="434" t="s">
        <v>361</v>
      </c>
      <c r="N1364" s="434"/>
      <c r="O1364" s="434">
        <v>4821</v>
      </c>
      <c r="P1364" s="435">
        <v>0.99739999999999995</v>
      </c>
      <c r="Q1364" s="434">
        <v>1</v>
      </c>
      <c r="R1364" s="434"/>
      <c r="S1364" s="434" t="s">
        <v>361</v>
      </c>
      <c r="T1364" s="434" t="s">
        <v>361</v>
      </c>
      <c r="U1364" s="434">
        <v>1.6833</v>
      </c>
      <c r="V1364" s="435"/>
      <c r="W1364" s="441">
        <v>1</v>
      </c>
    </row>
    <row r="1365" spans="2:23" x14ac:dyDescent="0.35">
      <c r="B1365" s="446" t="s">
        <v>224</v>
      </c>
      <c r="C1365" s="434" t="s">
        <v>803</v>
      </c>
      <c r="D1365" s="434" t="s">
        <v>804</v>
      </c>
      <c r="E1365" s="435">
        <v>0.94220000000000004</v>
      </c>
      <c r="F1365" s="434">
        <v>1</v>
      </c>
      <c r="G1365" s="435">
        <v>4.3099999999999996E-3</v>
      </c>
      <c r="H1365" s="435">
        <v>3.6800000000000001E-3</v>
      </c>
      <c r="I1365" s="435">
        <v>0.31559999999999999</v>
      </c>
      <c r="J1365" s="435">
        <v>3.8129999999999997E-2</v>
      </c>
      <c r="K1365" s="435">
        <v>6.6000000000000003E-2</v>
      </c>
      <c r="L1365" s="434">
        <v>0</v>
      </c>
      <c r="M1365" s="434" t="s">
        <v>361</v>
      </c>
      <c r="N1365" s="434"/>
      <c r="O1365" s="434">
        <v>674</v>
      </c>
      <c r="P1365" s="435">
        <v>0.96</v>
      </c>
      <c r="Q1365" s="434">
        <v>1</v>
      </c>
      <c r="R1365" s="434"/>
      <c r="S1365" s="434" t="s">
        <v>361</v>
      </c>
      <c r="T1365" s="434" t="s">
        <v>361</v>
      </c>
      <c r="U1365" s="434">
        <v>1.3543000000000001</v>
      </c>
      <c r="V1365" s="435"/>
      <c r="W1365" s="441">
        <v>1</v>
      </c>
    </row>
    <row r="1366" spans="2:23" x14ac:dyDescent="0.35">
      <c r="B1366" s="446" t="s">
        <v>224</v>
      </c>
      <c r="C1366" s="434" t="s">
        <v>805</v>
      </c>
      <c r="D1366" s="434" t="s">
        <v>806</v>
      </c>
      <c r="E1366" s="435">
        <v>1.0309999999999999</v>
      </c>
      <c r="F1366" s="434">
        <v>1</v>
      </c>
      <c r="G1366" s="435">
        <v>0</v>
      </c>
      <c r="H1366" s="435">
        <v>0</v>
      </c>
      <c r="I1366" s="435">
        <v>0.17408000000000001</v>
      </c>
      <c r="J1366" s="435">
        <v>1.0160000000000001E-2</v>
      </c>
      <c r="K1366" s="435">
        <v>0</v>
      </c>
      <c r="L1366" s="434">
        <v>0</v>
      </c>
      <c r="M1366" s="434" t="s">
        <v>361</v>
      </c>
      <c r="N1366" s="434"/>
      <c r="O1366" s="434">
        <v>819</v>
      </c>
      <c r="P1366" s="435">
        <v>1.0210999999999999</v>
      </c>
      <c r="Q1366" s="434">
        <v>1</v>
      </c>
      <c r="R1366" s="434"/>
      <c r="S1366" s="434" t="s">
        <v>361</v>
      </c>
      <c r="T1366" s="434" t="s">
        <v>361</v>
      </c>
      <c r="U1366" s="434">
        <v>1.4564999999999999</v>
      </c>
      <c r="V1366" s="435"/>
      <c r="W1366" s="441">
        <v>1</v>
      </c>
    </row>
    <row r="1367" spans="2:23" x14ac:dyDescent="0.35">
      <c r="B1367" s="446" t="s">
        <v>224</v>
      </c>
      <c r="C1367" s="434" t="s">
        <v>807</v>
      </c>
      <c r="D1367" s="434" t="s">
        <v>808</v>
      </c>
      <c r="E1367" s="435">
        <v>0.88739999999999997</v>
      </c>
      <c r="F1367" s="434">
        <v>1</v>
      </c>
      <c r="G1367" s="435">
        <v>0</v>
      </c>
      <c r="H1367" s="435">
        <v>0</v>
      </c>
      <c r="I1367" s="435">
        <v>0.10224999999999999</v>
      </c>
      <c r="J1367" s="435">
        <v>0</v>
      </c>
      <c r="K1367" s="435">
        <v>0</v>
      </c>
      <c r="L1367" s="434">
        <v>0</v>
      </c>
      <c r="M1367" s="434" t="s">
        <v>361</v>
      </c>
      <c r="N1367" s="434"/>
      <c r="O1367" s="434">
        <v>1493</v>
      </c>
      <c r="P1367" s="435">
        <v>0.92149999999999999</v>
      </c>
      <c r="Q1367" s="434">
        <v>1</v>
      </c>
      <c r="R1367" s="434"/>
      <c r="S1367" s="434" t="s">
        <v>361</v>
      </c>
      <c r="T1367" s="434" t="s">
        <v>361</v>
      </c>
      <c r="U1367" s="434">
        <v>1.6436999999999999</v>
      </c>
      <c r="V1367" s="435"/>
      <c r="W1367" s="441">
        <v>1</v>
      </c>
    </row>
    <row r="1368" spans="2:23" x14ac:dyDescent="0.35">
      <c r="B1368" s="446" t="s">
        <v>224</v>
      </c>
      <c r="C1368" s="434" t="s">
        <v>809</v>
      </c>
      <c r="D1368" s="434" t="s">
        <v>810</v>
      </c>
      <c r="E1368" s="435">
        <v>1.0309999999999999</v>
      </c>
      <c r="F1368" s="434">
        <v>1</v>
      </c>
      <c r="G1368" s="435">
        <v>0</v>
      </c>
      <c r="H1368" s="435">
        <v>0</v>
      </c>
      <c r="I1368" s="435">
        <v>0.31819999999999998</v>
      </c>
      <c r="J1368" s="435">
        <v>3.8670000000000003E-2</v>
      </c>
      <c r="K1368" s="435">
        <v>6.6559999999999994E-2</v>
      </c>
      <c r="L1368" s="434">
        <v>0</v>
      </c>
      <c r="M1368" s="434" t="s">
        <v>361</v>
      </c>
      <c r="N1368" s="434"/>
      <c r="O1368" s="434">
        <v>3626</v>
      </c>
      <c r="P1368" s="435">
        <v>1.0210999999999999</v>
      </c>
      <c r="Q1368" s="434">
        <v>1</v>
      </c>
      <c r="R1368" s="434"/>
      <c r="S1368" s="434" t="s">
        <v>361</v>
      </c>
      <c r="T1368" s="434" t="s">
        <v>361</v>
      </c>
      <c r="U1368" s="434">
        <v>1.7018</v>
      </c>
      <c r="V1368" s="435"/>
      <c r="W1368" s="441">
        <v>1</v>
      </c>
    </row>
    <row r="1369" spans="2:23" x14ac:dyDescent="0.35">
      <c r="B1369" s="446" t="s">
        <v>224</v>
      </c>
      <c r="C1369" s="434" t="s">
        <v>811</v>
      </c>
      <c r="D1369" s="434" t="s">
        <v>812</v>
      </c>
      <c r="E1369" s="435">
        <v>0.94220000000000004</v>
      </c>
      <c r="F1369" s="434">
        <v>1</v>
      </c>
      <c r="G1369" s="435">
        <v>0</v>
      </c>
      <c r="H1369" s="435">
        <v>0</v>
      </c>
      <c r="I1369" s="435">
        <v>0.2016</v>
      </c>
      <c r="J1369" s="435">
        <v>1.464E-2</v>
      </c>
      <c r="K1369" s="435">
        <v>4.1669999999999999E-2</v>
      </c>
      <c r="L1369" s="434">
        <v>0</v>
      </c>
      <c r="M1369" s="434" t="s">
        <v>361</v>
      </c>
      <c r="N1369" s="434"/>
      <c r="O1369" s="434">
        <v>5574</v>
      </c>
      <c r="P1369" s="435">
        <v>0.96</v>
      </c>
      <c r="Q1369" s="434">
        <v>1</v>
      </c>
      <c r="R1369" s="434"/>
      <c r="S1369" s="434" t="s">
        <v>361</v>
      </c>
      <c r="T1369" s="434" t="s">
        <v>361</v>
      </c>
      <c r="U1369" s="434">
        <v>2.0036999999999998</v>
      </c>
      <c r="V1369" s="435"/>
      <c r="W1369" s="441">
        <v>1</v>
      </c>
    </row>
    <row r="1370" spans="2:23" x14ac:dyDescent="0.35">
      <c r="B1370" s="446" t="s">
        <v>224</v>
      </c>
      <c r="C1370" s="434" t="s">
        <v>813</v>
      </c>
      <c r="D1370" s="434" t="s">
        <v>814</v>
      </c>
      <c r="E1370" s="435">
        <v>0.94220000000000004</v>
      </c>
      <c r="F1370" s="434">
        <v>1</v>
      </c>
      <c r="G1370" s="435">
        <v>0</v>
      </c>
      <c r="H1370" s="435">
        <v>0</v>
      </c>
      <c r="I1370" s="435">
        <v>0.1169</v>
      </c>
      <c r="J1370" s="435">
        <v>0</v>
      </c>
      <c r="K1370" s="435">
        <v>2.3949999999999999E-2</v>
      </c>
      <c r="L1370" s="434">
        <v>0</v>
      </c>
      <c r="M1370" s="434" t="s">
        <v>361</v>
      </c>
      <c r="N1370" s="434"/>
      <c r="O1370" s="434">
        <v>806</v>
      </c>
      <c r="P1370" s="435">
        <v>0.96</v>
      </c>
      <c r="Q1370" s="434">
        <v>1</v>
      </c>
      <c r="R1370" s="434"/>
      <c r="S1370" s="434" t="s">
        <v>361</v>
      </c>
      <c r="T1370" s="434" t="s">
        <v>361</v>
      </c>
      <c r="U1370" s="434">
        <v>1.3897999999999999</v>
      </c>
      <c r="V1370" s="435"/>
      <c r="W1370" s="441">
        <v>1</v>
      </c>
    </row>
    <row r="1371" spans="2:23" x14ac:dyDescent="0.35">
      <c r="B1371" s="446" t="s">
        <v>224</v>
      </c>
      <c r="C1371" s="434" t="s">
        <v>815</v>
      </c>
      <c r="D1371" s="434" t="s">
        <v>816</v>
      </c>
      <c r="E1371" s="435">
        <v>0.99619999999999997</v>
      </c>
      <c r="F1371" s="434">
        <v>1</v>
      </c>
      <c r="G1371" s="435">
        <v>0</v>
      </c>
      <c r="H1371" s="435">
        <v>0</v>
      </c>
      <c r="I1371" s="435">
        <v>0.3372</v>
      </c>
      <c r="J1371" s="435">
        <v>0.03</v>
      </c>
      <c r="K1371" s="435">
        <v>0</v>
      </c>
      <c r="L1371" s="434">
        <v>0</v>
      </c>
      <c r="M1371" s="434" t="s">
        <v>361</v>
      </c>
      <c r="N1371" s="434"/>
      <c r="O1371" s="434">
        <v>1259</v>
      </c>
      <c r="P1371" s="435">
        <v>0.99739999999999995</v>
      </c>
      <c r="Q1371" s="434">
        <v>1</v>
      </c>
      <c r="R1371" s="434"/>
      <c r="S1371" s="434" t="s">
        <v>361</v>
      </c>
      <c r="T1371" s="434" t="s">
        <v>361</v>
      </c>
      <c r="U1371" s="434">
        <v>1.6559999999999999</v>
      </c>
      <c r="V1371" s="435"/>
      <c r="W1371" s="441">
        <v>1</v>
      </c>
    </row>
    <row r="1372" spans="2:23" x14ac:dyDescent="0.35">
      <c r="B1372" s="446" t="s">
        <v>224</v>
      </c>
      <c r="C1372" s="434" t="s">
        <v>909</v>
      </c>
      <c r="D1372" s="434" t="s">
        <v>910</v>
      </c>
      <c r="E1372" s="435">
        <v>0.94220000000000004</v>
      </c>
      <c r="F1372" s="434">
        <v>1</v>
      </c>
      <c r="G1372" s="435">
        <v>0</v>
      </c>
      <c r="H1372" s="435">
        <v>0</v>
      </c>
      <c r="I1372" s="435">
        <v>0.2137</v>
      </c>
      <c r="J1372" s="435">
        <v>1.711E-2</v>
      </c>
      <c r="K1372" s="435">
        <v>4.4220000000000002E-2</v>
      </c>
      <c r="L1372" s="434">
        <v>0</v>
      </c>
      <c r="M1372" s="434" t="s">
        <v>361</v>
      </c>
      <c r="N1372" s="434"/>
      <c r="O1372" s="434">
        <v>215</v>
      </c>
      <c r="P1372" s="435">
        <v>0.96</v>
      </c>
      <c r="Q1372" s="434">
        <v>1</v>
      </c>
      <c r="R1372" s="434" t="s">
        <v>908</v>
      </c>
      <c r="S1372" s="434" t="s">
        <v>361</v>
      </c>
      <c r="T1372" s="434" t="s">
        <v>361</v>
      </c>
      <c r="U1372" s="434">
        <v>1.4266000000000001</v>
      </c>
      <c r="V1372" s="435"/>
      <c r="W1372" s="441">
        <v>1</v>
      </c>
    </row>
    <row r="1373" spans="2:23" x14ac:dyDescent="0.35">
      <c r="B1373" s="446" t="s">
        <v>225</v>
      </c>
      <c r="C1373" s="434" t="s">
        <v>731</v>
      </c>
      <c r="D1373" s="434" t="s">
        <v>732</v>
      </c>
      <c r="E1373" s="435">
        <v>0.85609999999999997</v>
      </c>
      <c r="F1373" s="434">
        <v>1</v>
      </c>
      <c r="G1373" s="435">
        <v>0</v>
      </c>
      <c r="H1373" s="435">
        <v>0</v>
      </c>
      <c r="I1373" s="435">
        <v>0.27479999999999999</v>
      </c>
      <c r="J1373" s="435">
        <v>2.972E-2</v>
      </c>
      <c r="K1373" s="435">
        <v>5.722E-2</v>
      </c>
      <c r="L1373" s="434">
        <v>0</v>
      </c>
      <c r="M1373" s="434" t="s">
        <v>361</v>
      </c>
      <c r="N1373" s="434">
        <v>0</v>
      </c>
      <c r="O1373" s="434">
        <v>5780</v>
      </c>
      <c r="P1373" s="435">
        <v>0.8990684869658</v>
      </c>
      <c r="Q1373" s="434">
        <v>1</v>
      </c>
      <c r="R1373" s="434">
        <v>1</v>
      </c>
      <c r="S1373" s="434" t="s">
        <v>361</v>
      </c>
      <c r="T1373" s="434" t="s">
        <v>361</v>
      </c>
      <c r="U1373" s="434">
        <v>1.5793999999999999</v>
      </c>
      <c r="V1373" s="435"/>
      <c r="W1373" s="441">
        <v>1</v>
      </c>
    </row>
    <row r="1374" spans="2:23" x14ac:dyDescent="0.35">
      <c r="B1374" s="446" t="s">
        <v>225</v>
      </c>
      <c r="C1374" s="434" t="s">
        <v>733</v>
      </c>
      <c r="D1374" s="434" t="s">
        <v>734</v>
      </c>
      <c r="E1374" s="435">
        <v>0.96050000000000002</v>
      </c>
      <c r="F1374" s="434">
        <v>1</v>
      </c>
      <c r="G1374" s="435">
        <v>0.17538000000000001</v>
      </c>
      <c r="H1374" s="435">
        <v>0.15920000000000001</v>
      </c>
      <c r="I1374" s="435">
        <v>0.4481</v>
      </c>
      <c r="J1374" s="435">
        <v>6.5460000000000004E-2</v>
      </c>
      <c r="K1374" s="435">
        <v>9.4979999999999995E-2</v>
      </c>
      <c r="L1374" s="434">
        <v>0</v>
      </c>
      <c r="M1374" s="434" t="s">
        <v>361</v>
      </c>
      <c r="N1374" s="434">
        <v>0</v>
      </c>
      <c r="O1374" s="434">
        <v>6231</v>
      </c>
      <c r="P1374" s="435">
        <v>0.97277902640490299</v>
      </c>
      <c r="Q1374" s="434">
        <v>1</v>
      </c>
      <c r="R1374" s="434">
        <v>1</v>
      </c>
      <c r="S1374" s="434" t="s">
        <v>361</v>
      </c>
      <c r="T1374" s="434" t="s">
        <v>361</v>
      </c>
      <c r="U1374" s="434">
        <v>3.0813000000000001</v>
      </c>
      <c r="V1374" s="435"/>
      <c r="W1374" s="441">
        <v>1</v>
      </c>
    </row>
    <row r="1375" spans="2:23" x14ac:dyDescent="0.35">
      <c r="B1375" s="446" t="s">
        <v>225</v>
      </c>
      <c r="C1375" s="434" t="s">
        <v>735</v>
      </c>
      <c r="D1375" s="434" t="s">
        <v>736</v>
      </c>
      <c r="E1375" s="435">
        <v>1.0003</v>
      </c>
      <c r="F1375" s="434">
        <v>1</v>
      </c>
      <c r="G1375" s="435">
        <v>8.7230000000000002E-2</v>
      </c>
      <c r="H1375" s="435">
        <v>7.2340000000000002E-2</v>
      </c>
      <c r="I1375" s="435">
        <v>0.41320000000000001</v>
      </c>
      <c r="J1375" s="435">
        <v>5.8259999999999999E-2</v>
      </c>
      <c r="K1375" s="435">
        <v>8.727E-2</v>
      </c>
      <c r="L1375" s="434">
        <v>0</v>
      </c>
      <c r="M1375" s="434" t="s">
        <v>361</v>
      </c>
      <c r="N1375" s="434">
        <v>0</v>
      </c>
      <c r="O1375" s="434">
        <v>2710</v>
      </c>
      <c r="P1375" s="435">
        <v>1.0002054302880701</v>
      </c>
      <c r="Q1375" s="434">
        <v>1</v>
      </c>
      <c r="R1375" s="434">
        <v>1</v>
      </c>
      <c r="S1375" s="434" t="s">
        <v>361</v>
      </c>
      <c r="T1375" s="434" t="s">
        <v>361</v>
      </c>
      <c r="U1375" s="434">
        <v>1.9924999999999999</v>
      </c>
      <c r="V1375" s="435"/>
      <c r="W1375" s="441">
        <v>1</v>
      </c>
    </row>
    <row r="1376" spans="2:23" x14ac:dyDescent="0.35">
      <c r="B1376" s="446" t="s">
        <v>225</v>
      </c>
      <c r="C1376" s="434" t="s">
        <v>737</v>
      </c>
      <c r="D1376" s="434" t="s">
        <v>738</v>
      </c>
      <c r="E1376" s="435">
        <v>0.98839999999999995</v>
      </c>
      <c r="F1376" s="434">
        <v>1</v>
      </c>
      <c r="G1376" s="435">
        <v>2.0389999999999998E-2</v>
      </c>
      <c r="H1376" s="435">
        <v>1.584E-2</v>
      </c>
      <c r="I1376" s="435">
        <v>0.42380000000000001</v>
      </c>
      <c r="J1376" s="435">
        <v>6.0449999999999997E-2</v>
      </c>
      <c r="K1376" s="435">
        <v>8.9609999999999995E-2</v>
      </c>
      <c r="L1376" s="434">
        <v>0</v>
      </c>
      <c r="M1376" s="434" t="s">
        <v>361</v>
      </c>
      <c r="N1376" s="434">
        <v>0</v>
      </c>
      <c r="O1376" s="434">
        <v>3371</v>
      </c>
      <c r="P1376" s="435">
        <v>0.99204172332989804</v>
      </c>
      <c r="Q1376" s="434">
        <v>1</v>
      </c>
      <c r="R1376" s="434">
        <v>1</v>
      </c>
      <c r="S1376" s="434" t="s">
        <v>361</v>
      </c>
      <c r="T1376" s="434" t="s">
        <v>361</v>
      </c>
      <c r="U1376" s="434">
        <v>1.8766</v>
      </c>
      <c r="V1376" s="435"/>
      <c r="W1376" s="441">
        <v>1</v>
      </c>
    </row>
    <row r="1377" spans="2:23" x14ac:dyDescent="0.35">
      <c r="B1377" s="446" t="s">
        <v>225</v>
      </c>
      <c r="C1377" s="434" t="s">
        <v>739</v>
      </c>
      <c r="D1377" s="434" t="s">
        <v>740</v>
      </c>
      <c r="E1377" s="435">
        <v>0.93210000000000004</v>
      </c>
      <c r="F1377" s="434">
        <v>1</v>
      </c>
      <c r="G1377" s="435">
        <v>0</v>
      </c>
      <c r="H1377" s="435">
        <v>0</v>
      </c>
      <c r="I1377" s="435">
        <v>0.22189999999999999</v>
      </c>
      <c r="J1377" s="435">
        <v>1.8800000000000001E-2</v>
      </c>
      <c r="K1377" s="435">
        <v>4.5960000000000001E-2</v>
      </c>
      <c r="L1377" s="434">
        <v>0</v>
      </c>
      <c r="M1377" s="434" t="s">
        <v>361</v>
      </c>
      <c r="N1377" s="434">
        <v>0</v>
      </c>
      <c r="O1377" s="434">
        <v>6015</v>
      </c>
      <c r="P1377" s="435">
        <v>0.95298908271460503</v>
      </c>
      <c r="Q1377" s="434">
        <v>1</v>
      </c>
      <c r="R1377" s="434">
        <v>1</v>
      </c>
      <c r="S1377" s="434" t="s">
        <v>361</v>
      </c>
      <c r="T1377" s="434" t="s">
        <v>361</v>
      </c>
      <c r="U1377" s="434">
        <v>1.5550999999999999</v>
      </c>
      <c r="V1377" s="435"/>
      <c r="W1377" s="441">
        <v>1</v>
      </c>
    </row>
    <row r="1378" spans="2:23" x14ac:dyDescent="0.35">
      <c r="B1378" s="446" t="s">
        <v>225</v>
      </c>
      <c r="C1378" s="434" t="s">
        <v>741</v>
      </c>
      <c r="D1378" s="434" t="s">
        <v>742</v>
      </c>
      <c r="E1378" s="435">
        <v>0.96050000000000002</v>
      </c>
      <c r="F1378" s="434">
        <v>1</v>
      </c>
      <c r="G1378" s="435">
        <v>0</v>
      </c>
      <c r="H1378" s="435">
        <v>0</v>
      </c>
      <c r="I1378" s="435">
        <v>0.34320000000000001</v>
      </c>
      <c r="J1378" s="435">
        <v>0.03</v>
      </c>
      <c r="K1378" s="435">
        <v>0</v>
      </c>
      <c r="L1378" s="434">
        <v>0</v>
      </c>
      <c r="M1378" s="434" t="s">
        <v>361</v>
      </c>
      <c r="N1378" s="434">
        <v>0</v>
      </c>
      <c r="O1378" s="434">
        <v>1554</v>
      </c>
      <c r="P1378" s="435">
        <v>0.97277902640490299</v>
      </c>
      <c r="Q1378" s="434">
        <v>1</v>
      </c>
      <c r="R1378" s="434">
        <v>1</v>
      </c>
      <c r="S1378" s="434" t="s">
        <v>361</v>
      </c>
      <c r="T1378" s="434" t="s">
        <v>361</v>
      </c>
      <c r="U1378" s="434">
        <v>1.3391</v>
      </c>
      <c r="V1378" s="435"/>
      <c r="W1378" s="441">
        <v>1</v>
      </c>
    </row>
    <row r="1379" spans="2:23" x14ac:dyDescent="0.35">
      <c r="B1379" s="446" t="s">
        <v>225</v>
      </c>
      <c r="C1379" s="434" t="s">
        <v>743</v>
      </c>
      <c r="D1379" s="434" t="s">
        <v>744</v>
      </c>
      <c r="E1379" s="435">
        <v>0.96050000000000002</v>
      </c>
      <c r="F1379" s="434">
        <v>1</v>
      </c>
      <c r="G1379" s="435">
        <v>0.11103</v>
      </c>
      <c r="H1379" s="435">
        <v>0.12007</v>
      </c>
      <c r="I1379" s="435">
        <v>0.45950000000000002</v>
      </c>
      <c r="J1379" s="435">
        <v>6.7809999999999995E-2</v>
      </c>
      <c r="K1379" s="435">
        <v>9.7519999999999996E-2</v>
      </c>
      <c r="L1379" s="434">
        <v>0</v>
      </c>
      <c r="M1379" s="434" t="s">
        <v>361</v>
      </c>
      <c r="N1379" s="434">
        <v>0</v>
      </c>
      <c r="O1379" s="434">
        <v>2032</v>
      </c>
      <c r="P1379" s="435">
        <v>0.97277902640490299</v>
      </c>
      <c r="Q1379" s="434">
        <v>1</v>
      </c>
      <c r="R1379" s="434">
        <v>1</v>
      </c>
      <c r="S1379" s="434" t="s">
        <v>361</v>
      </c>
      <c r="T1379" s="434" t="s">
        <v>361</v>
      </c>
      <c r="U1379" s="434">
        <v>2.3121999999999998</v>
      </c>
      <c r="V1379" s="435"/>
      <c r="W1379" s="441">
        <v>1</v>
      </c>
    </row>
    <row r="1380" spans="2:23" x14ac:dyDescent="0.35">
      <c r="B1380" s="446" t="s">
        <v>225</v>
      </c>
      <c r="C1380" s="434" t="s">
        <v>745</v>
      </c>
      <c r="D1380" s="434" t="s">
        <v>746</v>
      </c>
      <c r="E1380" s="435">
        <v>0.96050000000000002</v>
      </c>
      <c r="F1380" s="434">
        <v>1</v>
      </c>
      <c r="G1380" s="435">
        <v>0.23855999999999999</v>
      </c>
      <c r="H1380" s="435">
        <v>0.18265999999999999</v>
      </c>
      <c r="I1380" s="435">
        <v>0.35899999999999999</v>
      </c>
      <c r="J1380" s="435">
        <v>4.7079999999999997E-2</v>
      </c>
      <c r="K1380" s="435">
        <v>7.5410000000000005E-2</v>
      </c>
      <c r="L1380" s="434">
        <v>0</v>
      </c>
      <c r="M1380" s="434" t="s">
        <v>361</v>
      </c>
      <c r="N1380" s="434">
        <v>0</v>
      </c>
      <c r="O1380" s="434">
        <v>9626</v>
      </c>
      <c r="P1380" s="435">
        <v>0.97277902640490299</v>
      </c>
      <c r="Q1380" s="434">
        <v>1</v>
      </c>
      <c r="R1380" s="434">
        <v>1</v>
      </c>
      <c r="S1380" s="434" t="s">
        <v>361</v>
      </c>
      <c r="T1380" s="434" t="s">
        <v>361</v>
      </c>
      <c r="U1380" s="434">
        <v>2.4043000000000001</v>
      </c>
      <c r="V1380" s="435"/>
      <c r="W1380" s="441">
        <v>1</v>
      </c>
    </row>
    <row r="1381" spans="2:23" x14ac:dyDescent="0.35">
      <c r="B1381" s="446" t="s">
        <v>225</v>
      </c>
      <c r="C1381" s="434" t="s">
        <v>747</v>
      </c>
      <c r="D1381" s="434" t="s">
        <v>748</v>
      </c>
      <c r="E1381" s="435">
        <v>0.96050000000000002</v>
      </c>
      <c r="F1381" s="434">
        <v>1</v>
      </c>
      <c r="G1381" s="435">
        <v>8.5190000000000002E-2</v>
      </c>
      <c r="H1381" s="435">
        <v>0.10256999999999999</v>
      </c>
      <c r="I1381" s="435">
        <v>0.36199999999999999</v>
      </c>
      <c r="J1381" s="435">
        <v>4.7699999999999999E-2</v>
      </c>
      <c r="K1381" s="435">
        <v>7.6060000000000003E-2</v>
      </c>
      <c r="L1381" s="434">
        <v>0</v>
      </c>
      <c r="M1381" s="434" t="s">
        <v>361</v>
      </c>
      <c r="N1381" s="434">
        <v>0</v>
      </c>
      <c r="O1381" s="434">
        <v>3370</v>
      </c>
      <c r="P1381" s="435">
        <v>0.97277902640490299</v>
      </c>
      <c r="Q1381" s="434">
        <v>1</v>
      </c>
      <c r="R1381" s="434">
        <v>1</v>
      </c>
      <c r="S1381" s="434" t="s">
        <v>361</v>
      </c>
      <c r="T1381" s="434" t="s">
        <v>361</v>
      </c>
      <c r="U1381" s="434">
        <v>1.7282</v>
      </c>
      <c r="V1381" s="435"/>
      <c r="W1381" s="441">
        <v>1</v>
      </c>
    </row>
    <row r="1382" spans="2:23" x14ac:dyDescent="0.35">
      <c r="B1382" s="446" t="s">
        <v>225</v>
      </c>
      <c r="C1382" s="434" t="s">
        <v>749</v>
      </c>
      <c r="D1382" s="434" t="s">
        <v>750</v>
      </c>
      <c r="E1382" s="435">
        <v>0.96050000000000002</v>
      </c>
      <c r="F1382" s="434">
        <v>1</v>
      </c>
      <c r="G1382" s="435">
        <v>0.12</v>
      </c>
      <c r="H1382" s="435">
        <v>8.6319999999999994E-2</v>
      </c>
      <c r="I1382" s="435">
        <v>0.42670000000000002</v>
      </c>
      <c r="J1382" s="435">
        <v>6.1039999999999997E-2</v>
      </c>
      <c r="K1382" s="435">
        <v>9.0249999999999997E-2</v>
      </c>
      <c r="L1382" s="434">
        <v>0</v>
      </c>
      <c r="M1382" s="434" t="s">
        <v>361</v>
      </c>
      <c r="N1382" s="434">
        <v>0</v>
      </c>
      <c r="O1382" s="434">
        <v>5376</v>
      </c>
      <c r="P1382" s="435">
        <v>0.97277902640490299</v>
      </c>
      <c r="Q1382" s="434">
        <v>1</v>
      </c>
      <c r="R1382" s="434">
        <v>1</v>
      </c>
      <c r="S1382" s="434" t="s">
        <v>361</v>
      </c>
      <c r="T1382" s="434" t="s">
        <v>361</v>
      </c>
      <c r="U1382" s="434">
        <v>1.9461999999999999</v>
      </c>
      <c r="V1382" s="435"/>
      <c r="W1382" s="441">
        <v>1</v>
      </c>
    </row>
    <row r="1383" spans="2:23" x14ac:dyDescent="0.35">
      <c r="B1383" s="446" t="s">
        <v>225</v>
      </c>
      <c r="C1383" s="434" t="s">
        <v>751</v>
      </c>
      <c r="D1383" s="434" t="s">
        <v>752</v>
      </c>
      <c r="E1383" s="435">
        <v>0.96050000000000002</v>
      </c>
      <c r="F1383" s="434">
        <v>1</v>
      </c>
      <c r="G1383" s="435">
        <v>0.12279</v>
      </c>
      <c r="H1383" s="435">
        <v>8.3809999999999996E-2</v>
      </c>
      <c r="I1383" s="435">
        <v>0.35370000000000001</v>
      </c>
      <c r="J1383" s="435">
        <v>4.5990000000000003E-2</v>
      </c>
      <c r="K1383" s="435">
        <v>7.4249999999999997E-2</v>
      </c>
      <c r="L1383" s="434">
        <v>0</v>
      </c>
      <c r="M1383" s="434" t="s">
        <v>361</v>
      </c>
      <c r="N1383" s="434">
        <v>0</v>
      </c>
      <c r="O1383" s="434">
        <v>6039</v>
      </c>
      <c r="P1383" s="435">
        <v>0.97277902640490299</v>
      </c>
      <c r="Q1383" s="434">
        <v>1</v>
      </c>
      <c r="R1383" s="434">
        <v>1</v>
      </c>
      <c r="S1383" s="434" t="s">
        <v>361</v>
      </c>
      <c r="T1383" s="434" t="s">
        <v>361</v>
      </c>
      <c r="U1383" s="434">
        <v>1.6884999999999999</v>
      </c>
      <c r="V1383" s="435"/>
      <c r="W1383" s="441">
        <v>1</v>
      </c>
    </row>
    <row r="1384" spans="2:23" x14ac:dyDescent="0.35">
      <c r="B1384" s="446" t="s">
        <v>225</v>
      </c>
      <c r="C1384" s="434" t="s">
        <v>753</v>
      </c>
      <c r="D1384" s="434" t="s">
        <v>754</v>
      </c>
      <c r="E1384" s="435">
        <v>0.98839999999999995</v>
      </c>
      <c r="F1384" s="434">
        <v>1</v>
      </c>
      <c r="G1384" s="435">
        <v>0</v>
      </c>
      <c r="H1384" s="435">
        <v>0</v>
      </c>
      <c r="I1384" s="435">
        <v>0.36499999999999999</v>
      </c>
      <c r="J1384" s="435">
        <v>4.8320000000000002E-2</v>
      </c>
      <c r="K1384" s="435">
        <v>7.671E-2</v>
      </c>
      <c r="L1384" s="434">
        <v>0</v>
      </c>
      <c r="M1384" s="434" t="s">
        <v>361</v>
      </c>
      <c r="N1384" s="434">
        <v>0</v>
      </c>
      <c r="O1384" s="434">
        <v>3998</v>
      </c>
      <c r="P1384" s="435">
        <v>0.99204172332989804</v>
      </c>
      <c r="Q1384" s="434">
        <v>1</v>
      </c>
      <c r="R1384" s="434">
        <v>1</v>
      </c>
      <c r="S1384" s="434" t="s">
        <v>361</v>
      </c>
      <c r="T1384" s="434" t="s">
        <v>361</v>
      </c>
      <c r="U1384" s="434">
        <v>1.9804999999999999</v>
      </c>
      <c r="V1384" s="435"/>
      <c r="W1384" s="441">
        <v>1</v>
      </c>
    </row>
    <row r="1385" spans="2:23" x14ac:dyDescent="0.35">
      <c r="B1385" s="446" t="s">
        <v>225</v>
      </c>
      <c r="C1385" s="434" t="s">
        <v>755</v>
      </c>
      <c r="D1385" s="434" t="s">
        <v>756</v>
      </c>
      <c r="E1385" s="435">
        <v>0.83899999999999997</v>
      </c>
      <c r="F1385" s="434">
        <v>1</v>
      </c>
      <c r="G1385" s="435">
        <v>0</v>
      </c>
      <c r="H1385" s="435">
        <v>0</v>
      </c>
      <c r="I1385" s="435">
        <v>0.25969999999999999</v>
      </c>
      <c r="J1385" s="435">
        <v>2.6599999999999999E-2</v>
      </c>
      <c r="K1385" s="435">
        <v>0</v>
      </c>
      <c r="L1385" s="434">
        <v>0</v>
      </c>
      <c r="M1385" s="434" t="s">
        <v>361</v>
      </c>
      <c r="N1385" s="434">
        <v>0</v>
      </c>
      <c r="O1385" s="434">
        <v>667</v>
      </c>
      <c r="P1385" s="435">
        <v>0.88673161083141006</v>
      </c>
      <c r="Q1385" s="434">
        <v>1</v>
      </c>
      <c r="R1385" s="434">
        <v>1</v>
      </c>
      <c r="S1385" s="434" t="s">
        <v>361</v>
      </c>
      <c r="T1385" s="434" t="s">
        <v>361</v>
      </c>
      <c r="U1385" s="434">
        <v>1.5609999999999999</v>
      </c>
      <c r="V1385" s="435"/>
      <c r="W1385" s="441">
        <v>1</v>
      </c>
    </row>
    <row r="1386" spans="2:23" x14ac:dyDescent="0.35">
      <c r="B1386" s="446" t="s">
        <v>225</v>
      </c>
      <c r="C1386" s="434" t="s">
        <v>757</v>
      </c>
      <c r="D1386" s="434" t="s">
        <v>758</v>
      </c>
      <c r="E1386" s="435">
        <v>0.98839999999999995</v>
      </c>
      <c r="F1386" s="434">
        <v>1</v>
      </c>
      <c r="G1386" s="435">
        <v>0</v>
      </c>
      <c r="H1386" s="435">
        <v>0</v>
      </c>
      <c r="I1386" s="435">
        <v>0.26</v>
      </c>
      <c r="J1386" s="435">
        <v>2.666E-2</v>
      </c>
      <c r="K1386" s="435">
        <v>5.4059999999999997E-2</v>
      </c>
      <c r="L1386" s="434">
        <v>0</v>
      </c>
      <c r="M1386" s="434" t="s">
        <v>361</v>
      </c>
      <c r="N1386" s="434">
        <v>0</v>
      </c>
      <c r="O1386" s="434">
        <v>2554</v>
      </c>
      <c r="P1386" s="435">
        <v>0.99204172332989804</v>
      </c>
      <c r="Q1386" s="434">
        <v>1</v>
      </c>
      <c r="R1386" s="434">
        <v>1</v>
      </c>
      <c r="S1386" s="434" t="s">
        <v>361</v>
      </c>
      <c r="T1386" s="434" t="s">
        <v>361</v>
      </c>
      <c r="U1386" s="434">
        <v>1.5812999999999999</v>
      </c>
      <c r="V1386" s="435"/>
      <c r="W1386" s="441">
        <v>1</v>
      </c>
    </row>
    <row r="1387" spans="2:23" x14ac:dyDescent="0.35">
      <c r="B1387" s="446" t="s">
        <v>225</v>
      </c>
      <c r="C1387" s="434" t="s">
        <v>759</v>
      </c>
      <c r="D1387" s="434" t="s">
        <v>760</v>
      </c>
      <c r="E1387" s="435">
        <v>0.89580000000000004</v>
      </c>
      <c r="F1387" s="434">
        <v>1</v>
      </c>
      <c r="G1387" s="435">
        <v>0</v>
      </c>
      <c r="H1387" s="435">
        <v>0</v>
      </c>
      <c r="I1387" s="435">
        <v>0.29199999999999998</v>
      </c>
      <c r="J1387" s="435">
        <v>3.3259999999999998E-2</v>
      </c>
      <c r="K1387" s="435">
        <v>6.0909999999999999E-2</v>
      </c>
      <c r="L1387" s="434">
        <v>0</v>
      </c>
      <c r="M1387" s="434" t="s">
        <v>361</v>
      </c>
      <c r="N1387" s="434">
        <v>0</v>
      </c>
      <c r="O1387" s="434">
        <v>7395</v>
      </c>
      <c r="P1387" s="435">
        <v>0.92741503566643901</v>
      </c>
      <c r="Q1387" s="434">
        <v>1</v>
      </c>
      <c r="R1387" s="434">
        <v>1</v>
      </c>
      <c r="S1387" s="434" t="s">
        <v>361</v>
      </c>
      <c r="T1387" s="434" t="s">
        <v>361</v>
      </c>
      <c r="U1387" s="434">
        <v>1.8821000000000001</v>
      </c>
      <c r="V1387" s="435"/>
      <c r="W1387" s="441">
        <v>1</v>
      </c>
    </row>
    <row r="1388" spans="2:23" x14ac:dyDescent="0.35">
      <c r="B1388" s="446" t="s">
        <v>225</v>
      </c>
      <c r="C1388" s="434" t="s">
        <v>761</v>
      </c>
      <c r="D1388" s="434" t="s">
        <v>762</v>
      </c>
      <c r="E1388" s="435">
        <v>0.98839999999999995</v>
      </c>
      <c r="F1388" s="434">
        <v>1</v>
      </c>
      <c r="G1388" s="435">
        <v>5.1799999999999997E-3</v>
      </c>
      <c r="H1388" s="435">
        <v>3.48E-3</v>
      </c>
      <c r="I1388" s="435">
        <v>0.2026</v>
      </c>
      <c r="J1388" s="435">
        <v>1.482E-2</v>
      </c>
      <c r="K1388" s="435">
        <v>4.1880000000000001E-2</v>
      </c>
      <c r="L1388" s="434">
        <v>0</v>
      </c>
      <c r="M1388" s="434" t="s">
        <v>361</v>
      </c>
      <c r="N1388" s="434">
        <v>0</v>
      </c>
      <c r="O1388" s="434">
        <v>5459</v>
      </c>
      <c r="P1388" s="435">
        <v>0.99204172332989804</v>
      </c>
      <c r="Q1388" s="434">
        <v>1</v>
      </c>
      <c r="R1388" s="434">
        <v>1</v>
      </c>
      <c r="S1388" s="434" t="s">
        <v>361</v>
      </c>
      <c r="T1388" s="434" t="s">
        <v>361</v>
      </c>
      <c r="U1388" s="434">
        <v>1.8768</v>
      </c>
      <c r="V1388" s="435"/>
      <c r="W1388" s="441">
        <v>1</v>
      </c>
    </row>
    <row r="1389" spans="2:23" x14ac:dyDescent="0.35">
      <c r="B1389" s="446" t="s">
        <v>225</v>
      </c>
      <c r="C1389" s="434" t="s">
        <v>763</v>
      </c>
      <c r="D1389" s="434" t="s">
        <v>764</v>
      </c>
      <c r="E1389" s="435">
        <v>0.96050000000000002</v>
      </c>
      <c r="F1389" s="434">
        <v>1</v>
      </c>
      <c r="G1389" s="435">
        <v>0</v>
      </c>
      <c r="H1389" s="435">
        <v>0</v>
      </c>
      <c r="I1389" s="435">
        <v>0.1817</v>
      </c>
      <c r="J1389" s="435">
        <v>1.14E-2</v>
      </c>
      <c r="K1389" s="435">
        <v>3.7479999999999999E-2</v>
      </c>
      <c r="L1389" s="434">
        <v>0</v>
      </c>
      <c r="M1389" s="434" t="s">
        <v>361</v>
      </c>
      <c r="N1389" s="434">
        <v>0</v>
      </c>
      <c r="O1389" s="434">
        <v>9062</v>
      </c>
      <c r="P1389" s="435">
        <v>0.97277902640490299</v>
      </c>
      <c r="Q1389" s="434">
        <v>1</v>
      </c>
      <c r="R1389" s="434">
        <v>1</v>
      </c>
      <c r="S1389" s="434" t="s">
        <v>361</v>
      </c>
      <c r="T1389" s="434" t="s">
        <v>361</v>
      </c>
      <c r="U1389" s="434">
        <v>1.6246</v>
      </c>
      <c r="V1389" s="435"/>
      <c r="W1389" s="441">
        <v>1</v>
      </c>
    </row>
    <row r="1390" spans="2:23" x14ac:dyDescent="0.35">
      <c r="B1390" s="446" t="s">
        <v>225</v>
      </c>
      <c r="C1390" s="434" t="s">
        <v>765</v>
      </c>
      <c r="D1390" s="434" t="s">
        <v>766</v>
      </c>
      <c r="E1390" s="435">
        <v>0.96050000000000002</v>
      </c>
      <c r="F1390" s="434">
        <v>1</v>
      </c>
      <c r="G1390" s="435">
        <v>0.17044000000000001</v>
      </c>
      <c r="H1390" s="435">
        <v>0.13131000000000001</v>
      </c>
      <c r="I1390" s="435">
        <v>0.33929999999999999</v>
      </c>
      <c r="J1390" s="435">
        <v>4.3020000000000003E-2</v>
      </c>
      <c r="K1390" s="435">
        <v>7.1120000000000003E-2</v>
      </c>
      <c r="L1390" s="434">
        <v>0</v>
      </c>
      <c r="M1390" s="434" t="s">
        <v>361</v>
      </c>
      <c r="N1390" s="434">
        <v>0</v>
      </c>
      <c r="O1390" s="434">
        <v>4194</v>
      </c>
      <c r="P1390" s="435">
        <v>0.97277902640490299</v>
      </c>
      <c r="Q1390" s="434">
        <v>1</v>
      </c>
      <c r="R1390" s="434">
        <v>1</v>
      </c>
      <c r="S1390" s="434" t="s">
        <v>361</v>
      </c>
      <c r="T1390" s="434" t="s">
        <v>361</v>
      </c>
      <c r="U1390" s="434">
        <v>2.2608000000000001</v>
      </c>
      <c r="V1390" s="435"/>
      <c r="W1390" s="441">
        <v>1</v>
      </c>
    </row>
    <row r="1391" spans="2:23" x14ac:dyDescent="0.35">
      <c r="B1391" s="446" t="s">
        <v>225</v>
      </c>
      <c r="C1391" s="434" t="s">
        <v>818</v>
      </c>
      <c r="D1391" s="434" t="s">
        <v>819</v>
      </c>
      <c r="E1391" s="435">
        <v>0.85799999999999998</v>
      </c>
      <c r="F1391" s="434">
        <v>1</v>
      </c>
      <c r="G1391" s="435">
        <v>0</v>
      </c>
      <c r="H1391" s="435">
        <v>0</v>
      </c>
      <c r="I1391" s="435">
        <v>0.2641</v>
      </c>
      <c r="J1391" s="435">
        <v>2.751E-2</v>
      </c>
      <c r="K1391" s="435">
        <v>5.4940000000000003E-2</v>
      </c>
      <c r="L1391" s="434">
        <v>0</v>
      </c>
      <c r="M1391" s="434">
        <v>16</v>
      </c>
      <c r="N1391" s="434">
        <v>2562.8200000000002</v>
      </c>
      <c r="O1391" s="434">
        <v>4575</v>
      </c>
      <c r="P1391" s="435">
        <v>0.90043443396405898</v>
      </c>
      <c r="Q1391" s="434">
        <v>1</v>
      </c>
      <c r="R1391" s="434">
        <v>1</v>
      </c>
      <c r="S1391" s="434" t="s">
        <v>361</v>
      </c>
      <c r="T1391" s="434" t="s">
        <v>361</v>
      </c>
      <c r="U1391" s="434">
        <v>1.7766</v>
      </c>
      <c r="V1391" s="435"/>
      <c r="W1391" s="441">
        <v>1</v>
      </c>
    </row>
    <row r="1392" spans="2:23" x14ac:dyDescent="0.35">
      <c r="B1392" s="446" t="s">
        <v>225</v>
      </c>
      <c r="C1392" s="434" t="s">
        <v>767</v>
      </c>
      <c r="D1392" s="434" t="s">
        <v>768</v>
      </c>
      <c r="E1392" s="435">
        <v>0.91649999999999998</v>
      </c>
      <c r="F1392" s="434">
        <v>1</v>
      </c>
      <c r="G1392" s="435">
        <v>0</v>
      </c>
      <c r="H1392" s="435">
        <v>0</v>
      </c>
      <c r="I1392" s="435">
        <v>0.2681</v>
      </c>
      <c r="J1392" s="435">
        <v>2.8330000000000001E-2</v>
      </c>
      <c r="K1392" s="435">
        <v>0</v>
      </c>
      <c r="L1392" s="434">
        <v>0</v>
      </c>
      <c r="M1392" s="434" t="s">
        <v>361</v>
      </c>
      <c r="N1392" s="434">
        <v>0</v>
      </c>
      <c r="O1392" s="434">
        <v>2888</v>
      </c>
      <c r="P1392" s="435">
        <v>0.94203776839325004</v>
      </c>
      <c r="Q1392" s="434">
        <v>1</v>
      </c>
      <c r="R1392" s="434">
        <v>1</v>
      </c>
      <c r="S1392" s="434" t="s">
        <v>361</v>
      </c>
      <c r="T1392" s="434" t="s">
        <v>361</v>
      </c>
      <c r="U1392" s="434">
        <v>1.5170999999999999</v>
      </c>
      <c r="V1392" s="435"/>
      <c r="W1392" s="441">
        <v>1</v>
      </c>
    </row>
    <row r="1393" spans="2:23" x14ac:dyDescent="0.35">
      <c r="B1393" s="446" t="s">
        <v>225</v>
      </c>
      <c r="C1393" s="434" t="s">
        <v>769</v>
      </c>
      <c r="D1393" s="434" t="s">
        <v>770</v>
      </c>
      <c r="E1393" s="435">
        <v>0.96050000000000002</v>
      </c>
      <c r="F1393" s="434">
        <v>1</v>
      </c>
      <c r="G1393" s="435">
        <v>0.13905999999999999</v>
      </c>
      <c r="H1393" s="435">
        <v>0.11172</v>
      </c>
      <c r="I1393" s="435">
        <v>0.39479999999999998</v>
      </c>
      <c r="J1393" s="435">
        <v>5.4469999999999998E-2</v>
      </c>
      <c r="K1393" s="435">
        <v>8.3229999999999998E-2</v>
      </c>
      <c r="L1393" s="434">
        <v>0</v>
      </c>
      <c r="M1393" s="434" t="s">
        <v>361</v>
      </c>
      <c r="N1393" s="434">
        <v>0</v>
      </c>
      <c r="O1393" s="434">
        <v>5090</v>
      </c>
      <c r="P1393" s="435">
        <v>0.97277902640490299</v>
      </c>
      <c r="Q1393" s="434">
        <v>1</v>
      </c>
      <c r="R1393" s="434">
        <v>1</v>
      </c>
      <c r="S1393" s="434" t="s">
        <v>361</v>
      </c>
      <c r="T1393" s="434" t="s">
        <v>361</v>
      </c>
      <c r="U1393" s="434">
        <v>1.7450000000000001</v>
      </c>
      <c r="V1393" s="435"/>
      <c r="W1393" s="441">
        <v>1</v>
      </c>
    </row>
    <row r="1394" spans="2:23" x14ac:dyDescent="0.35">
      <c r="B1394" s="446" t="s">
        <v>225</v>
      </c>
      <c r="C1394" s="434" t="s">
        <v>771</v>
      </c>
      <c r="D1394" s="434" t="s">
        <v>772</v>
      </c>
      <c r="E1394" s="435">
        <v>0.88170000000000004</v>
      </c>
      <c r="F1394" s="434">
        <v>1</v>
      </c>
      <c r="G1394" s="435">
        <v>0</v>
      </c>
      <c r="H1394" s="435">
        <v>0</v>
      </c>
      <c r="I1394" s="435">
        <v>0.10979999999999999</v>
      </c>
      <c r="J1394" s="435">
        <v>0</v>
      </c>
      <c r="K1394" s="435">
        <v>0</v>
      </c>
      <c r="L1394" s="434">
        <v>0</v>
      </c>
      <c r="M1394" s="434" t="s">
        <v>361</v>
      </c>
      <c r="N1394" s="434">
        <v>0</v>
      </c>
      <c r="O1394" s="434">
        <v>191</v>
      </c>
      <c r="P1394" s="435">
        <v>0.91739361210491499</v>
      </c>
      <c r="Q1394" s="434">
        <v>1</v>
      </c>
      <c r="R1394" s="434">
        <v>1</v>
      </c>
      <c r="S1394" s="434" t="s">
        <v>361</v>
      </c>
      <c r="T1394" s="434" t="s">
        <v>361</v>
      </c>
      <c r="U1394" s="434">
        <v>1.2654000000000001</v>
      </c>
      <c r="V1394" s="435"/>
      <c r="W1394" s="441">
        <v>1</v>
      </c>
    </row>
    <row r="1395" spans="2:23" x14ac:dyDescent="0.35">
      <c r="B1395" s="446" t="s">
        <v>225</v>
      </c>
      <c r="C1395" s="434" t="s">
        <v>773</v>
      </c>
      <c r="D1395" s="434" t="s">
        <v>774</v>
      </c>
      <c r="E1395" s="435">
        <v>1.0389999999999999</v>
      </c>
      <c r="F1395" s="434">
        <v>1</v>
      </c>
      <c r="G1395" s="435">
        <v>0</v>
      </c>
      <c r="H1395" s="435">
        <v>0</v>
      </c>
      <c r="I1395" s="435">
        <v>0.28799999999999998</v>
      </c>
      <c r="J1395" s="435">
        <v>3.2439999999999997E-2</v>
      </c>
      <c r="K1395" s="435">
        <v>6.0049999999999999E-2</v>
      </c>
      <c r="L1395" s="434">
        <v>0</v>
      </c>
      <c r="M1395" s="434" t="s">
        <v>361</v>
      </c>
      <c r="N1395" s="434">
        <v>0</v>
      </c>
      <c r="O1395" s="434">
        <v>2641</v>
      </c>
      <c r="P1395" s="435">
        <v>1.0265457917296701</v>
      </c>
      <c r="Q1395" s="434">
        <v>1</v>
      </c>
      <c r="R1395" s="434">
        <v>1</v>
      </c>
      <c r="S1395" s="434" t="s">
        <v>361</v>
      </c>
      <c r="T1395" s="434" t="s">
        <v>361</v>
      </c>
      <c r="U1395" s="434">
        <v>1.3886000000000001</v>
      </c>
      <c r="V1395" s="435"/>
      <c r="W1395" s="441">
        <v>1</v>
      </c>
    </row>
    <row r="1396" spans="2:23" x14ac:dyDescent="0.35">
      <c r="B1396" s="446" t="s">
        <v>225</v>
      </c>
      <c r="C1396" s="434" t="s">
        <v>775</v>
      </c>
      <c r="D1396" s="434" t="s">
        <v>776</v>
      </c>
      <c r="E1396" s="435">
        <v>0.96050000000000002</v>
      </c>
      <c r="F1396" s="434">
        <v>1</v>
      </c>
      <c r="G1396" s="435">
        <v>0</v>
      </c>
      <c r="H1396" s="435">
        <v>0</v>
      </c>
      <c r="I1396" s="435">
        <v>0.19409999999999999</v>
      </c>
      <c r="J1396" s="435">
        <v>1.342E-2</v>
      </c>
      <c r="K1396" s="435">
        <v>4.0090000000000001E-2</v>
      </c>
      <c r="L1396" s="434">
        <v>0</v>
      </c>
      <c r="M1396" s="434" t="s">
        <v>361</v>
      </c>
      <c r="N1396" s="434">
        <v>0</v>
      </c>
      <c r="O1396" s="434">
        <v>4167</v>
      </c>
      <c r="P1396" s="435">
        <v>0.97277902640490299</v>
      </c>
      <c r="Q1396" s="434">
        <v>1</v>
      </c>
      <c r="R1396" s="434">
        <v>1</v>
      </c>
      <c r="S1396" s="434" t="s">
        <v>361</v>
      </c>
      <c r="T1396" s="434" t="s">
        <v>361</v>
      </c>
      <c r="U1396" s="434">
        <v>1.5972999999999999</v>
      </c>
      <c r="V1396" s="435"/>
      <c r="W1396" s="441">
        <v>1</v>
      </c>
    </row>
    <row r="1397" spans="2:23" x14ac:dyDescent="0.35">
      <c r="B1397" s="446" t="s">
        <v>225</v>
      </c>
      <c r="C1397" s="434" t="s">
        <v>777</v>
      </c>
      <c r="D1397" s="434" t="s">
        <v>778</v>
      </c>
      <c r="E1397" s="435">
        <v>0.96050000000000002</v>
      </c>
      <c r="F1397" s="434">
        <v>1</v>
      </c>
      <c r="G1397" s="435">
        <v>5.3800000000000001E-2</v>
      </c>
      <c r="H1397" s="435">
        <v>3.8600000000000002E-2</v>
      </c>
      <c r="I1397" s="435">
        <v>0.5161</v>
      </c>
      <c r="J1397" s="435">
        <v>7.9479999999999995E-2</v>
      </c>
      <c r="K1397" s="435">
        <v>0.11017</v>
      </c>
      <c r="L1397" s="434">
        <v>0</v>
      </c>
      <c r="M1397" s="434" t="s">
        <v>361</v>
      </c>
      <c r="N1397" s="434">
        <v>0</v>
      </c>
      <c r="O1397" s="434">
        <v>1858</v>
      </c>
      <c r="P1397" s="435">
        <v>0.97277902640490299</v>
      </c>
      <c r="Q1397" s="434">
        <v>1</v>
      </c>
      <c r="R1397" s="434">
        <v>1</v>
      </c>
      <c r="S1397" s="434" t="s">
        <v>361</v>
      </c>
      <c r="T1397" s="434" t="s">
        <v>361</v>
      </c>
      <c r="U1397" s="434">
        <v>1.5358000000000001</v>
      </c>
      <c r="V1397" s="435"/>
      <c r="W1397" s="441">
        <v>1</v>
      </c>
    </row>
    <row r="1398" spans="2:23" x14ac:dyDescent="0.35">
      <c r="B1398" s="446" t="s">
        <v>225</v>
      </c>
      <c r="C1398" s="434" t="s">
        <v>779</v>
      </c>
      <c r="D1398" s="434" t="s">
        <v>780</v>
      </c>
      <c r="E1398" s="435">
        <v>1.0003</v>
      </c>
      <c r="F1398" s="434">
        <v>1</v>
      </c>
      <c r="G1398" s="435">
        <v>0</v>
      </c>
      <c r="H1398" s="435">
        <v>0</v>
      </c>
      <c r="I1398" s="435">
        <v>0.2261</v>
      </c>
      <c r="J1398" s="435">
        <v>1.967E-2</v>
      </c>
      <c r="K1398" s="435">
        <v>0</v>
      </c>
      <c r="L1398" s="434">
        <v>0</v>
      </c>
      <c r="M1398" s="434" t="s">
        <v>361</v>
      </c>
      <c r="N1398" s="434">
        <v>0</v>
      </c>
      <c r="O1398" s="434">
        <v>2446</v>
      </c>
      <c r="P1398" s="435">
        <v>1.0002054302880701</v>
      </c>
      <c r="Q1398" s="434">
        <v>1</v>
      </c>
      <c r="R1398" s="434">
        <v>1</v>
      </c>
      <c r="S1398" s="434" t="s">
        <v>361</v>
      </c>
      <c r="T1398" s="434" t="s">
        <v>361</v>
      </c>
      <c r="U1398" s="434">
        <v>1.6660999999999999</v>
      </c>
      <c r="V1398" s="435"/>
      <c r="W1398" s="441">
        <v>1</v>
      </c>
    </row>
    <row r="1399" spans="2:23" x14ac:dyDescent="0.35">
      <c r="B1399" s="446" t="s">
        <v>225</v>
      </c>
      <c r="C1399" s="434" t="s">
        <v>781</v>
      </c>
      <c r="D1399" s="434" t="s">
        <v>782</v>
      </c>
      <c r="E1399" s="435">
        <v>0.84709999999999996</v>
      </c>
      <c r="F1399" s="434">
        <v>1</v>
      </c>
      <c r="G1399" s="435">
        <v>0</v>
      </c>
      <c r="H1399" s="435">
        <v>0</v>
      </c>
      <c r="I1399" s="435">
        <v>0.28749999999999998</v>
      </c>
      <c r="J1399" s="435">
        <v>0.03</v>
      </c>
      <c r="K1399" s="435">
        <v>0</v>
      </c>
      <c r="L1399" s="434">
        <v>0</v>
      </c>
      <c r="M1399" s="434" t="s">
        <v>361</v>
      </c>
      <c r="N1399" s="434">
        <v>0</v>
      </c>
      <c r="O1399" s="434">
        <v>2709</v>
      </c>
      <c r="P1399" s="435">
        <v>0.89258517646889202</v>
      </c>
      <c r="Q1399" s="434">
        <v>1</v>
      </c>
      <c r="R1399" s="434">
        <v>1</v>
      </c>
      <c r="S1399" s="434" t="s">
        <v>361</v>
      </c>
      <c r="T1399" s="434" t="s">
        <v>361</v>
      </c>
      <c r="U1399" s="434">
        <v>1.7096</v>
      </c>
      <c r="V1399" s="435"/>
      <c r="W1399" s="441">
        <v>1</v>
      </c>
    </row>
    <row r="1400" spans="2:23" x14ac:dyDescent="0.35">
      <c r="B1400" s="446" t="s">
        <v>225</v>
      </c>
      <c r="C1400" s="434" t="s">
        <v>783</v>
      </c>
      <c r="D1400" s="434" t="s">
        <v>784</v>
      </c>
      <c r="E1400" s="435">
        <v>0.96050000000000002</v>
      </c>
      <c r="F1400" s="434">
        <v>1</v>
      </c>
      <c r="G1400" s="435">
        <v>0.13921</v>
      </c>
      <c r="H1400" s="435">
        <v>0.13472999999999999</v>
      </c>
      <c r="I1400" s="435">
        <v>0.61550000000000005</v>
      </c>
      <c r="J1400" s="435">
        <v>9.9979999999999999E-2</v>
      </c>
      <c r="K1400" s="435">
        <v>0.13274</v>
      </c>
      <c r="L1400" s="434">
        <v>0</v>
      </c>
      <c r="M1400" s="434" t="s">
        <v>361</v>
      </c>
      <c r="N1400" s="434">
        <v>0</v>
      </c>
      <c r="O1400" s="434">
        <v>1198</v>
      </c>
      <c r="P1400" s="435">
        <v>0.97277902640490299</v>
      </c>
      <c r="Q1400" s="434">
        <v>1</v>
      </c>
      <c r="R1400" s="434">
        <v>1</v>
      </c>
      <c r="S1400" s="434" t="s">
        <v>361</v>
      </c>
      <c r="T1400" s="434" t="s">
        <v>361</v>
      </c>
      <c r="U1400" s="434">
        <v>1.6062000000000001</v>
      </c>
      <c r="V1400" s="435"/>
      <c r="W1400" s="441">
        <v>1</v>
      </c>
    </row>
    <row r="1401" spans="2:23" x14ac:dyDescent="0.35">
      <c r="B1401" s="446" t="s">
        <v>225</v>
      </c>
      <c r="C1401" s="434" t="s">
        <v>785</v>
      </c>
      <c r="D1401" s="434" t="s">
        <v>786</v>
      </c>
      <c r="E1401" s="435">
        <v>1.0003</v>
      </c>
      <c r="F1401" s="434">
        <v>1</v>
      </c>
      <c r="G1401" s="435">
        <v>0</v>
      </c>
      <c r="H1401" s="435">
        <v>0</v>
      </c>
      <c r="I1401" s="435">
        <v>0.19</v>
      </c>
      <c r="J1401" s="435">
        <v>1.2749999999999999E-2</v>
      </c>
      <c r="K1401" s="435">
        <v>0</v>
      </c>
      <c r="L1401" s="434">
        <v>0</v>
      </c>
      <c r="M1401" s="434" t="s">
        <v>361</v>
      </c>
      <c r="N1401" s="434">
        <v>0</v>
      </c>
      <c r="O1401" s="434">
        <v>2249</v>
      </c>
      <c r="P1401" s="435">
        <v>1.0002054302880701</v>
      </c>
      <c r="Q1401" s="434">
        <v>1</v>
      </c>
      <c r="R1401" s="434">
        <v>1</v>
      </c>
      <c r="S1401" s="434" t="s">
        <v>361</v>
      </c>
      <c r="T1401" s="434" t="s">
        <v>361</v>
      </c>
      <c r="U1401" s="434">
        <v>1.6009</v>
      </c>
      <c r="V1401" s="435"/>
      <c r="W1401" s="441">
        <v>1</v>
      </c>
    </row>
    <row r="1402" spans="2:23" x14ac:dyDescent="0.35">
      <c r="B1402" s="446" t="s">
        <v>225</v>
      </c>
      <c r="C1402" s="434" t="s">
        <v>787</v>
      </c>
      <c r="D1402" s="434" t="s">
        <v>788</v>
      </c>
      <c r="E1402" s="435">
        <v>0.96050000000000002</v>
      </c>
      <c r="F1402" s="434">
        <v>1</v>
      </c>
      <c r="G1402" s="435">
        <v>0</v>
      </c>
      <c r="H1402" s="435">
        <v>0</v>
      </c>
      <c r="I1402" s="435">
        <v>0.37259999999999999</v>
      </c>
      <c r="J1402" s="435">
        <v>4.9889999999999997E-2</v>
      </c>
      <c r="K1402" s="435">
        <v>7.8369999999999995E-2</v>
      </c>
      <c r="L1402" s="434">
        <v>0</v>
      </c>
      <c r="M1402" s="434" t="s">
        <v>361</v>
      </c>
      <c r="N1402" s="434">
        <v>0</v>
      </c>
      <c r="O1402" s="434">
        <v>3003</v>
      </c>
      <c r="P1402" s="435">
        <v>0.97277902640490299</v>
      </c>
      <c r="Q1402" s="434">
        <v>1</v>
      </c>
      <c r="R1402" s="434">
        <v>1</v>
      </c>
      <c r="S1402" s="434" t="s">
        <v>361</v>
      </c>
      <c r="T1402" s="434" t="s">
        <v>361</v>
      </c>
      <c r="U1402" s="434">
        <v>1.5793999999999999</v>
      </c>
      <c r="V1402" s="435"/>
      <c r="W1402" s="441">
        <v>1</v>
      </c>
    </row>
    <row r="1403" spans="2:23" x14ac:dyDescent="0.35">
      <c r="B1403" s="446" t="s">
        <v>225</v>
      </c>
      <c r="C1403" s="434" t="s">
        <v>789</v>
      </c>
      <c r="D1403" s="434" t="s">
        <v>790</v>
      </c>
      <c r="E1403" s="435">
        <v>0.96050000000000002</v>
      </c>
      <c r="F1403" s="434">
        <v>1</v>
      </c>
      <c r="G1403" s="435">
        <v>0</v>
      </c>
      <c r="H1403" s="435">
        <v>0</v>
      </c>
      <c r="I1403" s="435">
        <v>0.26879999999999998</v>
      </c>
      <c r="J1403" s="435">
        <v>2.8479999999999998E-2</v>
      </c>
      <c r="K1403" s="435">
        <v>5.5939999999999997E-2</v>
      </c>
      <c r="L1403" s="434">
        <v>0</v>
      </c>
      <c r="M1403" s="434" t="s">
        <v>361</v>
      </c>
      <c r="N1403" s="434">
        <v>0</v>
      </c>
      <c r="O1403" s="434">
        <v>5470</v>
      </c>
      <c r="P1403" s="435">
        <v>0.97277902640490299</v>
      </c>
      <c r="Q1403" s="434">
        <v>1</v>
      </c>
      <c r="R1403" s="434">
        <v>1</v>
      </c>
      <c r="S1403" s="434" t="s">
        <v>361</v>
      </c>
      <c r="T1403" s="434" t="s">
        <v>361</v>
      </c>
      <c r="U1403" s="434">
        <v>1.7815000000000001</v>
      </c>
      <c r="V1403" s="435"/>
      <c r="W1403" s="441">
        <v>1</v>
      </c>
    </row>
    <row r="1404" spans="2:23" x14ac:dyDescent="0.35">
      <c r="B1404" s="446" t="s">
        <v>225</v>
      </c>
      <c r="C1404" s="434" t="s">
        <v>791</v>
      </c>
      <c r="D1404" s="434" t="s">
        <v>792</v>
      </c>
      <c r="E1404" s="435">
        <v>0.96050000000000002</v>
      </c>
      <c r="F1404" s="434">
        <v>1</v>
      </c>
      <c r="G1404" s="435">
        <v>4.8370000000000003E-2</v>
      </c>
      <c r="H1404" s="435">
        <v>4.4299999999999999E-2</v>
      </c>
      <c r="I1404" s="435">
        <v>0.22939999999999999</v>
      </c>
      <c r="J1404" s="435">
        <v>2.035E-2</v>
      </c>
      <c r="K1404" s="435">
        <v>4.7550000000000002E-2</v>
      </c>
      <c r="L1404" s="434">
        <v>0</v>
      </c>
      <c r="M1404" s="434" t="s">
        <v>361</v>
      </c>
      <c r="N1404" s="434">
        <v>0</v>
      </c>
      <c r="O1404" s="434">
        <v>3894</v>
      </c>
      <c r="P1404" s="435">
        <v>0.97277902640490299</v>
      </c>
      <c r="Q1404" s="434">
        <v>1</v>
      </c>
      <c r="R1404" s="434">
        <v>1</v>
      </c>
      <c r="S1404" s="434" t="s">
        <v>361</v>
      </c>
      <c r="T1404" s="434" t="s">
        <v>361</v>
      </c>
      <c r="U1404" s="434">
        <v>1.6892</v>
      </c>
      <c r="V1404" s="435"/>
      <c r="W1404" s="441">
        <v>1</v>
      </c>
    </row>
    <row r="1405" spans="2:23" x14ac:dyDescent="0.35">
      <c r="B1405" s="446" t="s">
        <v>225</v>
      </c>
      <c r="C1405" s="434" t="s">
        <v>793</v>
      </c>
      <c r="D1405" s="434" t="s">
        <v>903</v>
      </c>
      <c r="E1405" s="435">
        <v>0.97789999999999999</v>
      </c>
      <c r="F1405" s="434">
        <v>1</v>
      </c>
      <c r="G1405" s="435">
        <v>0</v>
      </c>
      <c r="H1405" s="435">
        <v>0</v>
      </c>
      <c r="I1405" s="435">
        <v>0.21879999999999999</v>
      </c>
      <c r="J1405" s="435">
        <v>1.8169999999999999E-2</v>
      </c>
      <c r="K1405" s="435">
        <v>4.53E-2</v>
      </c>
      <c r="L1405" s="434">
        <v>0</v>
      </c>
      <c r="M1405" s="434" t="s">
        <v>361</v>
      </c>
      <c r="N1405" s="434">
        <v>0</v>
      </c>
      <c r="O1405" s="434">
        <v>5603</v>
      </c>
      <c r="P1405" s="435">
        <v>0.98481269127308801</v>
      </c>
      <c r="Q1405" s="434">
        <v>1</v>
      </c>
      <c r="R1405" s="434">
        <v>1</v>
      </c>
      <c r="S1405" s="434" t="s">
        <v>361</v>
      </c>
      <c r="T1405" s="434" t="s">
        <v>361</v>
      </c>
      <c r="U1405" s="434">
        <v>1.5093000000000001</v>
      </c>
      <c r="V1405" s="435"/>
      <c r="W1405" s="441">
        <v>1</v>
      </c>
    </row>
    <row r="1406" spans="2:23" x14ac:dyDescent="0.35">
      <c r="B1406" s="446" t="s">
        <v>225</v>
      </c>
      <c r="C1406" s="434" t="s">
        <v>795</v>
      </c>
      <c r="D1406" s="434" t="s">
        <v>796</v>
      </c>
      <c r="E1406" s="435">
        <v>0.96050000000000002</v>
      </c>
      <c r="F1406" s="434">
        <v>1</v>
      </c>
      <c r="G1406" s="435">
        <v>0</v>
      </c>
      <c r="H1406" s="435">
        <v>0</v>
      </c>
      <c r="I1406" s="435">
        <v>0.18720000000000001</v>
      </c>
      <c r="J1406" s="435">
        <v>1.23E-2</v>
      </c>
      <c r="K1406" s="435">
        <v>3.8640000000000001E-2</v>
      </c>
      <c r="L1406" s="434">
        <v>0</v>
      </c>
      <c r="M1406" s="434" t="s">
        <v>361</v>
      </c>
      <c r="N1406" s="434">
        <v>0</v>
      </c>
      <c r="O1406" s="434">
        <v>5062</v>
      </c>
      <c r="P1406" s="435">
        <v>0.97277902640490299</v>
      </c>
      <c r="Q1406" s="434">
        <v>1</v>
      </c>
      <c r="R1406" s="434">
        <v>1</v>
      </c>
      <c r="S1406" s="434" t="s">
        <v>361</v>
      </c>
      <c r="T1406" s="434" t="s">
        <v>361</v>
      </c>
      <c r="U1406" s="434">
        <v>1.6359999999999999</v>
      </c>
      <c r="V1406" s="435"/>
      <c r="W1406" s="441">
        <v>1</v>
      </c>
    </row>
    <row r="1407" spans="2:23" x14ac:dyDescent="0.35">
      <c r="B1407" s="446" t="s">
        <v>225</v>
      </c>
      <c r="C1407" s="434" t="s">
        <v>797</v>
      </c>
      <c r="D1407" s="434" t="s">
        <v>798</v>
      </c>
      <c r="E1407" s="435">
        <v>1.0003</v>
      </c>
      <c r="F1407" s="434">
        <v>1</v>
      </c>
      <c r="G1407" s="435">
        <v>0</v>
      </c>
      <c r="H1407" s="435">
        <v>0</v>
      </c>
      <c r="I1407" s="435">
        <v>0.25359999999999999</v>
      </c>
      <c r="J1407" s="435">
        <v>2.5340000000000001E-2</v>
      </c>
      <c r="K1407" s="435">
        <v>5.2699999999999997E-2</v>
      </c>
      <c r="L1407" s="434">
        <v>0</v>
      </c>
      <c r="M1407" s="434" t="s">
        <v>361</v>
      </c>
      <c r="N1407" s="434">
        <v>0</v>
      </c>
      <c r="O1407" s="434">
        <v>3549</v>
      </c>
      <c r="P1407" s="435">
        <v>1.0002054302880701</v>
      </c>
      <c r="Q1407" s="434">
        <v>1</v>
      </c>
      <c r="R1407" s="434">
        <v>1</v>
      </c>
      <c r="S1407" s="434" t="s">
        <v>361</v>
      </c>
      <c r="T1407" s="434" t="s">
        <v>361</v>
      </c>
      <c r="U1407" s="434">
        <v>1.6223000000000001</v>
      </c>
      <c r="V1407" s="435"/>
      <c r="W1407" s="441">
        <v>1</v>
      </c>
    </row>
    <row r="1408" spans="2:23" x14ac:dyDescent="0.35">
      <c r="B1408" s="446" t="s">
        <v>225</v>
      </c>
      <c r="C1408" s="434" t="s">
        <v>799</v>
      </c>
      <c r="D1408" s="434" t="s">
        <v>800</v>
      </c>
      <c r="E1408" s="435">
        <v>0.96050000000000002</v>
      </c>
      <c r="F1408" s="434">
        <v>1</v>
      </c>
      <c r="G1408" s="435">
        <v>4.4409999999999998E-2</v>
      </c>
      <c r="H1408" s="435">
        <v>4.743E-2</v>
      </c>
      <c r="I1408" s="435">
        <v>0.32590000000000002</v>
      </c>
      <c r="J1408" s="435">
        <v>4.0250000000000001E-2</v>
      </c>
      <c r="K1408" s="435">
        <v>6.8220000000000003E-2</v>
      </c>
      <c r="L1408" s="434">
        <v>0</v>
      </c>
      <c r="M1408" s="434" t="s">
        <v>361</v>
      </c>
      <c r="N1408" s="434">
        <v>0</v>
      </c>
      <c r="O1408" s="434">
        <v>3761</v>
      </c>
      <c r="P1408" s="435">
        <v>0.97277902640490299</v>
      </c>
      <c r="Q1408" s="434">
        <v>1</v>
      </c>
      <c r="R1408" s="434">
        <v>1</v>
      </c>
      <c r="S1408" s="434" t="s">
        <v>361</v>
      </c>
      <c r="T1408" s="434" t="s">
        <v>361</v>
      </c>
      <c r="U1408" s="434">
        <v>1.5912999999999999</v>
      </c>
      <c r="V1408" s="435"/>
      <c r="W1408" s="441">
        <v>1</v>
      </c>
    </row>
    <row r="1409" spans="2:23" x14ac:dyDescent="0.35">
      <c r="B1409" s="446" t="s">
        <v>225</v>
      </c>
      <c r="C1409" s="434" t="s">
        <v>801</v>
      </c>
      <c r="D1409" s="434" t="s">
        <v>802</v>
      </c>
      <c r="E1409" s="435">
        <v>0.98839999999999995</v>
      </c>
      <c r="F1409" s="434">
        <v>1</v>
      </c>
      <c r="G1409" s="435">
        <v>0</v>
      </c>
      <c r="H1409" s="435">
        <v>0</v>
      </c>
      <c r="I1409" s="435">
        <v>0.40010000000000001</v>
      </c>
      <c r="J1409" s="435">
        <v>5.5559999999999998E-2</v>
      </c>
      <c r="K1409" s="435">
        <v>8.4390000000000007E-2</v>
      </c>
      <c r="L1409" s="434">
        <v>0</v>
      </c>
      <c r="M1409" s="434" t="s">
        <v>361</v>
      </c>
      <c r="N1409" s="434">
        <v>0</v>
      </c>
      <c r="O1409" s="434">
        <v>4613</v>
      </c>
      <c r="P1409" s="435">
        <v>0.99204172332989804</v>
      </c>
      <c r="Q1409" s="434">
        <v>1</v>
      </c>
      <c r="R1409" s="434">
        <v>1</v>
      </c>
      <c r="S1409" s="434" t="s">
        <v>361</v>
      </c>
      <c r="T1409" s="434" t="s">
        <v>361</v>
      </c>
      <c r="U1409" s="434">
        <v>1.696</v>
      </c>
      <c r="V1409" s="435"/>
      <c r="W1409" s="441">
        <v>1</v>
      </c>
    </row>
    <row r="1410" spans="2:23" x14ac:dyDescent="0.35">
      <c r="B1410" s="446" t="s">
        <v>225</v>
      </c>
      <c r="C1410" s="434" t="s">
        <v>803</v>
      </c>
      <c r="D1410" s="434" t="s">
        <v>804</v>
      </c>
      <c r="E1410" s="435">
        <v>0.96050000000000002</v>
      </c>
      <c r="F1410" s="434">
        <v>1</v>
      </c>
      <c r="G1410" s="435">
        <v>4.3099999999999996E-3</v>
      </c>
      <c r="H1410" s="435">
        <v>3.79E-3</v>
      </c>
      <c r="I1410" s="435">
        <v>0.27060000000000001</v>
      </c>
      <c r="J1410" s="435">
        <v>2.8850000000000001E-2</v>
      </c>
      <c r="K1410" s="435">
        <v>5.6329999999999998E-2</v>
      </c>
      <c r="L1410" s="434">
        <v>0</v>
      </c>
      <c r="M1410" s="434" t="s">
        <v>361</v>
      </c>
      <c r="N1410" s="434">
        <v>0</v>
      </c>
      <c r="O1410" s="434">
        <v>658</v>
      </c>
      <c r="P1410" s="435">
        <v>0.97277902640490299</v>
      </c>
      <c r="Q1410" s="434">
        <v>1</v>
      </c>
      <c r="R1410" s="434">
        <v>1</v>
      </c>
      <c r="S1410" s="434" t="s">
        <v>361</v>
      </c>
      <c r="T1410" s="434" t="s">
        <v>361</v>
      </c>
      <c r="U1410" s="434">
        <v>1.3609</v>
      </c>
      <c r="V1410" s="435"/>
      <c r="W1410" s="441">
        <v>1</v>
      </c>
    </row>
    <row r="1411" spans="2:23" x14ac:dyDescent="0.35">
      <c r="B1411" s="446" t="s">
        <v>225</v>
      </c>
      <c r="C1411" s="434" t="s">
        <v>805</v>
      </c>
      <c r="D1411" s="434" t="s">
        <v>806</v>
      </c>
      <c r="E1411" s="435">
        <v>1.0003</v>
      </c>
      <c r="F1411" s="434">
        <v>1</v>
      </c>
      <c r="G1411" s="435">
        <v>0</v>
      </c>
      <c r="H1411" s="435">
        <v>0</v>
      </c>
      <c r="I1411" s="435">
        <v>0.2082</v>
      </c>
      <c r="J1411" s="435">
        <v>1.5980000000000001E-2</v>
      </c>
      <c r="K1411" s="435">
        <v>0</v>
      </c>
      <c r="L1411" s="434">
        <v>0</v>
      </c>
      <c r="M1411" s="434" t="s">
        <v>361</v>
      </c>
      <c r="N1411" s="434">
        <v>0</v>
      </c>
      <c r="O1411" s="434">
        <v>854</v>
      </c>
      <c r="P1411" s="435">
        <v>1.0002054302880701</v>
      </c>
      <c r="Q1411" s="434">
        <v>1</v>
      </c>
      <c r="R1411" s="434">
        <v>1</v>
      </c>
      <c r="S1411" s="434" t="s">
        <v>361</v>
      </c>
      <c r="T1411" s="434" t="s">
        <v>361</v>
      </c>
      <c r="U1411" s="434">
        <v>1.4507000000000001</v>
      </c>
      <c r="V1411" s="435"/>
      <c r="W1411" s="441">
        <v>1</v>
      </c>
    </row>
    <row r="1412" spans="2:23" x14ac:dyDescent="0.35">
      <c r="B1412" s="446" t="s">
        <v>225</v>
      </c>
      <c r="C1412" s="434" t="s">
        <v>807</v>
      </c>
      <c r="D1412" s="434" t="s">
        <v>808</v>
      </c>
      <c r="E1412" s="435">
        <v>0.89580000000000004</v>
      </c>
      <c r="F1412" s="434">
        <v>1</v>
      </c>
      <c r="G1412" s="435">
        <v>0</v>
      </c>
      <c r="H1412" s="435">
        <v>0</v>
      </c>
      <c r="I1412" s="435">
        <v>0.13997999999999999</v>
      </c>
      <c r="J1412" s="435">
        <v>0</v>
      </c>
      <c r="K1412" s="435">
        <v>0</v>
      </c>
      <c r="L1412" s="434">
        <v>0</v>
      </c>
      <c r="M1412" s="434" t="s">
        <v>361</v>
      </c>
      <c r="N1412" s="434">
        <v>0</v>
      </c>
      <c r="O1412" s="434">
        <v>1588</v>
      </c>
      <c r="P1412" s="435">
        <v>0.92741503566643901</v>
      </c>
      <c r="Q1412" s="434">
        <v>1</v>
      </c>
      <c r="R1412" s="434">
        <v>1</v>
      </c>
      <c r="S1412" s="434" t="s">
        <v>361</v>
      </c>
      <c r="T1412" s="434" t="s">
        <v>408</v>
      </c>
      <c r="U1412" s="434">
        <v>1.5911999999999999</v>
      </c>
      <c r="V1412" s="435"/>
      <c r="W1412" s="441">
        <v>1</v>
      </c>
    </row>
    <row r="1413" spans="2:23" x14ac:dyDescent="0.35">
      <c r="B1413" s="446" t="s">
        <v>225</v>
      </c>
      <c r="C1413" s="434" t="s">
        <v>809</v>
      </c>
      <c r="D1413" s="434" t="s">
        <v>810</v>
      </c>
      <c r="E1413" s="435">
        <v>1.0003</v>
      </c>
      <c r="F1413" s="434">
        <v>1</v>
      </c>
      <c r="G1413" s="435">
        <v>0</v>
      </c>
      <c r="H1413" s="435">
        <v>0</v>
      </c>
      <c r="I1413" s="435">
        <v>0.34560000000000002</v>
      </c>
      <c r="J1413" s="435">
        <v>4.4319999999999998E-2</v>
      </c>
      <c r="K1413" s="435">
        <v>7.2489999999999999E-2</v>
      </c>
      <c r="L1413" s="434">
        <v>0</v>
      </c>
      <c r="M1413" s="434" t="s">
        <v>361</v>
      </c>
      <c r="N1413" s="434">
        <v>0</v>
      </c>
      <c r="O1413" s="434">
        <v>3412</v>
      </c>
      <c r="P1413" s="435">
        <v>1.0002054302880701</v>
      </c>
      <c r="Q1413" s="434">
        <v>1</v>
      </c>
      <c r="R1413" s="434">
        <v>1</v>
      </c>
      <c r="S1413" s="434" t="s">
        <v>361</v>
      </c>
      <c r="T1413" s="434" t="s">
        <v>361</v>
      </c>
      <c r="U1413" s="434">
        <v>1.7125999999999999</v>
      </c>
      <c r="V1413" s="435"/>
      <c r="W1413" s="441">
        <v>1</v>
      </c>
    </row>
    <row r="1414" spans="2:23" x14ac:dyDescent="0.35">
      <c r="B1414" s="446" t="s">
        <v>225</v>
      </c>
      <c r="C1414" s="434" t="s">
        <v>811</v>
      </c>
      <c r="D1414" s="434" t="s">
        <v>812</v>
      </c>
      <c r="E1414" s="435">
        <v>0.96050000000000002</v>
      </c>
      <c r="F1414" s="434">
        <v>1</v>
      </c>
      <c r="G1414" s="435">
        <v>0</v>
      </c>
      <c r="H1414" s="435">
        <v>0</v>
      </c>
      <c r="I1414" s="435">
        <v>0.20349999999999999</v>
      </c>
      <c r="J1414" s="435">
        <v>1.5010000000000001E-2</v>
      </c>
      <c r="K1414" s="435">
        <v>4.2070000000000003E-2</v>
      </c>
      <c r="L1414" s="434">
        <v>0</v>
      </c>
      <c r="M1414" s="434" t="s">
        <v>361</v>
      </c>
      <c r="N1414" s="434">
        <v>0</v>
      </c>
      <c r="O1414" s="434">
        <v>5022</v>
      </c>
      <c r="P1414" s="435">
        <v>0.97277902640490299</v>
      </c>
      <c r="Q1414" s="434">
        <v>1</v>
      </c>
      <c r="R1414" s="434">
        <v>1</v>
      </c>
      <c r="S1414" s="434" t="s">
        <v>361</v>
      </c>
      <c r="T1414" s="434" t="s">
        <v>361</v>
      </c>
      <c r="U1414" s="434">
        <v>1.9269000000000001</v>
      </c>
      <c r="V1414" s="435"/>
      <c r="W1414" s="441">
        <v>1</v>
      </c>
    </row>
    <row r="1415" spans="2:23" x14ac:dyDescent="0.35">
      <c r="B1415" s="446" t="s">
        <v>225</v>
      </c>
      <c r="C1415" s="434" t="s">
        <v>813</v>
      </c>
      <c r="D1415" s="434" t="s">
        <v>814</v>
      </c>
      <c r="E1415" s="435">
        <v>0.96050000000000002</v>
      </c>
      <c r="F1415" s="434">
        <v>1</v>
      </c>
      <c r="G1415" s="435">
        <v>0</v>
      </c>
      <c r="H1415" s="435">
        <v>0</v>
      </c>
      <c r="I1415" s="435">
        <v>0.1119</v>
      </c>
      <c r="J1415" s="435">
        <v>0</v>
      </c>
      <c r="K1415" s="435">
        <v>2.2919999999999999E-2</v>
      </c>
      <c r="L1415" s="434">
        <v>0</v>
      </c>
      <c r="M1415" s="434" t="s">
        <v>361</v>
      </c>
      <c r="N1415" s="434">
        <v>0</v>
      </c>
      <c r="O1415" s="434">
        <v>779</v>
      </c>
      <c r="P1415" s="435">
        <v>0.97277902640490299</v>
      </c>
      <c r="Q1415" s="434">
        <v>1</v>
      </c>
      <c r="R1415" s="434">
        <v>1</v>
      </c>
      <c r="S1415" s="434" t="s">
        <v>361</v>
      </c>
      <c r="T1415" s="434" t="s">
        <v>361</v>
      </c>
      <c r="U1415" s="434">
        <v>1.3773</v>
      </c>
      <c r="V1415" s="435"/>
      <c r="W1415" s="441">
        <v>1</v>
      </c>
    </row>
    <row r="1416" spans="2:23" x14ac:dyDescent="0.35">
      <c r="B1416" s="446" t="s">
        <v>225</v>
      </c>
      <c r="C1416" s="434" t="s">
        <v>815</v>
      </c>
      <c r="D1416" s="434" t="s">
        <v>816</v>
      </c>
      <c r="E1416" s="435">
        <v>0.98839999999999995</v>
      </c>
      <c r="F1416" s="434">
        <v>1</v>
      </c>
      <c r="G1416" s="435">
        <v>0</v>
      </c>
      <c r="H1416" s="435">
        <v>0</v>
      </c>
      <c r="I1416" s="435">
        <v>0.41749999999999998</v>
      </c>
      <c r="J1416" s="435">
        <v>0.03</v>
      </c>
      <c r="K1416" s="435">
        <v>0</v>
      </c>
      <c r="L1416" s="434">
        <v>0</v>
      </c>
      <c r="M1416" s="434" t="s">
        <v>361</v>
      </c>
      <c r="N1416" s="434">
        <v>0</v>
      </c>
      <c r="O1416" s="434">
        <v>1245</v>
      </c>
      <c r="P1416" s="435">
        <v>0.99204172332989804</v>
      </c>
      <c r="Q1416" s="434">
        <v>1</v>
      </c>
      <c r="R1416" s="434">
        <v>1</v>
      </c>
      <c r="S1416" s="434" t="s">
        <v>361</v>
      </c>
      <c r="T1416" s="434" t="s">
        <v>361</v>
      </c>
      <c r="U1416" s="434">
        <v>1.6580999999999999</v>
      </c>
      <c r="V1416" s="435"/>
      <c r="W1416" s="441">
        <v>1</v>
      </c>
    </row>
    <row r="1417" spans="2:23" x14ac:dyDescent="0.35">
      <c r="B1417" s="446" t="s">
        <v>221</v>
      </c>
      <c r="C1417" s="434" t="s">
        <v>731</v>
      </c>
      <c r="D1417" s="434" t="s">
        <v>732</v>
      </c>
      <c r="E1417" s="435">
        <v>0.92800000000000005</v>
      </c>
      <c r="F1417" s="434">
        <v>1</v>
      </c>
      <c r="G1417" s="435">
        <v>0</v>
      </c>
      <c r="H1417" s="435">
        <v>0</v>
      </c>
      <c r="I1417" s="435">
        <v>0.29100000000000004</v>
      </c>
      <c r="J1417" s="435">
        <v>3.3059999999999999E-2</v>
      </c>
      <c r="K1417" s="435">
        <v>6.0699999999999997E-2</v>
      </c>
      <c r="L1417" s="434">
        <v>0</v>
      </c>
      <c r="M1417" s="434" t="s">
        <v>361</v>
      </c>
      <c r="N1417" s="434"/>
      <c r="O1417" s="434">
        <v>6776</v>
      </c>
      <c r="P1417" s="435">
        <v>0.95009999999999994</v>
      </c>
      <c r="Q1417" s="434">
        <v>1</v>
      </c>
      <c r="R1417" s="434">
        <v>1</v>
      </c>
      <c r="S1417" s="434" t="s">
        <v>361</v>
      </c>
      <c r="T1417" s="434" t="s">
        <v>361</v>
      </c>
      <c r="U1417" s="434"/>
      <c r="V1417" s="435"/>
      <c r="W1417" s="441"/>
    </row>
    <row r="1418" spans="2:23" x14ac:dyDescent="0.35">
      <c r="B1418" s="446" t="s">
        <v>221</v>
      </c>
      <c r="C1418" s="434" t="s">
        <v>733</v>
      </c>
      <c r="D1418" s="434" t="s">
        <v>911</v>
      </c>
      <c r="E1418" s="435">
        <v>0.95009999999999994</v>
      </c>
      <c r="F1418" s="434">
        <v>1</v>
      </c>
      <c r="G1418" s="435">
        <v>0.18751000000000001</v>
      </c>
      <c r="H1418" s="435">
        <v>0.19869000000000001</v>
      </c>
      <c r="I1418" s="435">
        <v>0.4582</v>
      </c>
      <c r="J1418" s="435">
        <v>6.7540000000000003E-2</v>
      </c>
      <c r="K1418" s="435">
        <v>9.7229999999999997E-2</v>
      </c>
      <c r="L1418" s="434">
        <v>0</v>
      </c>
      <c r="M1418" s="434" t="s">
        <v>361</v>
      </c>
      <c r="N1418" s="434"/>
      <c r="O1418" s="434">
        <v>8067</v>
      </c>
      <c r="P1418" s="435">
        <v>0.96560000000000001</v>
      </c>
      <c r="Q1418" s="434">
        <v>1</v>
      </c>
      <c r="R1418" s="434">
        <v>1</v>
      </c>
      <c r="S1418" s="434" t="s">
        <v>361</v>
      </c>
      <c r="T1418" s="434" t="s">
        <v>361</v>
      </c>
      <c r="U1418" s="434"/>
      <c r="V1418" s="435"/>
      <c r="W1418" s="441"/>
    </row>
    <row r="1419" spans="2:23" x14ac:dyDescent="0.35">
      <c r="B1419" s="446" t="s">
        <v>221</v>
      </c>
      <c r="C1419" s="434" t="s">
        <v>735</v>
      </c>
      <c r="D1419" s="434" t="s">
        <v>892</v>
      </c>
      <c r="E1419" s="435">
        <v>1.0079</v>
      </c>
      <c r="F1419" s="434">
        <v>1</v>
      </c>
      <c r="G1419" s="435">
        <v>9.0969999999999995E-2</v>
      </c>
      <c r="H1419" s="435">
        <v>6.2729999999999994E-2</v>
      </c>
      <c r="I1419" s="435">
        <v>0.49149999999999999</v>
      </c>
      <c r="J1419" s="435">
        <v>7.4410000000000004E-2</v>
      </c>
      <c r="K1419" s="435">
        <v>0.10465000000000001</v>
      </c>
      <c r="L1419" s="434">
        <v>0</v>
      </c>
      <c r="M1419" s="434" t="s">
        <v>361</v>
      </c>
      <c r="N1419" s="434"/>
      <c r="O1419" s="434">
        <v>4013</v>
      </c>
      <c r="P1419" s="435">
        <v>1.0054000000000001</v>
      </c>
      <c r="Q1419" s="434">
        <v>1</v>
      </c>
      <c r="R1419" s="434">
        <v>1</v>
      </c>
      <c r="S1419" s="434" t="s">
        <v>361</v>
      </c>
      <c r="T1419" s="434" t="s">
        <v>361</v>
      </c>
      <c r="U1419" s="434"/>
      <c r="V1419" s="435"/>
      <c r="W1419" s="441"/>
    </row>
    <row r="1420" spans="2:23" x14ac:dyDescent="0.35">
      <c r="B1420" s="446" t="s">
        <v>221</v>
      </c>
      <c r="C1420" s="434" t="s">
        <v>737</v>
      </c>
      <c r="D1420" s="434" t="s">
        <v>738</v>
      </c>
      <c r="E1420" s="435">
        <v>0.97829999999999995</v>
      </c>
      <c r="F1420" s="434">
        <v>1</v>
      </c>
      <c r="G1420" s="435">
        <v>1.942E-2</v>
      </c>
      <c r="H1420" s="435">
        <v>1.491E-2</v>
      </c>
      <c r="I1420" s="435">
        <v>0.37340000000000001</v>
      </c>
      <c r="J1420" s="435">
        <v>5.0049999999999997E-2</v>
      </c>
      <c r="K1420" s="435">
        <v>7.8549999999999995E-2</v>
      </c>
      <c r="L1420" s="434">
        <v>0</v>
      </c>
      <c r="M1420" s="434" t="s">
        <v>361</v>
      </c>
      <c r="N1420" s="434"/>
      <c r="O1420" s="434">
        <v>7133</v>
      </c>
      <c r="P1420" s="435">
        <v>0.98509999999999998</v>
      </c>
      <c r="Q1420" s="434">
        <v>1</v>
      </c>
      <c r="R1420" s="434">
        <v>1</v>
      </c>
      <c r="S1420" s="434" t="s">
        <v>361</v>
      </c>
      <c r="T1420" s="434" t="s">
        <v>361</v>
      </c>
      <c r="U1420" s="434"/>
      <c r="V1420" s="435"/>
      <c r="W1420" s="441"/>
    </row>
    <row r="1421" spans="2:23" x14ac:dyDescent="0.35">
      <c r="B1421" s="446" t="s">
        <v>221</v>
      </c>
      <c r="C1421" s="434" t="s">
        <v>739</v>
      </c>
      <c r="D1421" s="434" t="s">
        <v>912</v>
      </c>
      <c r="E1421" s="435">
        <v>0.96389999999999998</v>
      </c>
      <c r="F1421" s="434">
        <v>1</v>
      </c>
      <c r="G1421" s="435">
        <v>0</v>
      </c>
      <c r="H1421" s="435">
        <v>0</v>
      </c>
      <c r="I1421" s="435">
        <v>0.2374</v>
      </c>
      <c r="J1421" s="435">
        <v>2.1999999999999999E-2</v>
      </c>
      <c r="K1421" s="435">
        <v>4.9250000000000002E-2</v>
      </c>
      <c r="L1421" s="434">
        <v>0</v>
      </c>
      <c r="M1421" s="434" t="s">
        <v>361</v>
      </c>
      <c r="N1421" s="434"/>
      <c r="O1421" s="434">
        <v>7071</v>
      </c>
      <c r="P1421" s="435">
        <v>0.97509999999999997</v>
      </c>
      <c r="Q1421" s="434">
        <v>1</v>
      </c>
      <c r="R1421" s="434">
        <v>1</v>
      </c>
      <c r="S1421" s="434" t="s">
        <v>361</v>
      </c>
      <c r="T1421" s="434" t="s">
        <v>361</v>
      </c>
      <c r="U1421" s="434"/>
      <c r="V1421" s="435"/>
      <c r="W1421" s="441"/>
    </row>
    <row r="1422" spans="2:23" x14ac:dyDescent="0.35">
      <c r="B1422" s="446" t="s">
        <v>221</v>
      </c>
      <c r="C1422" s="434" t="s">
        <v>741</v>
      </c>
      <c r="D1422" s="434" t="s">
        <v>913</v>
      </c>
      <c r="E1422" s="435">
        <v>0.95009999999999994</v>
      </c>
      <c r="F1422" s="434">
        <v>1</v>
      </c>
      <c r="G1422" s="435">
        <v>0</v>
      </c>
      <c r="H1422" s="435">
        <v>0</v>
      </c>
      <c r="I1422" s="435">
        <v>0.29049999999999998</v>
      </c>
      <c r="J1422" s="435">
        <v>0.03</v>
      </c>
      <c r="K1422" s="435">
        <v>0</v>
      </c>
      <c r="L1422" s="434">
        <v>0</v>
      </c>
      <c r="M1422" s="434" t="s">
        <v>361</v>
      </c>
      <c r="N1422" s="434"/>
      <c r="O1422" s="434">
        <v>1992</v>
      </c>
      <c r="P1422" s="435">
        <v>0.96560000000000001</v>
      </c>
      <c r="Q1422" s="434">
        <v>1</v>
      </c>
      <c r="R1422" s="434">
        <v>1</v>
      </c>
      <c r="S1422" s="434" t="s">
        <v>361</v>
      </c>
      <c r="T1422" s="434" t="s">
        <v>361</v>
      </c>
      <c r="U1422" s="434"/>
      <c r="V1422" s="435"/>
      <c r="W1422" s="441"/>
    </row>
    <row r="1423" spans="2:23" x14ac:dyDescent="0.35">
      <c r="B1423" s="446" t="s">
        <v>221</v>
      </c>
      <c r="C1423" s="434" t="s">
        <v>743</v>
      </c>
      <c r="D1423" s="434" t="s">
        <v>744</v>
      </c>
      <c r="E1423" s="435">
        <v>0.95009999999999994</v>
      </c>
      <c r="F1423" s="434">
        <v>1</v>
      </c>
      <c r="G1423" s="435">
        <v>0.11278000000000001</v>
      </c>
      <c r="H1423" s="435">
        <v>8.9419999999999999E-2</v>
      </c>
      <c r="I1423" s="435">
        <v>0.43</v>
      </c>
      <c r="J1423" s="435">
        <v>6.173E-2</v>
      </c>
      <c r="K1423" s="435">
        <v>9.0980000000000005E-2</v>
      </c>
      <c r="L1423" s="434">
        <v>0</v>
      </c>
      <c r="M1423" s="434" t="s">
        <v>361</v>
      </c>
      <c r="N1423" s="434"/>
      <c r="O1423" s="434">
        <v>4112</v>
      </c>
      <c r="P1423" s="435">
        <v>0.96560000000000001</v>
      </c>
      <c r="Q1423" s="434">
        <v>1</v>
      </c>
      <c r="R1423" s="434">
        <v>1</v>
      </c>
      <c r="S1423" s="434" t="s">
        <v>361</v>
      </c>
      <c r="T1423" s="434" t="s">
        <v>361</v>
      </c>
      <c r="U1423" s="434"/>
      <c r="V1423" s="435"/>
      <c r="W1423" s="441"/>
    </row>
    <row r="1424" spans="2:23" x14ac:dyDescent="0.35">
      <c r="B1424" s="446" t="s">
        <v>221</v>
      </c>
      <c r="C1424" s="434" t="s">
        <v>745</v>
      </c>
      <c r="D1424" s="434" t="s">
        <v>746</v>
      </c>
      <c r="E1424" s="435">
        <v>0.95009999999999994</v>
      </c>
      <c r="F1424" s="434">
        <v>1</v>
      </c>
      <c r="G1424" s="435">
        <v>0.23705999999999999</v>
      </c>
      <c r="H1424" s="435">
        <v>0.22054000000000001</v>
      </c>
      <c r="I1424" s="435">
        <v>0.38440000000000002</v>
      </c>
      <c r="J1424" s="435">
        <v>5.2319999999999998E-2</v>
      </c>
      <c r="K1424" s="435">
        <v>8.0949999999999994E-2</v>
      </c>
      <c r="L1424" s="434">
        <v>0</v>
      </c>
      <c r="M1424" s="434" t="s">
        <v>361</v>
      </c>
      <c r="N1424" s="434"/>
      <c r="O1424" s="434">
        <v>11563</v>
      </c>
      <c r="P1424" s="435">
        <v>0.96560000000000001</v>
      </c>
      <c r="Q1424" s="434">
        <v>1</v>
      </c>
      <c r="R1424" s="434">
        <v>1</v>
      </c>
      <c r="S1424" s="434" t="s">
        <v>361</v>
      </c>
      <c r="T1424" s="434" t="s">
        <v>361</v>
      </c>
      <c r="U1424" s="434"/>
      <c r="V1424" s="435"/>
      <c r="W1424" s="441"/>
    </row>
    <row r="1425" spans="2:23" x14ac:dyDescent="0.35">
      <c r="B1425" s="446" t="s">
        <v>221</v>
      </c>
      <c r="C1425" s="434" t="s">
        <v>747</v>
      </c>
      <c r="D1425" s="434" t="s">
        <v>748</v>
      </c>
      <c r="E1425" s="435">
        <v>0.95009999999999994</v>
      </c>
      <c r="F1425" s="434">
        <v>1</v>
      </c>
      <c r="G1425" s="435">
        <v>8.3390000000000006E-2</v>
      </c>
      <c r="H1425" s="435">
        <v>5.5259999999999997E-2</v>
      </c>
      <c r="I1425" s="435">
        <v>0.32939999999999997</v>
      </c>
      <c r="J1425" s="435">
        <v>4.0980000000000003E-2</v>
      </c>
      <c r="K1425" s="435">
        <v>6.898E-2</v>
      </c>
      <c r="L1425" s="434">
        <v>0</v>
      </c>
      <c r="M1425" s="434" t="s">
        <v>361</v>
      </c>
      <c r="N1425" s="434"/>
      <c r="O1425" s="434">
        <v>5892</v>
      </c>
      <c r="P1425" s="435">
        <v>0.96560000000000001</v>
      </c>
      <c r="Q1425" s="434">
        <v>1</v>
      </c>
      <c r="R1425" s="434">
        <v>1</v>
      </c>
      <c r="S1425" s="434" t="s">
        <v>361</v>
      </c>
      <c r="T1425" s="434" t="s">
        <v>361</v>
      </c>
      <c r="U1425" s="434"/>
      <c r="V1425" s="435"/>
      <c r="W1425" s="441"/>
    </row>
    <row r="1426" spans="2:23" x14ac:dyDescent="0.35">
      <c r="B1426" s="446" t="s">
        <v>221</v>
      </c>
      <c r="C1426" s="434" t="s">
        <v>749</v>
      </c>
      <c r="D1426" s="434" t="s">
        <v>750</v>
      </c>
      <c r="E1426" s="435">
        <v>0.95009999999999994</v>
      </c>
      <c r="F1426" s="434">
        <v>1</v>
      </c>
      <c r="G1426" s="435">
        <v>0.11113000000000001</v>
      </c>
      <c r="H1426" s="435">
        <v>9.6329999999999999E-2</v>
      </c>
      <c r="I1426" s="435">
        <v>0.38519999999999999</v>
      </c>
      <c r="J1426" s="435">
        <v>5.2490000000000002E-2</v>
      </c>
      <c r="K1426" s="435">
        <v>8.1129999999999994E-2</v>
      </c>
      <c r="L1426" s="434">
        <v>0</v>
      </c>
      <c r="M1426" s="434" t="s">
        <v>361</v>
      </c>
      <c r="N1426" s="434"/>
      <c r="O1426" s="434">
        <v>6970</v>
      </c>
      <c r="P1426" s="435">
        <v>0.96560000000000001</v>
      </c>
      <c r="Q1426" s="434">
        <v>1</v>
      </c>
      <c r="R1426" s="434">
        <v>1</v>
      </c>
      <c r="S1426" s="434" t="s">
        <v>361</v>
      </c>
      <c r="T1426" s="434" t="s">
        <v>361</v>
      </c>
      <c r="U1426" s="434"/>
      <c r="V1426" s="435"/>
      <c r="W1426" s="441"/>
    </row>
    <row r="1427" spans="2:23" x14ac:dyDescent="0.35">
      <c r="B1427" s="446" t="s">
        <v>221</v>
      </c>
      <c r="C1427" s="434" t="s">
        <v>893</v>
      </c>
      <c r="D1427" s="434" t="s">
        <v>914</v>
      </c>
      <c r="E1427" s="435">
        <v>0.95009999999999994</v>
      </c>
      <c r="F1427" s="434">
        <v>1</v>
      </c>
      <c r="G1427" s="435">
        <v>0</v>
      </c>
      <c r="H1427" s="435">
        <v>0</v>
      </c>
      <c r="I1427" s="435">
        <v>0.88659999999999994</v>
      </c>
      <c r="J1427" s="435">
        <v>0.03</v>
      </c>
      <c r="K1427" s="435">
        <v>0</v>
      </c>
      <c r="L1427" s="434">
        <v>0</v>
      </c>
      <c r="M1427" s="434" t="s">
        <v>361</v>
      </c>
      <c r="N1427" s="434"/>
      <c r="O1427" s="434">
        <v>777</v>
      </c>
      <c r="P1427" s="435">
        <v>0.96560000000000001</v>
      </c>
      <c r="Q1427" s="434">
        <v>1</v>
      </c>
      <c r="R1427" s="434">
        <v>1</v>
      </c>
      <c r="S1427" s="434" t="s">
        <v>361</v>
      </c>
      <c r="T1427" s="434" t="s">
        <v>361</v>
      </c>
      <c r="U1427" s="434"/>
      <c r="V1427" s="435"/>
      <c r="W1427" s="441"/>
    </row>
    <row r="1428" spans="2:23" x14ac:dyDescent="0.35">
      <c r="B1428" s="446" t="s">
        <v>221</v>
      </c>
      <c r="C1428" s="434" t="s">
        <v>751</v>
      </c>
      <c r="D1428" s="434" t="s">
        <v>752</v>
      </c>
      <c r="E1428" s="435">
        <v>0.95009999999999994</v>
      </c>
      <c r="F1428" s="434">
        <v>1</v>
      </c>
      <c r="G1428" s="435">
        <v>0.10693</v>
      </c>
      <c r="H1428" s="435">
        <v>9.8780000000000007E-2</v>
      </c>
      <c r="I1428" s="435">
        <v>0.38159999999999999</v>
      </c>
      <c r="J1428" s="435">
        <v>5.1740000000000001E-2</v>
      </c>
      <c r="K1428" s="435">
        <v>8.0339999999999995E-2</v>
      </c>
      <c r="L1428" s="434">
        <v>0</v>
      </c>
      <c r="M1428" s="434" t="s">
        <v>361</v>
      </c>
      <c r="N1428" s="434"/>
      <c r="O1428" s="434">
        <v>8714</v>
      </c>
      <c r="P1428" s="435">
        <v>0.96560000000000001</v>
      </c>
      <c r="Q1428" s="434">
        <v>1</v>
      </c>
      <c r="R1428" s="434">
        <v>1</v>
      </c>
      <c r="S1428" s="434" t="s">
        <v>361</v>
      </c>
      <c r="T1428" s="434" t="s">
        <v>361</v>
      </c>
      <c r="U1428" s="434"/>
      <c r="V1428" s="435"/>
      <c r="W1428" s="441"/>
    </row>
    <row r="1429" spans="2:23" x14ac:dyDescent="0.35">
      <c r="B1429" s="446" t="s">
        <v>221</v>
      </c>
      <c r="C1429" s="434" t="s">
        <v>753</v>
      </c>
      <c r="D1429" s="434" t="s">
        <v>915</v>
      </c>
      <c r="E1429" s="435">
        <v>0.97829999999999995</v>
      </c>
      <c r="F1429" s="434">
        <v>1</v>
      </c>
      <c r="G1429" s="435">
        <v>0</v>
      </c>
      <c r="H1429" s="435">
        <v>0</v>
      </c>
      <c r="I1429" s="435">
        <v>0.49690000000000001</v>
      </c>
      <c r="J1429" s="435">
        <v>7.5520000000000004E-2</v>
      </c>
      <c r="K1429" s="435">
        <v>0.10586</v>
      </c>
      <c r="L1429" s="434">
        <v>0</v>
      </c>
      <c r="M1429" s="434" t="s">
        <v>361</v>
      </c>
      <c r="N1429" s="434"/>
      <c r="O1429" s="434">
        <v>3480</v>
      </c>
      <c r="P1429" s="435">
        <v>0.98509999999999998</v>
      </c>
      <c r="Q1429" s="434">
        <v>1</v>
      </c>
      <c r="R1429" s="434">
        <v>1</v>
      </c>
      <c r="S1429" s="434" t="s">
        <v>361</v>
      </c>
      <c r="T1429" s="434" t="s">
        <v>361</v>
      </c>
      <c r="U1429" s="434"/>
      <c r="V1429" s="435"/>
      <c r="W1429" s="441"/>
    </row>
    <row r="1430" spans="2:23" x14ac:dyDescent="0.35">
      <c r="B1430" s="446" t="s">
        <v>221</v>
      </c>
      <c r="C1430" s="434" t="s">
        <v>755</v>
      </c>
      <c r="D1430" s="434" t="s">
        <v>895</v>
      </c>
      <c r="E1430" s="435">
        <v>0.88570000000000004</v>
      </c>
      <c r="F1430" s="434">
        <v>1</v>
      </c>
      <c r="G1430" s="435">
        <v>0</v>
      </c>
      <c r="H1430" s="435">
        <v>0</v>
      </c>
      <c r="I1430" s="435">
        <v>0.30409999999999998</v>
      </c>
      <c r="J1430" s="435">
        <v>0.03</v>
      </c>
      <c r="K1430" s="435">
        <v>0</v>
      </c>
      <c r="L1430" s="434">
        <v>0</v>
      </c>
      <c r="M1430" s="434" t="s">
        <v>361</v>
      </c>
      <c r="N1430" s="434"/>
      <c r="O1430" s="434">
        <v>976</v>
      </c>
      <c r="P1430" s="435">
        <v>0.92020000000000002</v>
      </c>
      <c r="Q1430" s="434">
        <v>1</v>
      </c>
      <c r="R1430" s="434">
        <v>1</v>
      </c>
      <c r="S1430" s="434" t="s">
        <v>361</v>
      </c>
      <c r="T1430" s="434" t="s">
        <v>361</v>
      </c>
      <c r="U1430" s="434"/>
      <c r="V1430" s="435"/>
      <c r="W1430" s="441"/>
    </row>
    <row r="1431" spans="2:23" x14ac:dyDescent="0.35">
      <c r="B1431" s="446" t="s">
        <v>221</v>
      </c>
      <c r="C1431" s="434" t="s">
        <v>757</v>
      </c>
      <c r="D1431" s="434" t="s">
        <v>758</v>
      </c>
      <c r="E1431" s="435">
        <v>0.97829999999999995</v>
      </c>
      <c r="F1431" s="434">
        <v>1</v>
      </c>
      <c r="G1431" s="435">
        <v>0</v>
      </c>
      <c r="H1431" s="435">
        <v>0</v>
      </c>
      <c r="I1431" s="435">
        <v>0.24510000000000001</v>
      </c>
      <c r="J1431" s="435">
        <v>2.359E-2</v>
      </c>
      <c r="K1431" s="435">
        <v>5.0889999999999998E-2</v>
      </c>
      <c r="L1431" s="434">
        <v>0</v>
      </c>
      <c r="M1431" s="434" t="s">
        <v>361</v>
      </c>
      <c r="N1431" s="434"/>
      <c r="O1431" s="434">
        <v>3523</v>
      </c>
      <c r="P1431" s="435">
        <v>0.98509999999999998</v>
      </c>
      <c r="Q1431" s="434">
        <v>1</v>
      </c>
      <c r="R1431" s="434">
        <v>1</v>
      </c>
      <c r="S1431" s="434" t="s">
        <v>361</v>
      </c>
      <c r="T1431" s="434" t="s">
        <v>361</v>
      </c>
      <c r="U1431" s="434"/>
      <c r="V1431" s="435"/>
      <c r="W1431" s="441"/>
    </row>
    <row r="1432" spans="2:23" x14ac:dyDescent="0.35">
      <c r="B1432" s="446" t="s">
        <v>221</v>
      </c>
      <c r="C1432" s="434" t="s">
        <v>759</v>
      </c>
      <c r="D1432" s="434" t="s">
        <v>896</v>
      </c>
      <c r="E1432" s="435">
        <v>0.92190000000000005</v>
      </c>
      <c r="F1432" s="434">
        <v>1</v>
      </c>
      <c r="G1432" s="435">
        <v>0</v>
      </c>
      <c r="H1432" s="435">
        <v>0</v>
      </c>
      <c r="I1432" s="435">
        <v>0.27899999999999997</v>
      </c>
      <c r="J1432" s="435">
        <v>3.058E-2</v>
      </c>
      <c r="K1432" s="435">
        <v>5.8119999999999998E-2</v>
      </c>
      <c r="L1432" s="434">
        <v>0</v>
      </c>
      <c r="M1432" s="434" t="s">
        <v>361</v>
      </c>
      <c r="N1432" s="434"/>
      <c r="O1432" s="434">
        <v>8337</v>
      </c>
      <c r="P1432" s="435">
        <v>0.94579999999999997</v>
      </c>
      <c r="Q1432" s="434">
        <v>1</v>
      </c>
      <c r="R1432" s="434">
        <v>1</v>
      </c>
      <c r="S1432" s="434" t="s">
        <v>361</v>
      </c>
      <c r="T1432" s="434" t="s">
        <v>361</v>
      </c>
      <c r="U1432" s="434"/>
      <c r="V1432" s="435"/>
      <c r="W1432" s="441"/>
    </row>
    <row r="1433" spans="2:23" x14ac:dyDescent="0.35">
      <c r="B1433" s="446" t="s">
        <v>221</v>
      </c>
      <c r="C1433" s="434" t="s">
        <v>761</v>
      </c>
      <c r="D1433" s="434" t="s">
        <v>762</v>
      </c>
      <c r="E1433" s="435">
        <v>0.97829999999999995</v>
      </c>
      <c r="F1433" s="434">
        <v>1</v>
      </c>
      <c r="G1433" s="435">
        <v>4.47E-3</v>
      </c>
      <c r="H1433" s="435">
        <v>1.008E-2</v>
      </c>
      <c r="I1433" s="435">
        <v>0.18569999999999998</v>
      </c>
      <c r="J1433" s="435">
        <v>1.205E-2</v>
      </c>
      <c r="K1433" s="435">
        <v>3.832E-2</v>
      </c>
      <c r="L1433" s="434">
        <v>0</v>
      </c>
      <c r="M1433" s="434" t="s">
        <v>361</v>
      </c>
      <c r="N1433" s="434"/>
      <c r="O1433" s="434">
        <v>7367</v>
      </c>
      <c r="P1433" s="435">
        <v>0.98509999999999998</v>
      </c>
      <c r="Q1433" s="434">
        <v>1</v>
      </c>
      <c r="R1433" s="434">
        <v>1</v>
      </c>
      <c r="S1433" s="434" t="s">
        <v>361</v>
      </c>
      <c r="T1433" s="434" t="s">
        <v>361</v>
      </c>
      <c r="U1433" s="434"/>
      <c r="V1433" s="435"/>
      <c r="W1433" s="441"/>
    </row>
    <row r="1434" spans="2:23" x14ac:dyDescent="0.35">
      <c r="B1434" s="446" t="s">
        <v>221</v>
      </c>
      <c r="C1434" s="434" t="s">
        <v>763</v>
      </c>
      <c r="D1434" s="434" t="s">
        <v>897</v>
      </c>
      <c r="E1434" s="435">
        <v>0.96009999999999995</v>
      </c>
      <c r="F1434" s="434">
        <v>1</v>
      </c>
      <c r="G1434" s="435">
        <v>0</v>
      </c>
      <c r="H1434" s="435">
        <v>0</v>
      </c>
      <c r="I1434" s="435">
        <v>0.17430000000000001</v>
      </c>
      <c r="J1434" s="435">
        <v>1.0200000000000001E-2</v>
      </c>
      <c r="K1434" s="435">
        <v>3.5929999999999997E-2</v>
      </c>
      <c r="L1434" s="434">
        <v>0</v>
      </c>
      <c r="M1434" s="434" t="s">
        <v>361</v>
      </c>
      <c r="N1434" s="434"/>
      <c r="O1434" s="434">
        <v>9933</v>
      </c>
      <c r="P1434" s="435">
        <v>0.97250000000000003</v>
      </c>
      <c r="Q1434" s="434">
        <v>1</v>
      </c>
      <c r="R1434" s="434">
        <v>1</v>
      </c>
      <c r="S1434" s="434" t="s">
        <v>361</v>
      </c>
      <c r="T1434" s="434" t="s">
        <v>361</v>
      </c>
      <c r="U1434" s="434"/>
      <c r="V1434" s="435"/>
      <c r="W1434" s="441"/>
    </row>
    <row r="1435" spans="2:23" x14ac:dyDescent="0.35">
      <c r="B1435" s="446" t="s">
        <v>221</v>
      </c>
      <c r="C1435" s="434" t="s">
        <v>765</v>
      </c>
      <c r="D1435" s="434" t="s">
        <v>766</v>
      </c>
      <c r="E1435" s="435">
        <v>0.95009999999999994</v>
      </c>
      <c r="F1435" s="434">
        <v>1</v>
      </c>
      <c r="G1435" s="435">
        <v>0.16242000000000001</v>
      </c>
      <c r="H1435" s="435">
        <v>0.11814</v>
      </c>
      <c r="I1435" s="435">
        <v>0.30769999999999997</v>
      </c>
      <c r="J1435" s="435">
        <v>3.6499999999999998E-2</v>
      </c>
      <c r="K1435" s="435">
        <v>6.429E-2</v>
      </c>
      <c r="L1435" s="434">
        <v>0</v>
      </c>
      <c r="M1435" s="434" t="s">
        <v>361</v>
      </c>
      <c r="N1435" s="434"/>
      <c r="O1435" s="434">
        <v>5202</v>
      </c>
      <c r="P1435" s="435">
        <v>0.96560000000000001</v>
      </c>
      <c r="Q1435" s="434">
        <v>1</v>
      </c>
      <c r="R1435" s="434">
        <v>1</v>
      </c>
      <c r="S1435" s="434" t="s">
        <v>361</v>
      </c>
      <c r="T1435" s="434" t="s">
        <v>361</v>
      </c>
      <c r="U1435" s="434"/>
      <c r="V1435" s="435"/>
      <c r="W1435" s="441"/>
    </row>
    <row r="1436" spans="2:23" x14ac:dyDescent="0.35">
      <c r="B1436" s="446" t="s">
        <v>221</v>
      </c>
      <c r="C1436" s="434" t="s">
        <v>818</v>
      </c>
      <c r="D1436" s="434" t="s">
        <v>898</v>
      </c>
      <c r="E1436" s="435">
        <v>0.88570000000000004</v>
      </c>
      <c r="F1436" s="434">
        <v>1</v>
      </c>
      <c r="G1436" s="435">
        <v>0</v>
      </c>
      <c r="H1436" s="435">
        <v>0</v>
      </c>
      <c r="I1436" s="435">
        <v>0.27260000000000001</v>
      </c>
      <c r="J1436" s="435">
        <v>2.9260000000000001E-2</v>
      </c>
      <c r="K1436" s="435">
        <v>5.6750000000000002E-2</v>
      </c>
      <c r="L1436" s="434">
        <v>0</v>
      </c>
      <c r="M1436" s="434" t="s">
        <v>916</v>
      </c>
      <c r="N1436" s="434">
        <v>2293.37</v>
      </c>
      <c r="O1436" s="434">
        <v>6068</v>
      </c>
      <c r="P1436" s="435">
        <v>0.92020000000000002</v>
      </c>
      <c r="Q1436" s="434">
        <v>1</v>
      </c>
      <c r="R1436" s="434">
        <v>1</v>
      </c>
      <c r="S1436" s="434" t="s">
        <v>361</v>
      </c>
      <c r="T1436" s="434" t="s">
        <v>361</v>
      </c>
      <c r="U1436" s="434"/>
      <c r="V1436" s="435"/>
      <c r="W1436" s="441"/>
    </row>
    <row r="1437" spans="2:23" x14ac:dyDescent="0.35">
      <c r="B1437" s="446" t="s">
        <v>221</v>
      </c>
      <c r="C1437" s="434" t="s">
        <v>767</v>
      </c>
      <c r="D1437" s="434" t="s">
        <v>768</v>
      </c>
      <c r="E1437" s="435">
        <v>0.96250000000000002</v>
      </c>
      <c r="F1437" s="434">
        <v>1</v>
      </c>
      <c r="G1437" s="435">
        <v>0</v>
      </c>
      <c r="H1437" s="435">
        <v>0</v>
      </c>
      <c r="I1437" s="435">
        <v>0.2417</v>
      </c>
      <c r="J1437" s="435">
        <v>2.2890000000000001E-2</v>
      </c>
      <c r="K1437" s="435">
        <v>5.0160000000000003E-2</v>
      </c>
      <c r="L1437" s="434">
        <v>0</v>
      </c>
      <c r="M1437" s="434" t="s">
        <v>361</v>
      </c>
      <c r="N1437" s="434"/>
      <c r="O1437" s="434">
        <v>2836</v>
      </c>
      <c r="P1437" s="435">
        <v>0.97419999999999995</v>
      </c>
      <c r="Q1437" s="434">
        <v>1</v>
      </c>
      <c r="R1437" s="434">
        <v>1</v>
      </c>
      <c r="S1437" s="434" t="s">
        <v>361</v>
      </c>
      <c r="T1437" s="434" t="s">
        <v>361</v>
      </c>
      <c r="U1437" s="434"/>
      <c r="V1437" s="435"/>
      <c r="W1437" s="441"/>
    </row>
    <row r="1438" spans="2:23" x14ac:dyDescent="0.35">
      <c r="B1438" s="446" t="s">
        <v>221</v>
      </c>
      <c r="C1438" s="434" t="s">
        <v>769</v>
      </c>
      <c r="D1438" s="434" t="s">
        <v>770</v>
      </c>
      <c r="E1438" s="435">
        <v>0.95009999999999994</v>
      </c>
      <c r="F1438" s="434">
        <v>1</v>
      </c>
      <c r="G1438" s="435">
        <v>0.13231999999999999</v>
      </c>
      <c r="H1438" s="435">
        <v>0.14519000000000001</v>
      </c>
      <c r="I1438" s="435">
        <v>0.39560000000000001</v>
      </c>
      <c r="J1438" s="435">
        <v>5.4629999999999998E-2</v>
      </c>
      <c r="K1438" s="435">
        <v>8.3409999999999998E-2</v>
      </c>
      <c r="L1438" s="434">
        <v>0</v>
      </c>
      <c r="M1438" s="434" t="s">
        <v>361</v>
      </c>
      <c r="N1438" s="434"/>
      <c r="O1438" s="434">
        <v>7014</v>
      </c>
      <c r="P1438" s="435">
        <v>0.96560000000000001</v>
      </c>
      <c r="Q1438" s="434">
        <v>1</v>
      </c>
      <c r="R1438" s="434">
        <v>1</v>
      </c>
      <c r="S1438" s="434" t="s">
        <v>361</v>
      </c>
      <c r="T1438" s="434" t="s">
        <v>361</v>
      </c>
      <c r="U1438" s="434"/>
      <c r="V1438" s="435"/>
      <c r="W1438" s="441"/>
    </row>
    <row r="1439" spans="2:23" x14ac:dyDescent="0.35">
      <c r="B1439" s="446" t="s">
        <v>221</v>
      </c>
      <c r="C1439" s="434" t="s">
        <v>771</v>
      </c>
      <c r="D1439" s="434" t="s">
        <v>772</v>
      </c>
      <c r="E1439" s="435">
        <v>0.9577</v>
      </c>
      <c r="F1439" s="434">
        <v>1</v>
      </c>
      <c r="G1439" s="435">
        <v>0</v>
      </c>
      <c r="H1439" s="435">
        <v>0</v>
      </c>
      <c r="I1439" s="435">
        <v>0.26860000000000001</v>
      </c>
      <c r="J1439" s="435">
        <v>2.844E-2</v>
      </c>
      <c r="K1439" s="435">
        <v>0</v>
      </c>
      <c r="L1439" s="434">
        <v>0</v>
      </c>
      <c r="M1439" s="434" t="s">
        <v>361</v>
      </c>
      <c r="N1439" s="434"/>
      <c r="O1439" s="434">
        <v>758</v>
      </c>
      <c r="P1439" s="435">
        <v>0.9708</v>
      </c>
      <c r="Q1439" s="434">
        <v>1</v>
      </c>
      <c r="R1439" s="434">
        <v>1</v>
      </c>
      <c r="S1439" s="434" t="s">
        <v>361</v>
      </c>
      <c r="T1439" s="434" t="s">
        <v>361</v>
      </c>
      <c r="U1439" s="434"/>
      <c r="V1439" s="435"/>
      <c r="W1439" s="441"/>
    </row>
    <row r="1440" spans="2:23" x14ac:dyDescent="0.35">
      <c r="B1440" s="446" t="s">
        <v>221</v>
      </c>
      <c r="C1440" s="434" t="s">
        <v>773</v>
      </c>
      <c r="D1440" s="434" t="s">
        <v>774</v>
      </c>
      <c r="E1440" s="435">
        <v>1.1315</v>
      </c>
      <c r="F1440" s="434">
        <v>1</v>
      </c>
      <c r="G1440" s="435">
        <v>0</v>
      </c>
      <c r="H1440" s="435">
        <v>0</v>
      </c>
      <c r="I1440" s="435">
        <v>0.3332</v>
      </c>
      <c r="J1440" s="435">
        <v>4.1759999999999999E-2</v>
      </c>
      <c r="K1440" s="435">
        <v>6.9800000000000001E-2</v>
      </c>
      <c r="L1440" s="434">
        <v>0</v>
      </c>
      <c r="M1440" s="434" t="s">
        <v>361</v>
      </c>
      <c r="N1440" s="434"/>
      <c r="O1440" s="434">
        <v>2240</v>
      </c>
      <c r="P1440" s="435">
        <v>1.0883</v>
      </c>
      <c r="Q1440" s="434">
        <v>1</v>
      </c>
      <c r="R1440" s="434">
        <v>1</v>
      </c>
      <c r="S1440" s="434" t="s">
        <v>361</v>
      </c>
      <c r="T1440" s="434" t="s">
        <v>361</v>
      </c>
      <c r="U1440" s="434"/>
      <c r="V1440" s="435"/>
      <c r="W1440" s="441"/>
    </row>
    <row r="1441" spans="2:23" x14ac:dyDescent="0.35">
      <c r="B1441" s="446" t="s">
        <v>221</v>
      </c>
      <c r="C1441" s="434" t="s">
        <v>775</v>
      </c>
      <c r="D1441" s="434" t="s">
        <v>776</v>
      </c>
      <c r="E1441" s="435">
        <v>0.95289999999999997</v>
      </c>
      <c r="F1441" s="434">
        <v>1</v>
      </c>
      <c r="G1441" s="435">
        <v>0</v>
      </c>
      <c r="H1441" s="435">
        <v>0</v>
      </c>
      <c r="I1441" s="435">
        <v>0.18790000000000001</v>
      </c>
      <c r="J1441" s="435">
        <v>1.2409999999999999E-2</v>
      </c>
      <c r="K1441" s="435">
        <v>3.8780000000000002E-2</v>
      </c>
      <c r="L1441" s="434">
        <v>0</v>
      </c>
      <c r="M1441" s="434" t="s">
        <v>361</v>
      </c>
      <c r="N1441" s="434"/>
      <c r="O1441" s="434">
        <v>5307</v>
      </c>
      <c r="P1441" s="435">
        <v>0.96750000000000003</v>
      </c>
      <c r="Q1441" s="434">
        <v>1</v>
      </c>
      <c r="R1441" s="434">
        <v>1</v>
      </c>
      <c r="S1441" s="434" t="s">
        <v>361</v>
      </c>
      <c r="T1441" s="434" t="s">
        <v>361</v>
      </c>
      <c r="U1441" s="434"/>
      <c r="V1441" s="435"/>
      <c r="W1441" s="441"/>
    </row>
    <row r="1442" spans="2:23" x14ac:dyDescent="0.35">
      <c r="B1442" s="446" t="s">
        <v>221</v>
      </c>
      <c r="C1442" s="434" t="s">
        <v>777</v>
      </c>
      <c r="D1442" s="434" t="s">
        <v>778</v>
      </c>
      <c r="E1442" s="435">
        <v>0.95009999999999994</v>
      </c>
      <c r="F1442" s="434">
        <v>1</v>
      </c>
      <c r="G1442" s="435">
        <v>0.13231999999999999</v>
      </c>
      <c r="H1442" s="435">
        <v>0.13414000000000001</v>
      </c>
      <c r="I1442" s="435">
        <v>0.54679999999999995</v>
      </c>
      <c r="J1442" s="435">
        <v>8.5819999999999994E-2</v>
      </c>
      <c r="K1442" s="435">
        <v>0.11709</v>
      </c>
      <c r="L1442" s="434">
        <v>0</v>
      </c>
      <c r="M1442" s="434" t="s">
        <v>361</v>
      </c>
      <c r="N1442" s="434"/>
      <c r="O1442" s="434">
        <v>2500</v>
      </c>
      <c r="P1442" s="435">
        <v>0.96560000000000001</v>
      </c>
      <c r="Q1442" s="434">
        <v>1</v>
      </c>
      <c r="R1442" s="434">
        <v>1</v>
      </c>
      <c r="S1442" s="434" t="s">
        <v>361</v>
      </c>
      <c r="T1442" s="434" t="s">
        <v>361</v>
      </c>
      <c r="U1442" s="434"/>
      <c r="V1442" s="435"/>
      <c r="W1442" s="441"/>
    </row>
    <row r="1443" spans="2:23" x14ac:dyDescent="0.35">
      <c r="B1443" s="446" t="s">
        <v>221</v>
      </c>
      <c r="C1443" s="434" t="s">
        <v>779</v>
      </c>
      <c r="D1443" s="434" t="s">
        <v>899</v>
      </c>
      <c r="E1443" s="435">
        <v>1.0079</v>
      </c>
      <c r="F1443" s="434">
        <v>1</v>
      </c>
      <c r="G1443" s="435">
        <v>0</v>
      </c>
      <c r="H1443" s="435">
        <v>0</v>
      </c>
      <c r="I1443" s="435">
        <v>0.23559999999999998</v>
      </c>
      <c r="J1443" s="435">
        <v>2.163E-2</v>
      </c>
      <c r="K1443" s="435">
        <v>0</v>
      </c>
      <c r="L1443" s="434">
        <v>0</v>
      </c>
      <c r="M1443" s="434" t="s">
        <v>361</v>
      </c>
      <c r="N1443" s="434"/>
      <c r="O1443" s="434">
        <v>3149</v>
      </c>
      <c r="P1443" s="435">
        <v>1.0054000000000001</v>
      </c>
      <c r="Q1443" s="434">
        <v>1</v>
      </c>
      <c r="R1443" s="434">
        <v>1</v>
      </c>
      <c r="S1443" s="434" t="s">
        <v>361</v>
      </c>
      <c r="T1443" s="434" t="s">
        <v>361</v>
      </c>
      <c r="U1443" s="434"/>
      <c r="V1443" s="435"/>
      <c r="W1443" s="441"/>
    </row>
    <row r="1444" spans="2:23" x14ac:dyDescent="0.35">
      <c r="B1444" s="446" t="s">
        <v>221</v>
      </c>
      <c r="C1444" s="434" t="s">
        <v>781</v>
      </c>
      <c r="D1444" s="434" t="s">
        <v>900</v>
      </c>
      <c r="E1444" s="435">
        <v>0.89690000000000003</v>
      </c>
      <c r="F1444" s="434">
        <v>1</v>
      </c>
      <c r="G1444" s="435">
        <v>0</v>
      </c>
      <c r="H1444" s="435">
        <v>0</v>
      </c>
      <c r="I1444" s="435">
        <v>0.28029999999999999</v>
      </c>
      <c r="J1444" s="435">
        <v>0.03</v>
      </c>
      <c r="K1444" s="435">
        <v>0</v>
      </c>
      <c r="L1444" s="434">
        <v>0</v>
      </c>
      <c r="M1444" s="434" t="s">
        <v>361</v>
      </c>
      <c r="N1444" s="434"/>
      <c r="O1444" s="434">
        <v>4721</v>
      </c>
      <c r="P1444" s="435">
        <v>0.92820000000000003</v>
      </c>
      <c r="Q1444" s="434">
        <v>1</v>
      </c>
      <c r="R1444" s="434">
        <v>1</v>
      </c>
      <c r="S1444" s="434" t="s">
        <v>361</v>
      </c>
      <c r="T1444" s="434" t="s">
        <v>361</v>
      </c>
      <c r="U1444" s="434"/>
      <c r="V1444" s="435"/>
      <c r="W1444" s="441"/>
    </row>
    <row r="1445" spans="2:23" x14ac:dyDescent="0.35">
      <c r="B1445" s="446" t="s">
        <v>221</v>
      </c>
      <c r="C1445" s="434" t="s">
        <v>783</v>
      </c>
      <c r="D1445" s="434" t="s">
        <v>917</v>
      </c>
      <c r="E1445" s="435">
        <v>0.95009999999999994</v>
      </c>
      <c r="F1445" s="434">
        <v>1</v>
      </c>
      <c r="G1445" s="435">
        <v>0.14321999999999999</v>
      </c>
      <c r="H1445" s="435">
        <v>0.10249999999999999</v>
      </c>
      <c r="I1445" s="435">
        <v>0.60829999999999995</v>
      </c>
      <c r="J1445" s="435">
        <v>9.8500000000000004E-2</v>
      </c>
      <c r="K1445" s="435">
        <v>0.13109000000000001</v>
      </c>
      <c r="L1445" s="434">
        <v>0</v>
      </c>
      <c r="M1445" s="434" t="s">
        <v>361</v>
      </c>
      <c r="N1445" s="434"/>
      <c r="O1445" s="434">
        <v>1417</v>
      </c>
      <c r="P1445" s="435">
        <v>0.96560000000000001</v>
      </c>
      <c r="Q1445" s="434">
        <v>1</v>
      </c>
      <c r="R1445" s="434">
        <v>1</v>
      </c>
      <c r="S1445" s="434" t="s">
        <v>361</v>
      </c>
      <c r="T1445" s="434" t="s">
        <v>361</v>
      </c>
      <c r="U1445" s="434"/>
      <c r="V1445" s="435"/>
      <c r="W1445" s="441"/>
    </row>
    <row r="1446" spans="2:23" x14ac:dyDescent="0.35">
      <c r="B1446" s="446" t="s">
        <v>221</v>
      </c>
      <c r="C1446" s="434" t="s">
        <v>785</v>
      </c>
      <c r="D1446" s="434" t="s">
        <v>786</v>
      </c>
      <c r="E1446" s="435">
        <v>1.0079</v>
      </c>
      <c r="F1446" s="434">
        <v>1</v>
      </c>
      <c r="G1446" s="435">
        <v>0</v>
      </c>
      <c r="H1446" s="435">
        <v>0</v>
      </c>
      <c r="I1446" s="435">
        <v>0.2102</v>
      </c>
      <c r="J1446" s="435">
        <v>1.6389999999999998E-2</v>
      </c>
      <c r="K1446" s="435">
        <v>0</v>
      </c>
      <c r="L1446" s="434">
        <v>0</v>
      </c>
      <c r="M1446" s="434" t="s">
        <v>361</v>
      </c>
      <c r="N1446" s="434"/>
      <c r="O1446" s="434">
        <v>2485</v>
      </c>
      <c r="P1446" s="435">
        <v>1.0054000000000001</v>
      </c>
      <c r="Q1446" s="434">
        <v>1</v>
      </c>
      <c r="R1446" s="434">
        <v>1</v>
      </c>
      <c r="S1446" s="434" t="s">
        <v>361</v>
      </c>
      <c r="T1446" s="434" t="s">
        <v>361</v>
      </c>
      <c r="U1446" s="434"/>
      <c r="V1446" s="435"/>
      <c r="W1446" s="441"/>
    </row>
    <row r="1447" spans="2:23" x14ac:dyDescent="0.35">
      <c r="B1447" s="446" t="s">
        <v>221</v>
      </c>
      <c r="C1447" s="434" t="s">
        <v>787</v>
      </c>
      <c r="D1447" s="434" t="s">
        <v>788</v>
      </c>
      <c r="E1447" s="435">
        <v>0.95009999999999994</v>
      </c>
      <c r="F1447" s="434">
        <v>1</v>
      </c>
      <c r="G1447" s="435">
        <v>0</v>
      </c>
      <c r="H1447" s="435">
        <v>0</v>
      </c>
      <c r="I1447" s="435">
        <v>0.33679999999999999</v>
      </c>
      <c r="J1447" s="435">
        <v>4.2500000000000003E-2</v>
      </c>
      <c r="K1447" s="435">
        <v>7.0580000000000004E-2</v>
      </c>
      <c r="L1447" s="434">
        <v>0</v>
      </c>
      <c r="M1447" s="434" t="s">
        <v>361</v>
      </c>
      <c r="N1447" s="434"/>
      <c r="O1447" s="434">
        <v>5070</v>
      </c>
      <c r="P1447" s="435">
        <v>0.96560000000000001</v>
      </c>
      <c r="Q1447" s="434">
        <v>1</v>
      </c>
      <c r="R1447" s="434">
        <v>1</v>
      </c>
      <c r="S1447" s="434" t="s">
        <v>361</v>
      </c>
      <c r="T1447" s="434" t="s">
        <v>361</v>
      </c>
      <c r="U1447" s="434"/>
      <c r="V1447" s="435"/>
      <c r="W1447" s="441"/>
    </row>
    <row r="1448" spans="2:23" x14ac:dyDescent="0.35">
      <c r="B1448" s="446" t="s">
        <v>221</v>
      </c>
      <c r="C1448" s="434" t="s">
        <v>789</v>
      </c>
      <c r="D1448" s="434" t="s">
        <v>790</v>
      </c>
      <c r="E1448" s="435">
        <v>0.96009999999999995</v>
      </c>
      <c r="F1448" s="434">
        <v>1</v>
      </c>
      <c r="G1448" s="435">
        <v>0</v>
      </c>
      <c r="H1448" s="435">
        <v>0</v>
      </c>
      <c r="I1448" s="435">
        <v>0.25640000000000002</v>
      </c>
      <c r="J1448" s="435">
        <v>2.5919999999999999E-2</v>
      </c>
      <c r="K1448" s="435">
        <v>5.3289999999999997E-2</v>
      </c>
      <c r="L1448" s="434">
        <v>0</v>
      </c>
      <c r="M1448" s="434" t="s">
        <v>361</v>
      </c>
      <c r="N1448" s="434"/>
      <c r="O1448" s="434">
        <v>7319</v>
      </c>
      <c r="P1448" s="435">
        <v>0.97250000000000003</v>
      </c>
      <c r="Q1448" s="434">
        <v>1</v>
      </c>
      <c r="R1448" s="434">
        <v>1</v>
      </c>
      <c r="S1448" s="434" t="s">
        <v>361</v>
      </c>
      <c r="T1448" s="434" t="s">
        <v>361</v>
      </c>
      <c r="U1448" s="434"/>
      <c r="V1448" s="435"/>
      <c r="W1448" s="441"/>
    </row>
    <row r="1449" spans="2:23" x14ac:dyDescent="0.35">
      <c r="B1449" s="446" t="s">
        <v>221</v>
      </c>
      <c r="C1449" s="434" t="s">
        <v>791</v>
      </c>
      <c r="D1449" s="434" t="s">
        <v>792</v>
      </c>
      <c r="E1449" s="435">
        <v>0.95009999999999994</v>
      </c>
      <c r="F1449" s="434">
        <v>1</v>
      </c>
      <c r="G1449" s="435">
        <v>4.5240000000000002E-2</v>
      </c>
      <c r="H1449" s="435">
        <v>3.5700000000000003E-2</v>
      </c>
      <c r="I1449" s="435">
        <v>0.19639999999999999</v>
      </c>
      <c r="J1449" s="435">
        <v>1.379E-2</v>
      </c>
      <c r="K1449" s="435">
        <v>4.0570000000000002E-2</v>
      </c>
      <c r="L1449" s="434">
        <v>0</v>
      </c>
      <c r="M1449" s="434" t="s">
        <v>361</v>
      </c>
      <c r="N1449" s="434"/>
      <c r="O1449" s="434">
        <v>6545</v>
      </c>
      <c r="P1449" s="435">
        <v>0.96560000000000001</v>
      </c>
      <c r="Q1449" s="434">
        <v>1</v>
      </c>
      <c r="R1449" s="434">
        <v>1</v>
      </c>
      <c r="S1449" s="434" t="s">
        <v>361</v>
      </c>
      <c r="T1449" s="434" t="s">
        <v>361</v>
      </c>
      <c r="U1449" s="434"/>
      <c r="V1449" s="435"/>
      <c r="W1449" s="441"/>
    </row>
    <row r="1450" spans="2:23" x14ac:dyDescent="0.35">
      <c r="B1450" s="446" t="s">
        <v>221</v>
      </c>
      <c r="C1450" s="434" t="s">
        <v>901</v>
      </c>
      <c r="D1450" s="434" t="s">
        <v>902</v>
      </c>
      <c r="E1450" s="435">
        <v>0.92190000000000005</v>
      </c>
      <c r="F1450" s="434">
        <v>1</v>
      </c>
      <c r="G1450" s="435">
        <v>0</v>
      </c>
      <c r="H1450" s="435">
        <v>0</v>
      </c>
      <c r="I1450" s="435">
        <v>0.17219999999999999</v>
      </c>
      <c r="J1450" s="435">
        <v>9.8600000000000007E-3</v>
      </c>
      <c r="K1450" s="435">
        <v>0</v>
      </c>
      <c r="L1450" s="434">
        <v>0</v>
      </c>
      <c r="M1450" s="434" t="s">
        <v>361</v>
      </c>
      <c r="N1450" s="434"/>
      <c r="O1450" s="434">
        <v>162</v>
      </c>
      <c r="P1450" s="435">
        <v>0.94579999999999997</v>
      </c>
      <c r="Q1450" s="434">
        <v>1</v>
      </c>
      <c r="R1450" s="434">
        <v>1</v>
      </c>
      <c r="S1450" s="434" t="s">
        <v>361</v>
      </c>
      <c r="T1450" s="434" t="s">
        <v>361</v>
      </c>
      <c r="U1450" s="434"/>
      <c r="V1450" s="435"/>
      <c r="W1450" s="441"/>
    </row>
    <row r="1451" spans="2:23" x14ac:dyDescent="0.35">
      <c r="B1451" s="446" t="s">
        <v>221</v>
      </c>
      <c r="C1451" s="434" t="s">
        <v>793</v>
      </c>
      <c r="D1451" s="434" t="s">
        <v>903</v>
      </c>
      <c r="E1451" s="435">
        <v>0.95819999999999994</v>
      </c>
      <c r="F1451" s="434">
        <v>1</v>
      </c>
      <c r="G1451" s="435">
        <v>0</v>
      </c>
      <c r="H1451" s="435">
        <v>0</v>
      </c>
      <c r="I1451" s="435">
        <v>0.1981</v>
      </c>
      <c r="J1451" s="435">
        <v>1.4069999999999999E-2</v>
      </c>
      <c r="K1451" s="435">
        <v>4.0930000000000001E-2</v>
      </c>
      <c r="L1451" s="434">
        <v>0</v>
      </c>
      <c r="M1451" s="434" t="s">
        <v>361</v>
      </c>
      <c r="N1451" s="434"/>
      <c r="O1451" s="434">
        <v>6143</v>
      </c>
      <c r="P1451" s="435">
        <v>0.97119999999999995</v>
      </c>
      <c r="Q1451" s="434">
        <v>1</v>
      </c>
      <c r="R1451" s="434">
        <v>1</v>
      </c>
      <c r="S1451" s="434" t="s">
        <v>361</v>
      </c>
      <c r="T1451" s="434" t="s">
        <v>361</v>
      </c>
      <c r="U1451" s="434"/>
      <c r="V1451" s="435"/>
      <c r="W1451" s="441"/>
    </row>
    <row r="1452" spans="2:23" x14ac:dyDescent="0.35">
      <c r="B1452" s="446" t="s">
        <v>221</v>
      </c>
      <c r="C1452" s="434" t="s">
        <v>795</v>
      </c>
      <c r="D1452" s="434" t="s">
        <v>904</v>
      </c>
      <c r="E1452" s="435">
        <v>0.95009999999999994</v>
      </c>
      <c r="F1452" s="434">
        <v>1</v>
      </c>
      <c r="G1452" s="435">
        <v>0</v>
      </c>
      <c r="H1452" s="435">
        <v>0</v>
      </c>
      <c r="I1452" s="435">
        <v>0.1754</v>
      </c>
      <c r="J1452" s="435">
        <v>1.038E-2</v>
      </c>
      <c r="K1452" s="435">
        <v>3.6159999999999998E-2</v>
      </c>
      <c r="L1452" s="434">
        <v>0</v>
      </c>
      <c r="M1452" s="434" t="s">
        <v>361</v>
      </c>
      <c r="N1452" s="434"/>
      <c r="O1452" s="434">
        <v>5144</v>
      </c>
      <c r="P1452" s="435">
        <v>0.96560000000000001</v>
      </c>
      <c r="Q1452" s="434">
        <v>1</v>
      </c>
      <c r="R1452" s="434">
        <v>1</v>
      </c>
      <c r="S1452" s="434" t="s">
        <v>361</v>
      </c>
      <c r="T1452" s="434" t="s">
        <v>361</v>
      </c>
      <c r="U1452" s="434"/>
      <c r="V1452" s="435"/>
      <c r="W1452" s="441"/>
    </row>
    <row r="1453" spans="2:23" x14ac:dyDescent="0.35">
      <c r="B1453" s="446" t="s">
        <v>221</v>
      </c>
      <c r="C1453" s="434" t="s">
        <v>797</v>
      </c>
      <c r="D1453" s="434" t="s">
        <v>905</v>
      </c>
      <c r="E1453" s="435">
        <v>1.0079</v>
      </c>
      <c r="F1453" s="434">
        <v>1</v>
      </c>
      <c r="G1453" s="435">
        <v>0</v>
      </c>
      <c r="H1453" s="435">
        <v>0</v>
      </c>
      <c r="I1453" s="435">
        <v>0.26129999999999998</v>
      </c>
      <c r="J1453" s="435">
        <v>2.6929999999999999E-2</v>
      </c>
      <c r="K1453" s="435">
        <v>5.4339999999999999E-2</v>
      </c>
      <c r="L1453" s="434">
        <v>0</v>
      </c>
      <c r="M1453" s="434" t="s">
        <v>361</v>
      </c>
      <c r="N1453" s="434"/>
      <c r="O1453" s="434">
        <v>4611</v>
      </c>
      <c r="P1453" s="435">
        <v>1.0054000000000001</v>
      </c>
      <c r="Q1453" s="434">
        <v>1</v>
      </c>
      <c r="R1453" s="434">
        <v>1</v>
      </c>
      <c r="S1453" s="434" t="s">
        <v>361</v>
      </c>
      <c r="T1453" s="434" t="s">
        <v>361</v>
      </c>
      <c r="U1453" s="434"/>
      <c r="V1453" s="435"/>
      <c r="W1453" s="441"/>
    </row>
    <row r="1454" spans="2:23" x14ac:dyDescent="0.35">
      <c r="B1454" s="446" t="s">
        <v>221</v>
      </c>
      <c r="C1454" s="434" t="s">
        <v>906</v>
      </c>
      <c r="D1454" s="434" t="s">
        <v>907</v>
      </c>
      <c r="E1454" s="435">
        <v>1.0079</v>
      </c>
      <c r="F1454" s="434">
        <v>1</v>
      </c>
      <c r="G1454" s="435">
        <v>0</v>
      </c>
      <c r="H1454" s="435">
        <v>0</v>
      </c>
      <c r="I1454" s="435">
        <v>0.29310000000000003</v>
      </c>
      <c r="J1454" s="435">
        <v>3.3489999999999999E-2</v>
      </c>
      <c r="K1454" s="435">
        <v>6.1150000000000003E-2</v>
      </c>
      <c r="L1454" s="434">
        <v>0</v>
      </c>
      <c r="M1454" s="434" t="s">
        <v>361</v>
      </c>
      <c r="N1454" s="434"/>
      <c r="O1454" s="434">
        <v>1686</v>
      </c>
      <c r="P1454" s="435">
        <v>1.0054000000000001</v>
      </c>
      <c r="Q1454" s="434">
        <v>1</v>
      </c>
      <c r="R1454" s="434">
        <v>1</v>
      </c>
      <c r="S1454" s="434" t="s">
        <v>361</v>
      </c>
      <c r="T1454" s="434" t="s">
        <v>361</v>
      </c>
      <c r="U1454" s="434"/>
      <c r="V1454" s="435"/>
      <c r="W1454" s="441"/>
    </row>
    <row r="1455" spans="2:23" x14ac:dyDescent="0.35">
      <c r="B1455" s="446" t="s">
        <v>221</v>
      </c>
      <c r="C1455" s="434" t="s">
        <v>799</v>
      </c>
      <c r="D1455" s="434" t="s">
        <v>800</v>
      </c>
      <c r="E1455" s="435">
        <v>0.95009999999999994</v>
      </c>
      <c r="F1455" s="434">
        <v>1</v>
      </c>
      <c r="G1455" s="435">
        <v>8.133E-2</v>
      </c>
      <c r="H1455" s="435">
        <v>3.5380000000000002E-2</v>
      </c>
      <c r="I1455" s="435">
        <v>0.2974</v>
      </c>
      <c r="J1455" s="435">
        <v>3.4380000000000001E-2</v>
      </c>
      <c r="K1455" s="435">
        <v>6.207E-2</v>
      </c>
      <c r="L1455" s="434">
        <v>0</v>
      </c>
      <c r="M1455" s="434" t="s">
        <v>361</v>
      </c>
      <c r="N1455" s="434"/>
      <c r="O1455" s="434">
        <v>4539</v>
      </c>
      <c r="P1455" s="435">
        <v>0.96560000000000001</v>
      </c>
      <c r="Q1455" s="434">
        <v>1</v>
      </c>
      <c r="R1455" s="434">
        <v>1</v>
      </c>
      <c r="S1455" s="434" t="s">
        <v>361</v>
      </c>
      <c r="T1455" s="434" t="s">
        <v>361</v>
      </c>
      <c r="U1455" s="434"/>
      <c r="V1455" s="435"/>
      <c r="W1455" s="441"/>
    </row>
    <row r="1456" spans="2:23" x14ac:dyDescent="0.35">
      <c r="B1456" s="446" t="s">
        <v>221</v>
      </c>
      <c r="C1456" s="434" t="s">
        <v>801</v>
      </c>
      <c r="D1456" s="434" t="s">
        <v>802</v>
      </c>
      <c r="E1456" s="435">
        <v>0.97829999999999995</v>
      </c>
      <c r="F1456" s="434">
        <v>1</v>
      </c>
      <c r="G1456" s="435">
        <v>0</v>
      </c>
      <c r="H1456" s="435">
        <v>0</v>
      </c>
      <c r="I1456" s="435">
        <v>0.34510000000000002</v>
      </c>
      <c r="J1456" s="435">
        <v>4.4209999999999999E-2</v>
      </c>
      <c r="K1456" s="435">
        <v>7.238E-2</v>
      </c>
      <c r="L1456" s="434">
        <v>0</v>
      </c>
      <c r="M1456" s="434" t="s">
        <v>361</v>
      </c>
      <c r="N1456" s="434"/>
      <c r="O1456" s="434">
        <v>5479</v>
      </c>
      <c r="P1456" s="435">
        <v>0.98509999999999998</v>
      </c>
      <c r="Q1456" s="434">
        <v>1</v>
      </c>
      <c r="R1456" s="434">
        <v>1</v>
      </c>
      <c r="S1456" s="434" t="s">
        <v>361</v>
      </c>
      <c r="T1456" s="434" t="s">
        <v>361</v>
      </c>
      <c r="U1456" s="434"/>
      <c r="V1456" s="435"/>
      <c r="W1456" s="441"/>
    </row>
    <row r="1457" spans="2:23" x14ac:dyDescent="0.35">
      <c r="B1457" s="446" t="s">
        <v>221</v>
      </c>
      <c r="C1457" s="434" t="s">
        <v>803</v>
      </c>
      <c r="D1457" s="434" t="s">
        <v>804</v>
      </c>
      <c r="E1457" s="435">
        <v>0.95009999999999994</v>
      </c>
      <c r="F1457" s="434">
        <v>1</v>
      </c>
      <c r="G1457" s="435">
        <v>4.2500000000000003E-3</v>
      </c>
      <c r="H1457" s="435">
        <v>2.63E-3</v>
      </c>
      <c r="I1457" s="435">
        <v>0.31210000000000004</v>
      </c>
      <c r="J1457" s="435">
        <v>3.7409999999999999E-2</v>
      </c>
      <c r="K1457" s="435">
        <v>6.5240000000000006E-2</v>
      </c>
      <c r="L1457" s="434">
        <v>0</v>
      </c>
      <c r="M1457" s="434" t="s">
        <v>361</v>
      </c>
      <c r="N1457" s="434"/>
      <c r="O1457" s="434">
        <v>1037</v>
      </c>
      <c r="P1457" s="435">
        <v>0.96560000000000001</v>
      </c>
      <c r="Q1457" s="434">
        <v>1</v>
      </c>
      <c r="R1457" s="434">
        <v>1</v>
      </c>
      <c r="S1457" s="434" t="s">
        <v>361</v>
      </c>
      <c r="T1457" s="434" t="s">
        <v>361</v>
      </c>
      <c r="U1457" s="434"/>
      <c r="V1457" s="435"/>
      <c r="W1457" s="441"/>
    </row>
    <row r="1458" spans="2:23" x14ac:dyDescent="0.35">
      <c r="B1458" s="446" t="s">
        <v>221</v>
      </c>
      <c r="C1458" s="434" t="s">
        <v>805</v>
      </c>
      <c r="D1458" s="434" t="s">
        <v>918</v>
      </c>
      <c r="E1458" s="435">
        <v>1.0079</v>
      </c>
      <c r="F1458" s="434">
        <v>1</v>
      </c>
      <c r="G1458" s="435">
        <v>0</v>
      </c>
      <c r="H1458" s="435">
        <v>0</v>
      </c>
      <c r="I1458" s="435">
        <v>0.20600000000000002</v>
      </c>
      <c r="J1458" s="435">
        <v>1.553E-2</v>
      </c>
      <c r="K1458" s="435">
        <v>0</v>
      </c>
      <c r="L1458" s="434">
        <v>0</v>
      </c>
      <c r="M1458" s="434" t="s">
        <v>361</v>
      </c>
      <c r="N1458" s="434"/>
      <c r="O1458" s="434">
        <v>1196</v>
      </c>
      <c r="P1458" s="435">
        <v>1.0054000000000001</v>
      </c>
      <c r="Q1458" s="434">
        <v>1</v>
      </c>
      <c r="R1458" s="434">
        <v>1</v>
      </c>
      <c r="S1458" s="434" t="s">
        <v>361</v>
      </c>
      <c r="T1458" s="434" t="s">
        <v>361</v>
      </c>
      <c r="U1458" s="434"/>
      <c r="V1458" s="435"/>
      <c r="W1458" s="441"/>
    </row>
    <row r="1459" spans="2:23" x14ac:dyDescent="0.35">
      <c r="B1459" s="446" t="s">
        <v>221</v>
      </c>
      <c r="C1459" s="434" t="s">
        <v>807</v>
      </c>
      <c r="D1459" s="434" t="s">
        <v>808</v>
      </c>
      <c r="E1459" s="435">
        <v>0.92190000000000005</v>
      </c>
      <c r="F1459" s="434">
        <v>1</v>
      </c>
      <c r="G1459" s="435">
        <v>0</v>
      </c>
      <c r="H1459" s="435">
        <v>0</v>
      </c>
      <c r="I1459" s="435">
        <v>0.135462057</v>
      </c>
      <c r="J1459" s="435">
        <v>0</v>
      </c>
      <c r="K1459" s="435">
        <v>0</v>
      </c>
      <c r="L1459" s="434">
        <v>0</v>
      </c>
      <c r="M1459" s="434" t="s">
        <v>361</v>
      </c>
      <c r="N1459" s="434"/>
      <c r="O1459" s="434">
        <v>2020</v>
      </c>
      <c r="P1459" s="435">
        <v>0.94579999999999997</v>
      </c>
      <c r="Q1459" s="434">
        <v>1</v>
      </c>
      <c r="R1459" s="434">
        <v>1</v>
      </c>
      <c r="S1459" s="434" t="s">
        <v>361</v>
      </c>
      <c r="T1459" s="434" t="s">
        <v>361</v>
      </c>
      <c r="U1459" s="434"/>
      <c r="V1459" s="435"/>
      <c r="W1459" s="441"/>
    </row>
    <row r="1460" spans="2:23" x14ac:dyDescent="0.35">
      <c r="B1460" s="446" t="s">
        <v>221</v>
      </c>
      <c r="C1460" s="434" t="s">
        <v>809</v>
      </c>
      <c r="D1460" s="434" t="s">
        <v>810</v>
      </c>
      <c r="E1460" s="435">
        <v>1.0079</v>
      </c>
      <c r="F1460" s="434">
        <v>1</v>
      </c>
      <c r="G1460" s="435">
        <v>0</v>
      </c>
      <c r="H1460" s="435">
        <v>0</v>
      </c>
      <c r="I1460" s="435">
        <v>0.33340000000000003</v>
      </c>
      <c r="J1460" s="435">
        <v>4.1799999999999997E-2</v>
      </c>
      <c r="K1460" s="435">
        <v>6.9839999999999999E-2</v>
      </c>
      <c r="L1460" s="434">
        <v>0</v>
      </c>
      <c r="M1460" s="434" t="s">
        <v>361</v>
      </c>
      <c r="N1460" s="434"/>
      <c r="O1460" s="434">
        <v>4100</v>
      </c>
      <c r="P1460" s="435">
        <v>1.0054000000000001</v>
      </c>
      <c r="Q1460" s="434">
        <v>1</v>
      </c>
      <c r="R1460" s="434">
        <v>1</v>
      </c>
      <c r="S1460" s="434" t="s">
        <v>361</v>
      </c>
      <c r="T1460" s="434" t="s">
        <v>361</v>
      </c>
      <c r="U1460" s="434"/>
      <c r="V1460" s="435"/>
      <c r="W1460" s="441"/>
    </row>
    <row r="1461" spans="2:23" x14ac:dyDescent="0.35">
      <c r="B1461" s="446" t="s">
        <v>221</v>
      </c>
      <c r="C1461" s="434" t="s">
        <v>811</v>
      </c>
      <c r="D1461" s="434" t="s">
        <v>919</v>
      </c>
      <c r="E1461" s="435">
        <v>0.95009999999999994</v>
      </c>
      <c r="F1461" s="434">
        <v>1</v>
      </c>
      <c r="G1461" s="435">
        <v>0</v>
      </c>
      <c r="H1461" s="435">
        <v>0</v>
      </c>
      <c r="I1461" s="435">
        <v>0.2054</v>
      </c>
      <c r="J1461" s="435">
        <v>1.54E-2</v>
      </c>
      <c r="K1461" s="435">
        <v>4.2470000000000001E-2</v>
      </c>
      <c r="L1461" s="434">
        <v>0</v>
      </c>
      <c r="M1461" s="434" t="s">
        <v>361</v>
      </c>
      <c r="N1461" s="434"/>
      <c r="O1461" s="434">
        <v>6471</v>
      </c>
      <c r="P1461" s="435">
        <v>0.96560000000000001</v>
      </c>
      <c r="Q1461" s="434">
        <v>1</v>
      </c>
      <c r="R1461" s="434">
        <v>1</v>
      </c>
      <c r="S1461" s="434" t="s">
        <v>361</v>
      </c>
      <c r="T1461" s="434" t="s">
        <v>361</v>
      </c>
      <c r="U1461" s="434"/>
      <c r="V1461" s="435"/>
      <c r="W1461" s="441"/>
    </row>
    <row r="1462" spans="2:23" x14ac:dyDescent="0.35">
      <c r="B1462" s="446" t="s">
        <v>221</v>
      </c>
      <c r="C1462" s="434" t="s">
        <v>813</v>
      </c>
      <c r="D1462" s="434" t="s">
        <v>814</v>
      </c>
      <c r="E1462" s="435">
        <v>0.95009999999999994</v>
      </c>
      <c r="F1462" s="434">
        <v>1</v>
      </c>
      <c r="G1462" s="435">
        <v>0</v>
      </c>
      <c r="H1462" s="435">
        <v>0</v>
      </c>
      <c r="I1462" s="435">
        <v>8.3370952599999992E-2</v>
      </c>
      <c r="J1462" s="435">
        <v>0</v>
      </c>
      <c r="K1462" s="435">
        <v>1.703E-2</v>
      </c>
      <c r="L1462" s="434">
        <v>0</v>
      </c>
      <c r="M1462" s="434" t="s">
        <v>361</v>
      </c>
      <c r="N1462" s="434"/>
      <c r="O1462" s="434">
        <v>1137</v>
      </c>
      <c r="P1462" s="435">
        <v>0.96560000000000001</v>
      </c>
      <c r="Q1462" s="434">
        <v>1</v>
      </c>
      <c r="R1462" s="434">
        <v>1</v>
      </c>
      <c r="S1462" s="434" t="s">
        <v>361</v>
      </c>
      <c r="T1462" s="434" t="s">
        <v>361</v>
      </c>
      <c r="U1462" s="434"/>
      <c r="V1462" s="435"/>
      <c r="W1462" s="441"/>
    </row>
    <row r="1463" spans="2:23" x14ac:dyDescent="0.35">
      <c r="B1463" s="446" t="s">
        <v>221</v>
      </c>
      <c r="C1463" s="434" t="s">
        <v>815</v>
      </c>
      <c r="D1463" s="434" t="s">
        <v>816</v>
      </c>
      <c r="E1463" s="435">
        <v>0.97829999999999995</v>
      </c>
      <c r="F1463" s="434">
        <v>1</v>
      </c>
      <c r="G1463" s="435">
        <v>0</v>
      </c>
      <c r="H1463" s="435">
        <v>0</v>
      </c>
      <c r="I1463" s="435">
        <v>0.35970000000000002</v>
      </c>
      <c r="J1463" s="435">
        <v>0.03</v>
      </c>
      <c r="K1463" s="435">
        <v>0</v>
      </c>
      <c r="L1463" s="434">
        <v>0</v>
      </c>
      <c r="M1463" s="434" t="s">
        <v>361</v>
      </c>
      <c r="N1463" s="434"/>
      <c r="O1463" s="434">
        <v>1671</v>
      </c>
      <c r="P1463" s="435">
        <v>0.98509999999999998</v>
      </c>
      <c r="Q1463" s="434">
        <v>1</v>
      </c>
      <c r="R1463" s="434">
        <v>1</v>
      </c>
      <c r="S1463" s="434" t="s">
        <v>361</v>
      </c>
      <c r="T1463" s="434" t="s">
        <v>361</v>
      </c>
      <c r="U1463" s="434"/>
      <c r="V1463" s="435"/>
      <c r="W1463" s="441"/>
    </row>
  </sheetData>
  <sheetProtection algorithmName="SHA-512" hashValue="aSjlqPdDcrtXOZzqjsRk7uUmppYPH/kAMWXLvVH8+oV+N99kO1kw5ch1pB0CxXMr/lXYGuVFlizndDHh979ILg==" saltValue="QZMZ28VXmSDMEPn2R+UeXg==" spinCount="100000" sheet="1" objects="1" scenarios="1"/>
  <mergeCells count="8">
    <mergeCell ref="W7:W8"/>
    <mergeCell ref="B7:C8"/>
    <mergeCell ref="B2:W2"/>
    <mergeCell ref="B5:W5"/>
    <mergeCell ref="U7:U8"/>
    <mergeCell ref="D7:T8"/>
    <mergeCell ref="V7:V8"/>
    <mergeCell ref="B4:W4"/>
  </mergeCells>
  <phoneticPr fontId="30" type="noConversion"/>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B5EDD-3737-430B-B528-5629021E9021}">
  <sheetPr>
    <tabColor theme="0" tint="-0.14999847407452621"/>
  </sheetPr>
  <dimension ref="A1:Z593"/>
  <sheetViews>
    <sheetView showGridLines="0" workbookViewId="0">
      <selection activeCell="E13" sqref="E13"/>
    </sheetView>
  </sheetViews>
  <sheetFormatPr defaultColWidth="0" defaultRowHeight="14.5" x14ac:dyDescent="0.35"/>
  <cols>
    <col min="1" max="2" width="3.1796875" customWidth="1"/>
    <col min="3" max="3" width="21.54296875" style="33" customWidth="1"/>
    <col min="4" max="7" width="21.54296875" style="23" customWidth="1"/>
    <col min="8" max="15" width="9.1796875" customWidth="1"/>
    <col min="16" max="26" width="0" hidden="1" customWidth="1"/>
    <col min="27" max="16384" width="9.1796875" hidden="1"/>
  </cols>
  <sheetData>
    <row r="1" spans="3:14" ht="15" thickBot="1" x14ac:dyDescent="0.4"/>
    <row r="2" spans="3:14" ht="57.75" customHeight="1" thickBot="1" x14ac:dyDescent="0.4">
      <c r="C2" s="585" t="s">
        <v>1</v>
      </c>
      <c r="D2" s="586"/>
      <c r="E2" s="586"/>
      <c r="F2" s="586"/>
      <c r="G2" s="586"/>
      <c r="H2" s="586"/>
      <c r="I2" s="586"/>
      <c r="J2" s="586"/>
      <c r="K2" s="586"/>
      <c r="L2" s="586"/>
      <c r="M2" s="586"/>
      <c r="N2" s="587"/>
    </row>
    <row r="4" spans="3:14" s="4" customFormat="1" ht="18" customHeight="1" x14ac:dyDescent="0.35">
      <c r="C4" s="588" t="s">
        <v>1099</v>
      </c>
      <c r="D4" s="589"/>
      <c r="E4" s="589"/>
      <c r="F4" s="589"/>
      <c r="G4" s="589"/>
      <c r="H4" s="589"/>
      <c r="I4" s="589"/>
      <c r="J4" s="589"/>
      <c r="K4" s="589"/>
      <c r="L4" s="589"/>
      <c r="M4" s="589"/>
      <c r="N4" s="590"/>
    </row>
    <row r="5" spans="3:14" ht="154.5" customHeight="1" x14ac:dyDescent="0.35">
      <c r="C5" s="511" t="s">
        <v>1105</v>
      </c>
      <c r="D5" s="573"/>
      <c r="E5" s="573"/>
      <c r="F5" s="573"/>
      <c r="G5" s="573"/>
      <c r="H5" s="573"/>
      <c r="I5" s="573"/>
      <c r="J5" s="573"/>
      <c r="K5" s="573"/>
      <c r="L5" s="573"/>
      <c r="M5" s="573"/>
      <c r="N5" s="574"/>
    </row>
    <row r="7" spans="3:14" ht="36" customHeight="1" x14ac:dyDescent="0.35">
      <c r="C7" s="467" t="s">
        <v>337</v>
      </c>
      <c r="D7" s="467" t="s">
        <v>920</v>
      </c>
      <c r="E7" s="467" t="s">
        <v>921</v>
      </c>
      <c r="F7" s="467" t="s">
        <v>922</v>
      </c>
      <c r="G7" s="467" t="s">
        <v>22</v>
      </c>
    </row>
    <row r="8" spans="3:14" x14ac:dyDescent="0.35">
      <c r="C8" s="444" t="s">
        <v>225</v>
      </c>
      <c r="D8" s="445" t="s">
        <v>359</v>
      </c>
      <c r="E8" s="442">
        <v>0.1179</v>
      </c>
      <c r="F8" s="442" t="s">
        <v>923</v>
      </c>
      <c r="G8" s="443">
        <v>0</v>
      </c>
    </row>
    <row r="9" spans="3:14" x14ac:dyDescent="0.35">
      <c r="C9" s="444" t="s">
        <v>225</v>
      </c>
      <c r="D9" s="445" t="s">
        <v>362</v>
      </c>
      <c r="E9" s="442">
        <v>-0.60150000000000003</v>
      </c>
      <c r="F9" s="442" t="s">
        <v>923</v>
      </c>
      <c r="G9" s="443">
        <v>0</v>
      </c>
    </row>
    <row r="10" spans="3:14" x14ac:dyDescent="0.35">
      <c r="C10" s="444" t="s">
        <v>225</v>
      </c>
      <c r="D10" s="445" t="s">
        <v>874</v>
      </c>
      <c r="E10" s="442">
        <v>-0.93799999999999994</v>
      </c>
      <c r="F10" s="442" t="s">
        <v>923</v>
      </c>
      <c r="G10" s="443">
        <v>0</v>
      </c>
    </row>
    <row r="11" spans="3:14" x14ac:dyDescent="0.35">
      <c r="C11" s="444" t="s">
        <v>225</v>
      </c>
      <c r="D11" s="445" t="s">
        <v>364</v>
      </c>
      <c r="E11" s="442">
        <v>-0.64539999999999997</v>
      </c>
      <c r="F11" s="442" t="s">
        <v>923</v>
      </c>
      <c r="G11" s="443">
        <v>0</v>
      </c>
    </row>
    <row r="12" spans="3:14" x14ac:dyDescent="0.35">
      <c r="C12" s="444" t="s">
        <v>225</v>
      </c>
      <c r="D12" s="445" t="s">
        <v>366</v>
      </c>
      <c r="E12" s="442">
        <v>-0.1326</v>
      </c>
      <c r="F12" s="442" t="s">
        <v>923</v>
      </c>
      <c r="G12" s="443">
        <v>0</v>
      </c>
    </row>
    <row r="13" spans="3:14" x14ac:dyDescent="0.35">
      <c r="C13" s="444" t="s">
        <v>225</v>
      </c>
      <c r="D13" s="445" t="s">
        <v>368</v>
      </c>
      <c r="E13" s="442">
        <v>0.94120000000000004</v>
      </c>
      <c r="F13" s="442" t="s">
        <v>924</v>
      </c>
      <c r="G13" s="443">
        <v>-0.01</v>
      </c>
    </row>
    <row r="14" spans="3:14" x14ac:dyDescent="0.35">
      <c r="C14" s="444" t="s">
        <v>225</v>
      </c>
      <c r="D14" s="445" t="s">
        <v>370</v>
      </c>
      <c r="E14" s="442">
        <v>3.2000000000000002E-3</v>
      </c>
      <c r="F14" s="442" t="s">
        <v>923</v>
      </c>
      <c r="G14" s="443">
        <v>0</v>
      </c>
    </row>
    <row r="15" spans="3:14" x14ac:dyDescent="0.35">
      <c r="C15" s="444" t="s">
        <v>225</v>
      </c>
      <c r="D15" s="445" t="s">
        <v>372</v>
      </c>
      <c r="E15" s="442">
        <v>0.5111</v>
      </c>
      <c r="F15" s="442" t="s">
        <v>924</v>
      </c>
      <c r="G15" s="443">
        <v>-0.01</v>
      </c>
    </row>
    <row r="16" spans="3:14" x14ac:dyDescent="0.35">
      <c r="C16" s="444" t="s">
        <v>225</v>
      </c>
      <c r="D16" s="445" t="s">
        <v>374</v>
      </c>
      <c r="E16" s="442">
        <v>-0.34699999999999998</v>
      </c>
      <c r="F16" s="442" t="s">
        <v>923</v>
      </c>
      <c r="G16" s="443">
        <v>0</v>
      </c>
    </row>
    <row r="17" spans="3:7" x14ac:dyDescent="0.35">
      <c r="C17" s="444" t="s">
        <v>225</v>
      </c>
      <c r="D17" s="445" t="s">
        <v>376</v>
      </c>
      <c r="E17" s="442" t="s">
        <v>925</v>
      </c>
      <c r="F17" s="442" t="s">
        <v>923</v>
      </c>
      <c r="G17" s="443">
        <v>0</v>
      </c>
    </row>
    <row r="18" spans="3:7" x14ac:dyDescent="0.35">
      <c r="C18" s="444" t="s">
        <v>225</v>
      </c>
      <c r="D18" s="445" t="s">
        <v>378</v>
      </c>
      <c r="E18" s="442">
        <v>7.8700000000000006E-2</v>
      </c>
      <c r="F18" s="442" t="s">
        <v>923</v>
      </c>
      <c r="G18" s="443">
        <v>0</v>
      </c>
    </row>
    <row r="19" spans="3:7" x14ac:dyDescent="0.35">
      <c r="C19" s="444" t="s">
        <v>225</v>
      </c>
      <c r="D19" s="445" t="s">
        <v>380</v>
      </c>
      <c r="E19" s="442">
        <v>-0.26750000000000002</v>
      </c>
      <c r="F19" s="442" t="s">
        <v>923</v>
      </c>
      <c r="G19" s="443">
        <v>0</v>
      </c>
    </row>
    <row r="20" spans="3:7" x14ac:dyDescent="0.35">
      <c r="C20" s="444" t="s">
        <v>225</v>
      </c>
      <c r="D20" s="445" t="s">
        <v>382</v>
      </c>
      <c r="E20" s="442">
        <v>0.1726</v>
      </c>
      <c r="F20" s="442" t="s">
        <v>923</v>
      </c>
      <c r="G20" s="443">
        <v>0</v>
      </c>
    </row>
    <row r="21" spans="3:7" x14ac:dyDescent="0.35">
      <c r="C21" s="444" t="s">
        <v>225</v>
      </c>
      <c r="D21" s="445" t="s">
        <v>384</v>
      </c>
      <c r="E21" s="442">
        <v>-0.62509999999999999</v>
      </c>
      <c r="F21" s="442" t="s">
        <v>923</v>
      </c>
      <c r="G21" s="443">
        <v>0</v>
      </c>
    </row>
    <row r="22" spans="3:7" x14ac:dyDescent="0.35">
      <c r="C22" s="444" t="s">
        <v>225</v>
      </c>
      <c r="D22" s="445" t="s">
        <v>707</v>
      </c>
      <c r="E22" s="442">
        <v>-0.4204</v>
      </c>
      <c r="F22" s="442" t="s">
        <v>923</v>
      </c>
      <c r="G22" s="443">
        <v>0</v>
      </c>
    </row>
    <row r="23" spans="3:7" x14ac:dyDescent="0.35">
      <c r="C23" s="444" t="s">
        <v>225</v>
      </c>
      <c r="D23" s="445" t="s">
        <v>651</v>
      </c>
      <c r="E23" s="442">
        <v>0.4546</v>
      </c>
      <c r="F23" s="442" t="s">
        <v>924</v>
      </c>
      <c r="G23" s="443">
        <v>-0.01</v>
      </c>
    </row>
    <row r="24" spans="3:7" x14ac:dyDescent="0.35">
      <c r="C24" s="444" t="s">
        <v>225</v>
      </c>
      <c r="D24" s="445" t="s">
        <v>386</v>
      </c>
      <c r="E24" s="442">
        <v>-0.25990000000000002</v>
      </c>
      <c r="F24" s="442" t="s">
        <v>923</v>
      </c>
      <c r="G24" s="443">
        <v>0</v>
      </c>
    </row>
    <row r="25" spans="3:7" x14ac:dyDescent="0.35">
      <c r="C25" s="444" t="s">
        <v>225</v>
      </c>
      <c r="D25" s="445" t="s">
        <v>388</v>
      </c>
      <c r="E25" s="442">
        <v>-0.45579999999999998</v>
      </c>
      <c r="F25" s="442" t="s">
        <v>923</v>
      </c>
      <c r="G25" s="443">
        <v>0</v>
      </c>
    </row>
    <row r="26" spans="3:7" x14ac:dyDescent="0.35">
      <c r="C26" s="444" t="s">
        <v>225</v>
      </c>
      <c r="D26" s="445" t="s">
        <v>390</v>
      </c>
      <c r="E26" s="442">
        <v>-0.49759999999999999</v>
      </c>
      <c r="F26" s="442" t="s">
        <v>923</v>
      </c>
      <c r="G26" s="443">
        <v>0</v>
      </c>
    </row>
    <row r="27" spans="3:7" x14ac:dyDescent="0.35">
      <c r="C27" s="444" t="s">
        <v>225</v>
      </c>
      <c r="D27" s="445" t="s">
        <v>392</v>
      </c>
      <c r="E27" s="442">
        <v>-0.29580000000000001</v>
      </c>
      <c r="F27" s="442" t="s">
        <v>923</v>
      </c>
      <c r="G27" s="443">
        <v>0</v>
      </c>
    </row>
    <row r="28" spans="3:7" x14ac:dyDescent="0.35">
      <c r="C28" s="444" t="s">
        <v>225</v>
      </c>
      <c r="D28" s="445" t="s">
        <v>394</v>
      </c>
      <c r="E28" s="442">
        <v>-0.76649999999999996</v>
      </c>
      <c r="F28" s="442" t="s">
        <v>923</v>
      </c>
      <c r="G28" s="443">
        <v>0</v>
      </c>
    </row>
    <row r="29" spans="3:7" x14ac:dyDescent="0.35">
      <c r="C29" s="444" t="s">
        <v>225</v>
      </c>
      <c r="D29" s="445" t="s">
        <v>396</v>
      </c>
      <c r="E29" s="442">
        <v>-0.31080000000000002</v>
      </c>
      <c r="F29" s="442" t="s">
        <v>923</v>
      </c>
      <c r="G29" s="443">
        <v>0</v>
      </c>
    </row>
    <row r="30" spans="3:7" x14ac:dyDescent="0.35">
      <c r="C30" s="444" t="s">
        <v>225</v>
      </c>
      <c r="D30" s="445" t="s">
        <v>398</v>
      </c>
      <c r="E30" s="442">
        <v>-0.50429999999999997</v>
      </c>
      <c r="F30" s="442" t="s">
        <v>923</v>
      </c>
      <c r="G30" s="443">
        <v>0</v>
      </c>
    </row>
    <row r="31" spans="3:7" x14ac:dyDescent="0.35">
      <c r="C31" s="444" t="s">
        <v>225</v>
      </c>
      <c r="D31" s="445" t="s">
        <v>400</v>
      </c>
      <c r="E31" s="442">
        <v>-4.36E-2</v>
      </c>
      <c r="F31" s="442" t="s">
        <v>923</v>
      </c>
      <c r="G31" s="443">
        <v>0</v>
      </c>
    </row>
    <row r="32" spans="3:7" x14ac:dyDescent="0.35">
      <c r="C32" s="444" t="s">
        <v>225</v>
      </c>
      <c r="D32" s="445" t="s">
        <v>402</v>
      </c>
      <c r="E32" s="442">
        <v>-0.31780000000000003</v>
      </c>
      <c r="F32" s="442" t="s">
        <v>923</v>
      </c>
      <c r="G32" s="443">
        <v>0</v>
      </c>
    </row>
    <row r="33" spans="3:7" x14ac:dyDescent="0.35">
      <c r="C33" s="444" t="s">
        <v>225</v>
      </c>
      <c r="D33" s="445" t="s">
        <v>404</v>
      </c>
      <c r="E33" s="442">
        <v>-0.44879999999999998</v>
      </c>
      <c r="F33" s="442" t="s">
        <v>923</v>
      </c>
      <c r="G33" s="443">
        <v>0</v>
      </c>
    </row>
    <row r="34" spans="3:7" x14ac:dyDescent="0.35">
      <c r="C34" s="444" t="s">
        <v>225</v>
      </c>
      <c r="D34" s="445" t="s">
        <v>406</v>
      </c>
      <c r="E34" s="442">
        <v>-1.4162999999999999</v>
      </c>
      <c r="F34" s="442" t="s">
        <v>923</v>
      </c>
      <c r="G34" s="443">
        <v>0</v>
      </c>
    </row>
    <row r="35" spans="3:7" x14ac:dyDescent="0.35">
      <c r="C35" s="444" t="s">
        <v>225</v>
      </c>
      <c r="D35" s="445" t="s">
        <v>672</v>
      </c>
      <c r="E35" s="442">
        <v>2.2692000000000001</v>
      </c>
      <c r="F35" s="442" t="s">
        <v>924</v>
      </c>
      <c r="G35" s="443">
        <v>-0.01</v>
      </c>
    </row>
    <row r="36" spans="3:7" x14ac:dyDescent="0.35">
      <c r="C36" s="444" t="s">
        <v>225</v>
      </c>
      <c r="D36" s="445" t="s">
        <v>674</v>
      </c>
      <c r="E36" s="442">
        <v>2.2921999999999998</v>
      </c>
      <c r="F36" s="442" t="s">
        <v>924</v>
      </c>
      <c r="G36" s="443">
        <v>-0.01</v>
      </c>
    </row>
    <row r="37" spans="3:7" x14ac:dyDescent="0.35">
      <c r="C37" s="444" t="s">
        <v>225</v>
      </c>
      <c r="D37" s="445" t="s">
        <v>653</v>
      </c>
      <c r="E37" s="442">
        <v>-2.9600000000000001E-2</v>
      </c>
      <c r="F37" s="442" t="s">
        <v>923</v>
      </c>
      <c r="G37" s="443">
        <v>0</v>
      </c>
    </row>
    <row r="38" spans="3:7" x14ac:dyDescent="0.35">
      <c r="C38" s="444" t="s">
        <v>225</v>
      </c>
      <c r="D38" s="445" t="s">
        <v>890</v>
      </c>
      <c r="E38" s="442">
        <v>-0.12559999999999999</v>
      </c>
      <c r="F38" s="442" t="s">
        <v>923</v>
      </c>
      <c r="G38" s="443">
        <v>0</v>
      </c>
    </row>
    <row r="39" spans="3:7" x14ac:dyDescent="0.35">
      <c r="C39" s="444" t="s">
        <v>225</v>
      </c>
      <c r="D39" s="445" t="s">
        <v>655</v>
      </c>
      <c r="E39" s="442">
        <v>-1.4162999999999999</v>
      </c>
      <c r="F39" s="442" t="s">
        <v>923</v>
      </c>
      <c r="G39" s="443">
        <v>0</v>
      </c>
    </row>
    <row r="40" spans="3:7" x14ac:dyDescent="0.35">
      <c r="C40" s="444" t="s">
        <v>225</v>
      </c>
      <c r="D40" s="445" t="s">
        <v>886</v>
      </c>
      <c r="E40" s="442">
        <v>0.62639999999999996</v>
      </c>
      <c r="F40" s="442" t="s">
        <v>924</v>
      </c>
      <c r="G40" s="443">
        <v>-0.01</v>
      </c>
    </row>
    <row r="41" spans="3:7" x14ac:dyDescent="0.35">
      <c r="C41" s="444" t="s">
        <v>225</v>
      </c>
      <c r="D41" s="445" t="s">
        <v>657</v>
      </c>
      <c r="E41" s="442">
        <v>-0.55400000000000005</v>
      </c>
      <c r="F41" s="442" t="s">
        <v>923</v>
      </c>
      <c r="G41" s="443">
        <v>0</v>
      </c>
    </row>
    <row r="42" spans="3:7" x14ac:dyDescent="0.35">
      <c r="C42" s="444" t="s">
        <v>225</v>
      </c>
      <c r="D42" s="445" t="s">
        <v>659</v>
      </c>
      <c r="E42" s="442">
        <v>0.33279999999999998</v>
      </c>
      <c r="F42" s="442" t="s">
        <v>923</v>
      </c>
      <c r="G42" s="443">
        <v>0</v>
      </c>
    </row>
    <row r="43" spans="3:7" x14ac:dyDescent="0.35">
      <c r="C43" s="444" t="s">
        <v>225</v>
      </c>
      <c r="D43" s="445" t="s">
        <v>661</v>
      </c>
      <c r="E43" s="442">
        <v>0.2505</v>
      </c>
      <c r="F43" s="442" t="s">
        <v>923</v>
      </c>
      <c r="G43" s="443">
        <v>0</v>
      </c>
    </row>
    <row r="44" spans="3:7" x14ac:dyDescent="0.35">
      <c r="C44" s="444" t="s">
        <v>225</v>
      </c>
      <c r="D44" s="445" t="s">
        <v>884</v>
      </c>
      <c r="E44" s="442">
        <v>0.85429999999999995</v>
      </c>
      <c r="F44" s="442" t="s">
        <v>924</v>
      </c>
      <c r="G44" s="443">
        <v>-0.01</v>
      </c>
    </row>
    <row r="45" spans="3:7" x14ac:dyDescent="0.35">
      <c r="C45" s="444" t="s">
        <v>225</v>
      </c>
      <c r="D45" s="445" t="s">
        <v>888</v>
      </c>
      <c r="E45" s="442">
        <v>0.59079999999999999</v>
      </c>
      <c r="F45" s="442" t="s">
        <v>924</v>
      </c>
      <c r="G45" s="443">
        <v>-0.01</v>
      </c>
    </row>
    <row r="46" spans="3:7" x14ac:dyDescent="0.35">
      <c r="C46" s="444" t="s">
        <v>225</v>
      </c>
      <c r="D46" s="445" t="s">
        <v>663</v>
      </c>
      <c r="E46" s="442">
        <v>0.13250000000000001</v>
      </c>
      <c r="F46" s="442" t="s">
        <v>923</v>
      </c>
      <c r="G46" s="443">
        <v>0</v>
      </c>
    </row>
    <row r="47" spans="3:7" x14ac:dyDescent="0.35">
      <c r="C47" s="444" t="s">
        <v>225</v>
      </c>
      <c r="D47" s="445" t="s">
        <v>665</v>
      </c>
      <c r="E47" s="442">
        <v>-0.42520000000000002</v>
      </c>
      <c r="F47" s="442" t="s">
        <v>923</v>
      </c>
      <c r="G47" s="443">
        <v>0</v>
      </c>
    </row>
    <row r="48" spans="3:7" x14ac:dyDescent="0.35">
      <c r="C48" s="444" t="s">
        <v>225</v>
      </c>
      <c r="D48" s="445" t="s">
        <v>872</v>
      </c>
      <c r="E48" s="442">
        <v>-0.88180000000000003</v>
      </c>
      <c r="F48" s="442" t="s">
        <v>923</v>
      </c>
      <c r="G48" s="443">
        <v>0</v>
      </c>
    </row>
    <row r="49" spans="3:7" x14ac:dyDescent="0.35">
      <c r="C49" s="444" t="s">
        <v>225</v>
      </c>
      <c r="D49" s="445" t="s">
        <v>409</v>
      </c>
      <c r="E49" s="442">
        <v>0.43819999999999998</v>
      </c>
      <c r="F49" s="442" t="s">
        <v>924</v>
      </c>
      <c r="G49" s="443">
        <v>-0.01</v>
      </c>
    </row>
    <row r="50" spans="3:7" x14ac:dyDescent="0.35">
      <c r="C50" s="444" t="s">
        <v>225</v>
      </c>
      <c r="D50" s="445" t="s">
        <v>411</v>
      </c>
      <c r="E50" s="442">
        <v>-0.12709999999999999</v>
      </c>
      <c r="F50" s="442" t="s">
        <v>923</v>
      </c>
      <c r="G50" s="443">
        <v>0</v>
      </c>
    </row>
    <row r="51" spans="3:7" x14ac:dyDescent="0.35">
      <c r="C51" s="444" t="s">
        <v>225</v>
      </c>
      <c r="D51" s="445" t="s">
        <v>841</v>
      </c>
      <c r="E51" s="442">
        <v>0.19089999999999999</v>
      </c>
      <c r="F51" s="442" t="s">
        <v>923</v>
      </c>
      <c r="G51" s="443">
        <v>0</v>
      </c>
    </row>
    <row r="52" spans="3:7" x14ac:dyDescent="0.35">
      <c r="C52" s="444" t="s">
        <v>225</v>
      </c>
      <c r="D52" s="445" t="s">
        <v>413</v>
      </c>
      <c r="E52" s="442">
        <v>0.67549999999999999</v>
      </c>
      <c r="F52" s="442" t="s">
        <v>924</v>
      </c>
      <c r="G52" s="443">
        <v>-0.01</v>
      </c>
    </row>
    <row r="53" spans="3:7" x14ac:dyDescent="0.35">
      <c r="C53" s="444" t="s">
        <v>225</v>
      </c>
      <c r="D53" s="445" t="s">
        <v>415</v>
      </c>
      <c r="E53" s="442">
        <v>0.70730000000000004</v>
      </c>
      <c r="F53" s="442" t="s">
        <v>924</v>
      </c>
      <c r="G53" s="443">
        <v>-0.01</v>
      </c>
    </row>
    <row r="54" spans="3:7" x14ac:dyDescent="0.35">
      <c r="C54" s="444" t="s">
        <v>225</v>
      </c>
      <c r="D54" s="445" t="s">
        <v>417</v>
      </c>
      <c r="E54" s="442">
        <v>0.2</v>
      </c>
      <c r="F54" s="442" t="s">
        <v>923</v>
      </c>
      <c r="G54" s="443">
        <v>0</v>
      </c>
    </row>
    <row r="55" spans="3:7" x14ac:dyDescent="0.35">
      <c r="C55" s="444" t="s">
        <v>225</v>
      </c>
      <c r="D55" s="445" t="s">
        <v>419</v>
      </c>
      <c r="E55" s="442">
        <v>0.48870000000000002</v>
      </c>
      <c r="F55" s="442" t="s">
        <v>924</v>
      </c>
      <c r="G55" s="443">
        <v>-0.01</v>
      </c>
    </row>
    <row r="56" spans="3:7" x14ac:dyDescent="0.35">
      <c r="C56" s="444" t="s">
        <v>225</v>
      </c>
      <c r="D56" s="445" t="s">
        <v>421</v>
      </c>
      <c r="E56" s="442">
        <v>-0.15060000000000001</v>
      </c>
      <c r="F56" s="442" t="s">
        <v>923</v>
      </c>
      <c r="G56" s="443">
        <v>0</v>
      </c>
    </row>
    <row r="57" spans="3:7" x14ac:dyDescent="0.35">
      <c r="C57" s="444" t="s">
        <v>225</v>
      </c>
      <c r="D57" s="445" t="s">
        <v>423</v>
      </c>
      <c r="E57" s="442">
        <v>-7.8E-2</v>
      </c>
      <c r="F57" s="442" t="s">
        <v>923</v>
      </c>
      <c r="G57" s="443">
        <v>0</v>
      </c>
    </row>
    <row r="58" spans="3:7" x14ac:dyDescent="0.35">
      <c r="C58" s="444" t="s">
        <v>225</v>
      </c>
      <c r="D58" s="445" t="s">
        <v>425</v>
      </c>
      <c r="E58" s="442">
        <v>3.3399999999999999E-2</v>
      </c>
      <c r="F58" s="442" t="s">
        <v>923</v>
      </c>
      <c r="G58" s="443">
        <v>0</v>
      </c>
    </row>
    <row r="59" spans="3:7" x14ac:dyDescent="0.35">
      <c r="C59" s="444" t="s">
        <v>225</v>
      </c>
      <c r="D59" s="445" t="s">
        <v>427</v>
      </c>
      <c r="E59" s="442">
        <v>-0.18160000000000001</v>
      </c>
      <c r="F59" s="442" t="s">
        <v>923</v>
      </c>
      <c r="G59" s="443">
        <v>0</v>
      </c>
    </row>
    <row r="60" spans="3:7" x14ac:dyDescent="0.35">
      <c r="C60" s="444" t="s">
        <v>225</v>
      </c>
      <c r="D60" s="445" t="s">
        <v>429</v>
      </c>
      <c r="E60" s="442">
        <v>0.16</v>
      </c>
      <c r="F60" s="442" t="s">
        <v>923</v>
      </c>
      <c r="G60" s="443">
        <v>0</v>
      </c>
    </row>
    <row r="61" spans="3:7" x14ac:dyDescent="0.35">
      <c r="C61" s="444" t="s">
        <v>225</v>
      </c>
      <c r="D61" s="445" t="s">
        <v>709</v>
      </c>
      <c r="E61" s="442">
        <v>0.42530000000000001</v>
      </c>
      <c r="F61" s="442" t="s">
        <v>924</v>
      </c>
      <c r="G61" s="443">
        <v>-0.01</v>
      </c>
    </row>
    <row r="62" spans="3:7" x14ac:dyDescent="0.35">
      <c r="C62" s="444" t="s">
        <v>225</v>
      </c>
      <c r="D62" s="445" t="s">
        <v>837</v>
      </c>
      <c r="E62" s="442">
        <v>1.2261</v>
      </c>
      <c r="F62" s="442" t="s">
        <v>924</v>
      </c>
      <c r="G62" s="443">
        <v>-0.01</v>
      </c>
    </row>
    <row r="63" spans="3:7" x14ac:dyDescent="0.35">
      <c r="C63" s="444" t="s">
        <v>225</v>
      </c>
      <c r="D63" s="445" t="s">
        <v>431</v>
      </c>
      <c r="E63" s="442">
        <v>-0.6391</v>
      </c>
      <c r="F63" s="442" t="s">
        <v>923</v>
      </c>
      <c r="G63" s="443">
        <v>0</v>
      </c>
    </row>
    <row r="64" spans="3:7" x14ac:dyDescent="0.35">
      <c r="C64" s="444" t="s">
        <v>225</v>
      </c>
      <c r="D64" s="445" t="s">
        <v>433</v>
      </c>
      <c r="E64" s="442">
        <v>1.0481</v>
      </c>
      <c r="F64" s="442" t="s">
        <v>924</v>
      </c>
      <c r="G64" s="443">
        <v>-0.01</v>
      </c>
    </row>
    <row r="65" spans="3:7" x14ac:dyDescent="0.35">
      <c r="C65" s="444" t="s">
        <v>225</v>
      </c>
      <c r="D65" s="445" t="s">
        <v>435</v>
      </c>
      <c r="E65" s="442">
        <v>-0.3831</v>
      </c>
      <c r="F65" s="442" t="s">
        <v>923</v>
      </c>
      <c r="G65" s="443">
        <v>0</v>
      </c>
    </row>
    <row r="66" spans="3:7" x14ac:dyDescent="0.35">
      <c r="C66" s="444" t="s">
        <v>225</v>
      </c>
      <c r="D66" s="445" t="s">
        <v>437</v>
      </c>
      <c r="E66" s="442">
        <v>-0.21609999999999999</v>
      </c>
      <c r="F66" s="442" t="s">
        <v>923</v>
      </c>
      <c r="G66" s="443">
        <v>0</v>
      </c>
    </row>
    <row r="67" spans="3:7" x14ac:dyDescent="0.35">
      <c r="C67" s="444" t="s">
        <v>225</v>
      </c>
      <c r="D67" s="445" t="s">
        <v>711</v>
      </c>
      <c r="E67" s="442">
        <v>0.58479999999999999</v>
      </c>
      <c r="F67" s="442" t="s">
        <v>924</v>
      </c>
      <c r="G67" s="443">
        <v>-0.01</v>
      </c>
    </row>
    <row r="68" spans="3:7" x14ac:dyDescent="0.35">
      <c r="C68" s="444" t="s">
        <v>225</v>
      </c>
      <c r="D68" s="445" t="s">
        <v>439</v>
      </c>
      <c r="E68" s="442">
        <v>-0.44890000000000002</v>
      </c>
      <c r="F68" s="442" t="s">
        <v>923</v>
      </c>
      <c r="G68" s="443">
        <v>0</v>
      </c>
    </row>
    <row r="69" spans="3:7" x14ac:dyDescent="0.35">
      <c r="C69" s="444" t="s">
        <v>225</v>
      </c>
      <c r="D69" s="445" t="s">
        <v>441</v>
      </c>
      <c r="E69" s="442">
        <v>-0.7772</v>
      </c>
      <c r="F69" s="442" t="s">
        <v>923</v>
      </c>
      <c r="G69" s="443">
        <v>0</v>
      </c>
    </row>
    <row r="70" spans="3:7" x14ac:dyDescent="0.35">
      <c r="C70" s="444" t="s">
        <v>225</v>
      </c>
      <c r="D70" s="445" t="s">
        <v>443</v>
      </c>
      <c r="E70" s="442">
        <v>-0.4002</v>
      </c>
      <c r="F70" s="442" t="s">
        <v>923</v>
      </c>
      <c r="G70" s="443">
        <v>0</v>
      </c>
    </row>
    <row r="71" spans="3:7" x14ac:dyDescent="0.35">
      <c r="C71" s="444" t="s">
        <v>225</v>
      </c>
      <c r="D71" s="445" t="s">
        <v>445</v>
      </c>
      <c r="E71" s="442">
        <v>0.1981</v>
      </c>
      <c r="F71" s="442" t="s">
        <v>923</v>
      </c>
      <c r="G71" s="443">
        <v>0</v>
      </c>
    </row>
    <row r="72" spans="3:7" x14ac:dyDescent="0.35">
      <c r="C72" s="444" t="s">
        <v>225</v>
      </c>
      <c r="D72" s="445" t="s">
        <v>447</v>
      </c>
      <c r="E72" s="442">
        <v>0.46179999999999999</v>
      </c>
      <c r="F72" s="442" t="s">
        <v>924</v>
      </c>
      <c r="G72" s="443">
        <v>-0.01</v>
      </c>
    </row>
    <row r="73" spans="3:7" x14ac:dyDescent="0.35">
      <c r="C73" s="444" t="s">
        <v>225</v>
      </c>
      <c r="D73" s="445" t="s">
        <v>449</v>
      </c>
      <c r="E73" s="442">
        <v>0.95589999999999997</v>
      </c>
      <c r="F73" s="442" t="s">
        <v>924</v>
      </c>
      <c r="G73" s="443">
        <v>-0.01</v>
      </c>
    </row>
    <row r="74" spans="3:7" x14ac:dyDescent="0.35">
      <c r="C74" s="444" t="s">
        <v>225</v>
      </c>
      <c r="D74" s="445" t="s">
        <v>451</v>
      </c>
      <c r="E74" s="442">
        <v>1.4134</v>
      </c>
      <c r="F74" s="442" t="s">
        <v>924</v>
      </c>
      <c r="G74" s="443">
        <v>-0.01</v>
      </c>
    </row>
    <row r="75" spans="3:7" x14ac:dyDescent="0.35">
      <c r="C75" s="444" t="s">
        <v>225</v>
      </c>
      <c r="D75" s="445" t="s">
        <v>453</v>
      </c>
      <c r="E75" s="442">
        <v>-5.1299999999999998E-2</v>
      </c>
      <c r="F75" s="442" t="s">
        <v>923</v>
      </c>
      <c r="G75" s="443">
        <v>0</v>
      </c>
    </row>
    <row r="76" spans="3:7" x14ac:dyDescent="0.35">
      <c r="C76" s="444" t="s">
        <v>225</v>
      </c>
      <c r="D76" s="445" t="s">
        <v>455</v>
      </c>
      <c r="E76" s="442">
        <v>0.94469999999999998</v>
      </c>
      <c r="F76" s="442" t="s">
        <v>924</v>
      </c>
      <c r="G76" s="443">
        <v>-0.01</v>
      </c>
    </row>
    <row r="77" spans="3:7" x14ac:dyDescent="0.35">
      <c r="C77" s="444" t="s">
        <v>225</v>
      </c>
      <c r="D77" s="445" t="s">
        <v>457</v>
      </c>
      <c r="E77" s="442">
        <v>2.6499999999999999E-2</v>
      </c>
      <c r="F77" s="442" t="s">
        <v>923</v>
      </c>
      <c r="G77" s="443">
        <v>0</v>
      </c>
    </row>
    <row r="78" spans="3:7" x14ac:dyDescent="0.35">
      <c r="C78" s="444" t="s">
        <v>225</v>
      </c>
      <c r="D78" s="445" t="s">
        <v>843</v>
      </c>
      <c r="E78" s="442">
        <v>1.1456</v>
      </c>
      <c r="F78" s="442" t="s">
        <v>924</v>
      </c>
      <c r="G78" s="443">
        <v>-0.01</v>
      </c>
    </row>
    <row r="79" spans="3:7" x14ac:dyDescent="0.35">
      <c r="C79" s="444" t="s">
        <v>225</v>
      </c>
      <c r="D79" s="445" t="s">
        <v>459</v>
      </c>
      <c r="E79" s="442">
        <v>0.45350000000000001</v>
      </c>
      <c r="F79" s="442" t="s">
        <v>924</v>
      </c>
      <c r="G79" s="443">
        <v>-0.01</v>
      </c>
    </row>
    <row r="80" spans="3:7" x14ac:dyDescent="0.35">
      <c r="C80" s="444" t="s">
        <v>225</v>
      </c>
      <c r="D80" s="445" t="s">
        <v>839</v>
      </c>
      <c r="E80" s="442">
        <v>1.1043000000000001</v>
      </c>
      <c r="F80" s="442" t="s">
        <v>924</v>
      </c>
      <c r="G80" s="443">
        <v>-0.01</v>
      </c>
    </row>
    <row r="81" spans="3:7" x14ac:dyDescent="0.35">
      <c r="C81" s="444" t="s">
        <v>225</v>
      </c>
      <c r="D81" s="445" t="s">
        <v>827</v>
      </c>
      <c r="E81" s="442">
        <v>2.1097999999999999</v>
      </c>
      <c r="F81" s="442" t="s">
        <v>924</v>
      </c>
      <c r="G81" s="443">
        <v>-0.01</v>
      </c>
    </row>
    <row r="82" spans="3:7" x14ac:dyDescent="0.35">
      <c r="C82" s="444" t="s">
        <v>225</v>
      </c>
      <c r="D82" s="445" t="s">
        <v>461</v>
      </c>
      <c r="E82" s="442">
        <v>-0.74950000000000006</v>
      </c>
      <c r="F82" s="442" t="s">
        <v>923</v>
      </c>
      <c r="G82" s="443">
        <v>0</v>
      </c>
    </row>
    <row r="83" spans="3:7" x14ac:dyDescent="0.35">
      <c r="C83" s="444" t="s">
        <v>225</v>
      </c>
      <c r="D83" s="445" t="s">
        <v>463</v>
      </c>
      <c r="E83" s="442">
        <v>-8.2400000000000001E-2</v>
      </c>
      <c r="F83" s="442" t="s">
        <v>923</v>
      </c>
      <c r="G83" s="443">
        <v>0</v>
      </c>
    </row>
    <row r="84" spans="3:7" x14ac:dyDescent="0.35">
      <c r="C84" s="444" t="s">
        <v>225</v>
      </c>
      <c r="D84" s="445" t="s">
        <v>465</v>
      </c>
      <c r="E84" s="442">
        <v>2.0958999999999999</v>
      </c>
      <c r="F84" s="442" t="s">
        <v>924</v>
      </c>
      <c r="G84" s="443">
        <v>-0.01</v>
      </c>
    </row>
    <row r="85" spans="3:7" x14ac:dyDescent="0.35">
      <c r="C85" s="444" t="s">
        <v>225</v>
      </c>
      <c r="D85" s="445" t="s">
        <v>820</v>
      </c>
      <c r="E85" s="442">
        <v>-4.0300000000000002E-2</v>
      </c>
      <c r="F85" s="442" t="s">
        <v>923</v>
      </c>
      <c r="G85" s="443">
        <v>0</v>
      </c>
    </row>
    <row r="86" spans="3:7" x14ac:dyDescent="0.35">
      <c r="C86" s="444" t="s">
        <v>225</v>
      </c>
      <c r="D86" s="445" t="s">
        <v>467</v>
      </c>
      <c r="E86" s="442" t="s">
        <v>925</v>
      </c>
      <c r="F86" s="442" t="s">
        <v>923</v>
      </c>
      <c r="G86" s="443">
        <v>0</v>
      </c>
    </row>
    <row r="87" spans="3:7" x14ac:dyDescent="0.35">
      <c r="C87" s="444" t="s">
        <v>225</v>
      </c>
      <c r="D87" s="445" t="s">
        <v>469</v>
      </c>
      <c r="E87" s="442">
        <v>-0.1181</v>
      </c>
      <c r="F87" s="442" t="s">
        <v>923</v>
      </c>
      <c r="G87" s="443">
        <v>0</v>
      </c>
    </row>
    <row r="88" spans="3:7" x14ac:dyDescent="0.35">
      <c r="C88" s="444" t="s">
        <v>225</v>
      </c>
      <c r="D88" s="445" t="s">
        <v>471</v>
      </c>
      <c r="E88" s="442">
        <v>-1.7999999999999999E-2</v>
      </c>
      <c r="F88" s="442" t="s">
        <v>923</v>
      </c>
      <c r="G88" s="443">
        <v>0</v>
      </c>
    </row>
    <row r="89" spans="3:7" x14ac:dyDescent="0.35">
      <c r="C89" s="444" t="s">
        <v>225</v>
      </c>
      <c r="D89" s="445" t="s">
        <v>822</v>
      </c>
      <c r="E89" s="442">
        <v>0.54090000000000005</v>
      </c>
      <c r="F89" s="442" t="s">
        <v>924</v>
      </c>
      <c r="G89" s="443">
        <v>-0.01</v>
      </c>
    </row>
    <row r="90" spans="3:7" x14ac:dyDescent="0.35">
      <c r="C90" s="444" t="s">
        <v>225</v>
      </c>
      <c r="D90" s="445" t="s">
        <v>473</v>
      </c>
      <c r="E90" s="442">
        <v>-0.3105</v>
      </c>
      <c r="F90" s="442" t="s">
        <v>923</v>
      </c>
      <c r="G90" s="443">
        <v>0</v>
      </c>
    </row>
    <row r="91" spans="3:7" x14ac:dyDescent="0.35">
      <c r="C91" s="444" t="s">
        <v>225</v>
      </c>
      <c r="D91" s="445" t="s">
        <v>475</v>
      </c>
      <c r="E91" s="442">
        <v>-1.67E-2</v>
      </c>
      <c r="F91" s="442" t="s">
        <v>923</v>
      </c>
      <c r="G91" s="443">
        <v>0</v>
      </c>
    </row>
    <row r="92" spans="3:7" x14ac:dyDescent="0.35">
      <c r="C92" s="444" t="s">
        <v>225</v>
      </c>
      <c r="D92" s="445" t="s">
        <v>477</v>
      </c>
      <c r="E92" s="442">
        <v>-0.85740000000000005</v>
      </c>
      <c r="F92" s="442" t="s">
        <v>923</v>
      </c>
      <c r="G92" s="443">
        <v>0</v>
      </c>
    </row>
    <row r="93" spans="3:7" x14ac:dyDescent="0.35">
      <c r="C93" s="444" t="s">
        <v>225</v>
      </c>
      <c r="D93" s="445" t="s">
        <v>479</v>
      </c>
      <c r="E93" s="442">
        <v>-3.2000000000000001E-2</v>
      </c>
      <c r="F93" s="442" t="s">
        <v>923</v>
      </c>
      <c r="G93" s="443">
        <v>0</v>
      </c>
    </row>
    <row r="94" spans="3:7" x14ac:dyDescent="0.35">
      <c r="C94" s="444" t="s">
        <v>225</v>
      </c>
      <c r="D94" s="445" t="s">
        <v>481</v>
      </c>
      <c r="E94" s="442">
        <v>9.5899999999999999E-2</v>
      </c>
      <c r="F94" s="442" t="s">
        <v>923</v>
      </c>
      <c r="G94" s="443">
        <v>0</v>
      </c>
    </row>
    <row r="95" spans="3:7" x14ac:dyDescent="0.35">
      <c r="C95" s="444" t="s">
        <v>225</v>
      </c>
      <c r="D95" s="445" t="s">
        <v>483</v>
      </c>
      <c r="E95" s="442">
        <v>-9.64E-2</v>
      </c>
      <c r="F95" s="442" t="s">
        <v>923</v>
      </c>
      <c r="G95" s="443">
        <v>0</v>
      </c>
    </row>
    <row r="96" spans="3:7" x14ac:dyDescent="0.35">
      <c r="C96" s="444" t="s">
        <v>225</v>
      </c>
      <c r="D96" s="445" t="s">
        <v>485</v>
      </c>
      <c r="E96" s="442">
        <v>0.7056</v>
      </c>
      <c r="F96" s="442" t="s">
        <v>924</v>
      </c>
      <c r="G96" s="443">
        <v>-0.01</v>
      </c>
    </row>
    <row r="97" spans="3:7" x14ac:dyDescent="0.35">
      <c r="C97" s="444" t="s">
        <v>225</v>
      </c>
      <c r="D97" s="445" t="s">
        <v>487</v>
      </c>
      <c r="E97" s="442">
        <v>0.58209999999999995</v>
      </c>
      <c r="F97" s="442" t="s">
        <v>924</v>
      </c>
      <c r="G97" s="443">
        <v>-0.01</v>
      </c>
    </row>
    <row r="98" spans="3:7" x14ac:dyDescent="0.35">
      <c r="C98" s="444" t="s">
        <v>225</v>
      </c>
      <c r="D98" s="445" t="s">
        <v>489</v>
      </c>
      <c r="E98" s="442">
        <v>0.71899999999999997</v>
      </c>
      <c r="F98" s="442" t="s">
        <v>924</v>
      </c>
      <c r="G98" s="443">
        <v>-0.01</v>
      </c>
    </row>
    <row r="99" spans="3:7" x14ac:dyDescent="0.35">
      <c r="C99" s="444" t="s">
        <v>225</v>
      </c>
      <c r="D99" s="445" t="s">
        <v>491</v>
      </c>
      <c r="E99" s="442">
        <v>-0.65739999999999998</v>
      </c>
      <c r="F99" s="442" t="s">
        <v>923</v>
      </c>
      <c r="G99" s="443">
        <v>0</v>
      </c>
    </row>
    <row r="100" spans="3:7" x14ac:dyDescent="0.35">
      <c r="C100" s="444" t="s">
        <v>225</v>
      </c>
      <c r="D100" s="445" t="s">
        <v>493</v>
      </c>
      <c r="E100" s="442">
        <v>-0.5252</v>
      </c>
      <c r="F100" s="442" t="s">
        <v>923</v>
      </c>
      <c r="G100" s="443">
        <v>0</v>
      </c>
    </row>
    <row r="101" spans="3:7" x14ac:dyDescent="0.35">
      <c r="C101" s="444" t="s">
        <v>225</v>
      </c>
      <c r="D101" s="445" t="s">
        <v>876</v>
      </c>
      <c r="E101" s="442">
        <v>1.016</v>
      </c>
      <c r="F101" s="442" t="s">
        <v>924</v>
      </c>
      <c r="G101" s="443">
        <v>-0.01</v>
      </c>
    </row>
    <row r="102" spans="3:7" x14ac:dyDescent="0.35">
      <c r="C102" s="444" t="s">
        <v>225</v>
      </c>
      <c r="D102" s="445" t="s">
        <v>495</v>
      </c>
      <c r="E102" s="442">
        <v>-0.35360000000000003</v>
      </c>
      <c r="F102" s="442" t="s">
        <v>923</v>
      </c>
      <c r="G102" s="443">
        <v>0</v>
      </c>
    </row>
    <row r="103" spans="3:7" x14ac:dyDescent="0.35">
      <c r="C103" s="444" t="s">
        <v>225</v>
      </c>
      <c r="D103" s="445" t="s">
        <v>497</v>
      </c>
      <c r="E103" s="442">
        <v>-2.6800000000000001E-2</v>
      </c>
      <c r="F103" s="442" t="s">
        <v>923</v>
      </c>
      <c r="G103" s="443">
        <v>0</v>
      </c>
    </row>
    <row r="104" spans="3:7" x14ac:dyDescent="0.35">
      <c r="C104" s="444" t="s">
        <v>225</v>
      </c>
      <c r="D104" s="445" t="s">
        <v>713</v>
      </c>
      <c r="E104" s="442" t="s">
        <v>925</v>
      </c>
      <c r="F104" s="442" t="s">
        <v>923</v>
      </c>
      <c r="G104" s="443">
        <v>0</v>
      </c>
    </row>
    <row r="105" spans="3:7" x14ac:dyDescent="0.35">
      <c r="C105" s="444" t="s">
        <v>225</v>
      </c>
      <c r="D105" s="445" t="s">
        <v>835</v>
      </c>
      <c r="E105" s="442">
        <v>-0.1203</v>
      </c>
      <c r="F105" s="442" t="s">
        <v>923</v>
      </c>
      <c r="G105" s="443">
        <v>0</v>
      </c>
    </row>
    <row r="106" spans="3:7" x14ac:dyDescent="0.35">
      <c r="C106" s="444" t="s">
        <v>225</v>
      </c>
      <c r="D106" s="445" t="s">
        <v>499</v>
      </c>
      <c r="E106" s="442">
        <v>-0.32529999999999998</v>
      </c>
      <c r="F106" s="442" t="s">
        <v>923</v>
      </c>
      <c r="G106" s="443">
        <v>0</v>
      </c>
    </row>
    <row r="107" spans="3:7" x14ac:dyDescent="0.35">
      <c r="C107" s="444" t="s">
        <v>225</v>
      </c>
      <c r="D107" s="445" t="s">
        <v>882</v>
      </c>
      <c r="E107" s="442">
        <v>-0.12989999999999999</v>
      </c>
      <c r="F107" s="442" t="s">
        <v>923</v>
      </c>
      <c r="G107" s="443">
        <v>0</v>
      </c>
    </row>
    <row r="108" spans="3:7" x14ac:dyDescent="0.35">
      <c r="C108" s="444" t="s">
        <v>225</v>
      </c>
      <c r="D108" s="445" t="s">
        <v>501</v>
      </c>
      <c r="E108" s="442">
        <v>-0.46300000000000002</v>
      </c>
      <c r="F108" s="442" t="s">
        <v>923</v>
      </c>
      <c r="G108" s="443">
        <v>0</v>
      </c>
    </row>
    <row r="109" spans="3:7" x14ac:dyDescent="0.35">
      <c r="C109" s="444" t="s">
        <v>225</v>
      </c>
      <c r="D109" s="445" t="s">
        <v>503</v>
      </c>
      <c r="E109" s="442">
        <v>0.96299999999999997</v>
      </c>
      <c r="F109" s="442" t="s">
        <v>924</v>
      </c>
      <c r="G109" s="443">
        <v>-0.01</v>
      </c>
    </row>
    <row r="110" spans="3:7" x14ac:dyDescent="0.35">
      <c r="C110" s="444" t="s">
        <v>225</v>
      </c>
      <c r="D110" s="445" t="s">
        <v>505</v>
      </c>
      <c r="E110" s="442">
        <v>-0.7722</v>
      </c>
      <c r="F110" s="442" t="s">
        <v>923</v>
      </c>
      <c r="G110" s="443">
        <v>0</v>
      </c>
    </row>
    <row r="111" spans="3:7" x14ac:dyDescent="0.35">
      <c r="C111" s="444" t="s">
        <v>225</v>
      </c>
      <c r="D111" s="445" t="s">
        <v>507</v>
      </c>
      <c r="E111" s="442">
        <v>-1.4162999999999999</v>
      </c>
      <c r="F111" s="442" t="s">
        <v>923</v>
      </c>
      <c r="G111" s="443">
        <v>0</v>
      </c>
    </row>
    <row r="112" spans="3:7" x14ac:dyDescent="0.35">
      <c r="C112" s="444" t="s">
        <v>225</v>
      </c>
      <c r="D112" s="445" t="s">
        <v>509</v>
      </c>
      <c r="E112" s="442">
        <v>0.80259999999999998</v>
      </c>
      <c r="F112" s="442" t="s">
        <v>924</v>
      </c>
      <c r="G112" s="443">
        <v>-0.01</v>
      </c>
    </row>
    <row r="113" spans="3:7" x14ac:dyDescent="0.35">
      <c r="C113" s="444" t="s">
        <v>225</v>
      </c>
      <c r="D113" s="445" t="s">
        <v>511</v>
      </c>
      <c r="E113" s="442" t="s">
        <v>925</v>
      </c>
      <c r="F113" s="442" t="s">
        <v>923</v>
      </c>
      <c r="G113" s="443">
        <v>0</v>
      </c>
    </row>
    <row r="114" spans="3:7" x14ac:dyDescent="0.35">
      <c r="C114" s="444" t="s">
        <v>225</v>
      </c>
      <c r="D114" s="445" t="s">
        <v>513</v>
      </c>
      <c r="E114" s="442">
        <v>-0.8649</v>
      </c>
      <c r="F114" s="442" t="s">
        <v>923</v>
      </c>
      <c r="G114" s="443">
        <v>0</v>
      </c>
    </row>
    <row r="115" spans="3:7" x14ac:dyDescent="0.35">
      <c r="C115" s="444" t="s">
        <v>225</v>
      </c>
      <c r="D115" s="445" t="s">
        <v>833</v>
      </c>
      <c r="E115" s="442">
        <v>0.35580000000000001</v>
      </c>
      <c r="F115" s="442" t="s">
        <v>923</v>
      </c>
      <c r="G115" s="443">
        <v>0</v>
      </c>
    </row>
    <row r="116" spans="3:7" x14ac:dyDescent="0.35">
      <c r="C116" s="444" t="s">
        <v>225</v>
      </c>
      <c r="D116" s="445" t="s">
        <v>515</v>
      </c>
      <c r="E116" s="442">
        <v>2.0400000000000001E-2</v>
      </c>
      <c r="F116" s="442" t="s">
        <v>923</v>
      </c>
      <c r="G116" s="443">
        <v>0</v>
      </c>
    </row>
    <row r="117" spans="3:7" x14ac:dyDescent="0.35">
      <c r="C117" s="444" t="s">
        <v>225</v>
      </c>
      <c r="D117" s="445" t="s">
        <v>517</v>
      </c>
      <c r="E117" s="442">
        <v>-0.53190000000000004</v>
      </c>
      <c r="F117" s="442" t="s">
        <v>923</v>
      </c>
      <c r="G117" s="443">
        <v>0</v>
      </c>
    </row>
    <row r="118" spans="3:7" x14ac:dyDescent="0.35">
      <c r="C118" s="444" t="s">
        <v>225</v>
      </c>
      <c r="D118" s="445" t="s">
        <v>519</v>
      </c>
      <c r="E118" s="442">
        <v>-0.1295</v>
      </c>
      <c r="F118" s="442" t="s">
        <v>923</v>
      </c>
      <c r="G118" s="443">
        <v>0</v>
      </c>
    </row>
    <row r="119" spans="3:7" x14ac:dyDescent="0.35">
      <c r="C119" s="444" t="s">
        <v>225</v>
      </c>
      <c r="D119" s="445" t="s">
        <v>521</v>
      </c>
      <c r="E119" s="442">
        <v>0.8599</v>
      </c>
      <c r="F119" s="442" t="s">
        <v>924</v>
      </c>
      <c r="G119" s="443">
        <v>-0.01</v>
      </c>
    </row>
    <row r="120" spans="3:7" x14ac:dyDescent="0.35">
      <c r="C120" s="444" t="s">
        <v>225</v>
      </c>
      <c r="D120" s="445" t="s">
        <v>523</v>
      </c>
      <c r="E120" s="442">
        <v>-0.4869</v>
      </c>
      <c r="F120" s="442" t="s">
        <v>923</v>
      </c>
      <c r="G120" s="443">
        <v>0</v>
      </c>
    </row>
    <row r="121" spans="3:7" x14ac:dyDescent="0.35">
      <c r="C121" s="444" t="s">
        <v>225</v>
      </c>
      <c r="D121" s="445" t="s">
        <v>525</v>
      </c>
      <c r="E121" s="442">
        <v>-0.41830000000000001</v>
      </c>
      <c r="F121" s="442" t="s">
        <v>923</v>
      </c>
      <c r="G121" s="443">
        <v>0</v>
      </c>
    </row>
    <row r="122" spans="3:7" x14ac:dyDescent="0.35">
      <c r="C122" s="444" t="s">
        <v>225</v>
      </c>
      <c r="D122" s="445" t="s">
        <v>527</v>
      </c>
      <c r="E122" s="442">
        <v>8.2000000000000003E-2</v>
      </c>
      <c r="F122" s="442" t="s">
        <v>923</v>
      </c>
      <c r="G122" s="443">
        <v>0</v>
      </c>
    </row>
    <row r="123" spans="3:7" x14ac:dyDescent="0.35">
      <c r="C123" s="444" t="s">
        <v>225</v>
      </c>
      <c r="D123" s="445" t="s">
        <v>529</v>
      </c>
      <c r="E123" s="442">
        <v>0.64539999999999997</v>
      </c>
      <c r="F123" s="442" t="s">
        <v>924</v>
      </c>
      <c r="G123" s="443">
        <v>-0.01</v>
      </c>
    </row>
    <row r="124" spans="3:7" x14ac:dyDescent="0.35">
      <c r="C124" s="444" t="s">
        <v>225</v>
      </c>
      <c r="D124" s="445" t="s">
        <v>531</v>
      </c>
      <c r="E124" s="442">
        <v>1.1529</v>
      </c>
      <c r="F124" s="442" t="s">
        <v>924</v>
      </c>
      <c r="G124" s="443">
        <v>-0.01</v>
      </c>
    </row>
    <row r="125" spans="3:7" x14ac:dyDescent="0.35">
      <c r="C125" s="444" t="s">
        <v>225</v>
      </c>
      <c r="D125" s="445" t="s">
        <v>533</v>
      </c>
      <c r="E125" s="442">
        <v>-9.2700000000000005E-2</v>
      </c>
      <c r="F125" s="442" t="s">
        <v>923</v>
      </c>
      <c r="G125" s="443">
        <v>0</v>
      </c>
    </row>
    <row r="126" spans="3:7" x14ac:dyDescent="0.35">
      <c r="C126" s="444" t="s">
        <v>225</v>
      </c>
      <c r="D126" s="445" t="s">
        <v>535</v>
      </c>
      <c r="E126" s="442">
        <v>0.1069</v>
      </c>
      <c r="F126" s="442" t="s">
        <v>923</v>
      </c>
      <c r="G126" s="443">
        <v>0</v>
      </c>
    </row>
    <row r="127" spans="3:7" x14ac:dyDescent="0.35">
      <c r="C127" s="444" t="s">
        <v>225</v>
      </c>
      <c r="D127" s="445" t="s">
        <v>854</v>
      </c>
      <c r="E127" s="442">
        <v>1.4387000000000001</v>
      </c>
      <c r="F127" s="442" t="s">
        <v>924</v>
      </c>
      <c r="G127" s="443">
        <v>-0.01</v>
      </c>
    </row>
    <row r="128" spans="3:7" x14ac:dyDescent="0.35">
      <c r="C128" s="444" t="s">
        <v>225</v>
      </c>
      <c r="D128" s="445" t="s">
        <v>537</v>
      </c>
      <c r="E128" s="442">
        <v>0.16919999999999999</v>
      </c>
      <c r="F128" s="442" t="s">
        <v>923</v>
      </c>
      <c r="G128" s="443">
        <v>0</v>
      </c>
    </row>
    <row r="129" spans="3:7" x14ac:dyDescent="0.35">
      <c r="C129" s="444" t="s">
        <v>225</v>
      </c>
      <c r="D129" s="445" t="s">
        <v>539</v>
      </c>
      <c r="E129" s="442">
        <v>-0.2437</v>
      </c>
      <c r="F129" s="442" t="s">
        <v>923</v>
      </c>
      <c r="G129" s="443">
        <v>0</v>
      </c>
    </row>
    <row r="130" spans="3:7" x14ac:dyDescent="0.35">
      <c r="C130" s="444" t="s">
        <v>225</v>
      </c>
      <c r="D130" s="445" t="s">
        <v>541</v>
      </c>
      <c r="E130" s="442">
        <v>0.75849999999999995</v>
      </c>
      <c r="F130" s="442" t="s">
        <v>924</v>
      </c>
      <c r="G130" s="443">
        <v>-0.01</v>
      </c>
    </row>
    <row r="131" spans="3:7" x14ac:dyDescent="0.35">
      <c r="C131" s="444" t="s">
        <v>225</v>
      </c>
      <c r="D131" s="445" t="s">
        <v>543</v>
      </c>
      <c r="E131" s="442">
        <v>2.7699999999999999E-2</v>
      </c>
      <c r="F131" s="442" t="s">
        <v>923</v>
      </c>
      <c r="G131" s="443">
        <v>0</v>
      </c>
    </row>
    <row r="132" spans="3:7" x14ac:dyDescent="0.35">
      <c r="C132" s="444" t="s">
        <v>225</v>
      </c>
      <c r="D132" s="445" t="s">
        <v>545</v>
      </c>
      <c r="E132" s="442">
        <v>0.56220000000000003</v>
      </c>
      <c r="F132" s="442" t="s">
        <v>924</v>
      </c>
      <c r="G132" s="443">
        <v>-0.01</v>
      </c>
    </row>
    <row r="133" spans="3:7" x14ac:dyDescent="0.35">
      <c r="C133" s="444" t="s">
        <v>225</v>
      </c>
      <c r="D133" s="445" t="s">
        <v>547</v>
      </c>
      <c r="E133" s="442">
        <v>-0.21609999999999999</v>
      </c>
      <c r="F133" s="442" t="s">
        <v>923</v>
      </c>
      <c r="G133" s="443">
        <v>0</v>
      </c>
    </row>
    <row r="134" spans="3:7" x14ac:dyDescent="0.35">
      <c r="C134" s="444" t="s">
        <v>225</v>
      </c>
      <c r="D134" s="445" t="s">
        <v>549</v>
      </c>
      <c r="E134" s="442">
        <v>0.27829999999999999</v>
      </c>
      <c r="F134" s="442" t="s">
        <v>923</v>
      </c>
      <c r="G134" s="443">
        <v>0</v>
      </c>
    </row>
    <row r="135" spans="3:7" x14ac:dyDescent="0.35">
      <c r="C135" s="444" t="s">
        <v>225</v>
      </c>
      <c r="D135" s="445" t="s">
        <v>830</v>
      </c>
      <c r="E135" s="442">
        <v>-4.4499999999999998E-2</v>
      </c>
      <c r="F135" s="442" t="s">
        <v>923</v>
      </c>
      <c r="G135" s="443">
        <v>0</v>
      </c>
    </row>
    <row r="136" spans="3:7" x14ac:dyDescent="0.35">
      <c r="C136" s="444" t="s">
        <v>225</v>
      </c>
      <c r="D136" s="445" t="s">
        <v>551</v>
      </c>
      <c r="E136" s="442">
        <v>-0.65590000000000004</v>
      </c>
      <c r="F136" s="442" t="s">
        <v>923</v>
      </c>
      <c r="G136" s="443">
        <v>0</v>
      </c>
    </row>
    <row r="137" spans="3:7" x14ac:dyDescent="0.35">
      <c r="C137" s="444" t="s">
        <v>225</v>
      </c>
      <c r="D137" s="445" t="s">
        <v>553</v>
      </c>
      <c r="E137" s="442">
        <v>0.64090000000000003</v>
      </c>
      <c r="F137" s="442" t="s">
        <v>924</v>
      </c>
      <c r="G137" s="443">
        <v>-0.01</v>
      </c>
    </row>
    <row r="138" spans="3:7" x14ac:dyDescent="0.35">
      <c r="C138" s="444" t="s">
        <v>225</v>
      </c>
      <c r="D138" s="445" t="s">
        <v>850</v>
      </c>
      <c r="E138" s="442">
        <v>-0.29499999999999998</v>
      </c>
      <c r="F138" s="442" t="s">
        <v>923</v>
      </c>
      <c r="G138" s="443">
        <v>0</v>
      </c>
    </row>
    <row r="139" spans="3:7" x14ac:dyDescent="0.35">
      <c r="C139" s="444" t="s">
        <v>225</v>
      </c>
      <c r="D139" s="445" t="s">
        <v>555</v>
      </c>
      <c r="E139" s="442">
        <v>0.49070000000000003</v>
      </c>
      <c r="F139" s="442" t="s">
        <v>924</v>
      </c>
      <c r="G139" s="443">
        <v>-0.01</v>
      </c>
    </row>
    <row r="140" spans="3:7" x14ac:dyDescent="0.35">
      <c r="C140" s="444" t="s">
        <v>225</v>
      </c>
      <c r="D140" s="445" t="s">
        <v>557</v>
      </c>
      <c r="E140" s="442">
        <v>7.3800000000000004E-2</v>
      </c>
      <c r="F140" s="442" t="s">
        <v>923</v>
      </c>
      <c r="G140" s="443">
        <v>0</v>
      </c>
    </row>
    <row r="141" spans="3:7" x14ac:dyDescent="0.35">
      <c r="C141" s="444" t="s">
        <v>225</v>
      </c>
      <c r="D141" s="445" t="s">
        <v>559</v>
      </c>
      <c r="E141" s="442">
        <v>0.23130000000000001</v>
      </c>
      <c r="F141" s="442" t="s">
        <v>923</v>
      </c>
      <c r="G141" s="443">
        <v>0</v>
      </c>
    </row>
    <row r="142" spans="3:7" x14ac:dyDescent="0.35">
      <c r="C142" s="444" t="s">
        <v>225</v>
      </c>
      <c r="D142" s="445" t="s">
        <v>852</v>
      </c>
      <c r="E142" s="442">
        <v>-0.45019999999999999</v>
      </c>
      <c r="F142" s="442" t="s">
        <v>923</v>
      </c>
      <c r="G142" s="443">
        <v>0</v>
      </c>
    </row>
    <row r="143" spans="3:7" x14ac:dyDescent="0.35">
      <c r="C143" s="444" t="s">
        <v>225</v>
      </c>
      <c r="D143" s="445" t="s">
        <v>561</v>
      </c>
      <c r="E143" s="442">
        <v>-0.1195</v>
      </c>
      <c r="F143" s="442" t="s">
        <v>923</v>
      </c>
      <c r="G143" s="443">
        <v>0</v>
      </c>
    </row>
    <row r="144" spans="3:7" x14ac:dyDescent="0.35">
      <c r="C144" s="444" t="s">
        <v>225</v>
      </c>
      <c r="D144" s="445" t="s">
        <v>563</v>
      </c>
      <c r="E144" s="442">
        <v>-0.19869999999999999</v>
      </c>
      <c r="F144" s="442" t="s">
        <v>923</v>
      </c>
      <c r="G144" s="443">
        <v>0</v>
      </c>
    </row>
    <row r="145" spans="3:7" x14ac:dyDescent="0.35">
      <c r="C145" s="444" t="s">
        <v>225</v>
      </c>
      <c r="D145" s="445" t="s">
        <v>825</v>
      </c>
      <c r="E145" s="442">
        <v>-1.5699999999999999E-2</v>
      </c>
      <c r="F145" s="442" t="s">
        <v>923</v>
      </c>
      <c r="G145" s="443">
        <v>0</v>
      </c>
    </row>
    <row r="146" spans="3:7" x14ac:dyDescent="0.35">
      <c r="C146" s="444" t="s">
        <v>225</v>
      </c>
      <c r="D146" s="445" t="s">
        <v>565</v>
      </c>
      <c r="E146" s="442">
        <v>-7.9399999999999998E-2</v>
      </c>
      <c r="F146" s="442" t="s">
        <v>923</v>
      </c>
      <c r="G146" s="443">
        <v>0</v>
      </c>
    </row>
    <row r="147" spans="3:7" x14ac:dyDescent="0.35">
      <c r="C147" s="444" t="s">
        <v>225</v>
      </c>
      <c r="D147" s="445" t="s">
        <v>567</v>
      </c>
      <c r="E147" s="442">
        <v>0.51349999999999996</v>
      </c>
      <c r="F147" s="442" t="s">
        <v>924</v>
      </c>
      <c r="G147" s="443">
        <v>-0.01</v>
      </c>
    </row>
    <row r="148" spans="3:7" x14ac:dyDescent="0.35">
      <c r="C148" s="444" t="s">
        <v>225</v>
      </c>
      <c r="D148" s="445" t="s">
        <v>569</v>
      </c>
      <c r="E148" s="442">
        <v>0.46889999999999998</v>
      </c>
      <c r="F148" s="442" t="s">
        <v>924</v>
      </c>
      <c r="G148" s="443">
        <v>-0.01</v>
      </c>
    </row>
    <row r="149" spans="3:7" x14ac:dyDescent="0.35">
      <c r="C149" s="444" t="s">
        <v>225</v>
      </c>
      <c r="D149" s="445" t="s">
        <v>859</v>
      </c>
      <c r="E149" s="442">
        <v>-0.32440000000000002</v>
      </c>
      <c r="F149" s="442" t="s">
        <v>923</v>
      </c>
      <c r="G149" s="443">
        <v>0</v>
      </c>
    </row>
    <row r="150" spans="3:7" x14ac:dyDescent="0.35">
      <c r="C150" s="444" t="s">
        <v>225</v>
      </c>
      <c r="D150" s="445" t="s">
        <v>573</v>
      </c>
      <c r="E150" s="442">
        <v>-0.73750000000000004</v>
      </c>
      <c r="F150" s="442" t="s">
        <v>923</v>
      </c>
      <c r="G150" s="443">
        <v>0</v>
      </c>
    </row>
    <row r="151" spans="3:7" x14ac:dyDescent="0.35">
      <c r="C151" s="444" t="s">
        <v>225</v>
      </c>
      <c r="D151" s="445" t="s">
        <v>575</v>
      </c>
      <c r="E151" s="442">
        <v>0.34429999999999999</v>
      </c>
      <c r="F151" s="442" t="s">
        <v>923</v>
      </c>
      <c r="G151" s="443">
        <v>0</v>
      </c>
    </row>
    <row r="152" spans="3:7" x14ac:dyDescent="0.35">
      <c r="C152" s="444" t="s">
        <v>225</v>
      </c>
      <c r="D152" s="445" t="s">
        <v>577</v>
      </c>
      <c r="E152" s="442">
        <v>0.26279999999999998</v>
      </c>
      <c r="F152" s="442" t="s">
        <v>923</v>
      </c>
      <c r="G152" s="443">
        <v>0</v>
      </c>
    </row>
    <row r="153" spans="3:7" x14ac:dyDescent="0.35">
      <c r="C153" s="444" t="s">
        <v>225</v>
      </c>
      <c r="D153" s="445" t="s">
        <v>579</v>
      </c>
      <c r="E153" s="442">
        <v>-8.8999999999999999E-3</v>
      </c>
      <c r="F153" s="442" t="s">
        <v>923</v>
      </c>
      <c r="G153" s="443">
        <v>0</v>
      </c>
    </row>
    <row r="154" spans="3:7" x14ac:dyDescent="0.35">
      <c r="C154" s="444" t="s">
        <v>225</v>
      </c>
      <c r="D154" s="445" t="s">
        <v>581</v>
      </c>
      <c r="E154" s="442">
        <v>0.87849999999999995</v>
      </c>
      <c r="F154" s="442" t="s">
        <v>924</v>
      </c>
      <c r="G154" s="443">
        <v>-0.01</v>
      </c>
    </row>
    <row r="155" spans="3:7" x14ac:dyDescent="0.35">
      <c r="C155" s="444" t="s">
        <v>225</v>
      </c>
      <c r="D155" s="445" t="s">
        <v>583</v>
      </c>
      <c r="E155" s="442">
        <v>-0.72789999999999999</v>
      </c>
      <c r="F155" s="442" t="s">
        <v>923</v>
      </c>
      <c r="G155" s="443">
        <v>0</v>
      </c>
    </row>
    <row r="156" spans="3:7" x14ac:dyDescent="0.35">
      <c r="C156" s="444" t="s">
        <v>225</v>
      </c>
      <c r="D156" s="445" t="s">
        <v>870</v>
      </c>
      <c r="E156" s="442">
        <v>0.85499999999999998</v>
      </c>
      <c r="F156" s="442" t="s">
        <v>924</v>
      </c>
      <c r="G156" s="443">
        <v>-0.01</v>
      </c>
    </row>
    <row r="157" spans="3:7" x14ac:dyDescent="0.35">
      <c r="C157" s="444" t="s">
        <v>225</v>
      </c>
      <c r="D157" s="445" t="s">
        <v>585</v>
      </c>
      <c r="E157" s="442">
        <v>0.37309999999999999</v>
      </c>
      <c r="F157" s="442" t="s">
        <v>923</v>
      </c>
      <c r="G157" s="443">
        <v>0</v>
      </c>
    </row>
    <row r="158" spans="3:7" x14ac:dyDescent="0.35">
      <c r="C158" s="444" t="s">
        <v>225</v>
      </c>
      <c r="D158" s="445" t="s">
        <v>587</v>
      </c>
      <c r="E158" s="442">
        <v>0.20599999999999999</v>
      </c>
      <c r="F158" s="442" t="s">
        <v>923</v>
      </c>
      <c r="G158" s="443">
        <v>0</v>
      </c>
    </row>
    <row r="159" spans="3:7" x14ac:dyDescent="0.35">
      <c r="C159" s="444" t="s">
        <v>225</v>
      </c>
      <c r="D159" s="445" t="s">
        <v>589</v>
      </c>
      <c r="E159" s="442">
        <v>0.67259999999999998</v>
      </c>
      <c r="F159" s="442" t="s">
        <v>924</v>
      </c>
      <c r="G159" s="443">
        <v>-0.01</v>
      </c>
    </row>
    <row r="160" spans="3:7" x14ac:dyDescent="0.35">
      <c r="C160" s="444" t="s">
        <v>225</v>
      </c>
      <c r="D160" s="445" t="s">
        <v>591</v>
      </c>
      <c r="E160" s="442">
        <v>-0.32819999999999999</v>
      </c>
      <c r="F160" s="442" t="s">
        <v>923</v>
      </c>
      <c r="G160" s="443">
        <v>0</v>
      </c>
    </row>
    <row r="161" spans="3:7" x14ac:dyDescent="0.35">
      <c r="C161" s="444" t="s">
        <v>225</v>
      </c>
      <c r="D161" s="445" t="s">
        <v>593</v>
      </c>
      <c r="E161" s="442">
        <v>0.24479999999999999</v>
      </c>
      <c r="F161" s="442" t="s">
        <v>923</v>
      </c>
      <c r="G161" s="443">
        <v>0</v>
      </c>
    </row>
    <row r="162" spans="3:7" x14ac:dyDescent="0.35">
      <c r="C162" s="444" t="s">
        <v>225</v>
      </c>
      <c r="D162" s="445" t="s">
        <v>595</v>
      </c>
      <c r="E162" s="442">
        <v>-0.85570000000000002</v>
      </c>
      <c r="F162" s="442" t="s">
        <v>923</v>
      </c>
      <c r="G162" s="443">
        <v>0</v>
      </c>
    </row>
    <row r="163" spans="3:7" x14ac:dyDescent="0.35">
      <c r="C163" s="444" t="s">
        <v>225</v>
      </c>
      <c r="D163" s="445" t="s">
        <v>597</v>
      </c>
      <c r="E163" s="442">
        <v>0.99019999999999997</v>
      </c>
      <c r="F163" s="442" t="s">
        <v>924</v>
      </c>
      <c r="G163" s="443">
        <v>-0.01</v>
      </c>
    </row>
    <row r="164" spans="3:7" x14ac:dyDescent="0.35">
      <c r="C164" s="444" t="s">
        <v>225</v>
      </c>
      <c r="D164" s="445" t="s">
        <v>715</v>
      </c>
      <c r="E164" s="442">
        <v>1.1255999999999999</v>
      </c>
      <c r="F164" s="442" t="s">
        <v>924</v>
      </c>
      <c r="G164" s="443">
        <v>-0.01</v>
      </c>
    </row>
    <row r="165" spans="3:7" x14ac:dyDescent="0.35">
      <c r="C165" s="444" t="s">
        <v>225</v>
      </c>
      <c r="D165" s="445" t="s">
        <v>599</v>
      </c>
      <c r="E165" s="442">
        <v>0.50570000000000004</v>
      </c>
      <c r="F165" s="442" t="s">
        <v>924</v>
      </c>
      <c r="G165" s="443">
        <v>-0.01</v>
      </c>
    </row>
    <row r="166" spans="3:7" x14ac:dyDescent="0.35">
      <c r="C166" s="444" t="s">
        <v>225</v>
      </c>
      <c r="D166" s="445" t="s">
        <v>601</v>
      </c>
      <c r="E166" s="442">
        <v>5.8999999999999997E-2</v>
      </c>
      <c r="F166" s="442" t="s">
        <v>923</v>
      </c>
      <c r="G166" s="443">
        <v>0</v>
      </c>
    </row>
    <row r="167" spans="3:7" x14ac:dyDescent="0.35">
      <c r="C167" s="444" t="s">
        <v>225</v>
      </c>
      <c r="D167" s="445" t="s">
        <v>603</v>
      </c>
      <c r="E167" s="442">
        <v>0.51549999999999996</v>
      </c>
      <c r="F167" s="442" t="s">
        <v>924</v>
      </c>
      <c r="G167" s="443">
        <v>-0.01</v>
      </c>
    </row>
    <row r="168" spans="3:7" x14ac:dyDescent="0.35">
      <c r="C168" s="444" t="s">
        <v>225</v>
      </c>
      <c r="D168" s="445" t="s">
        <v>605</v>
      </c>
      <c r="E168" s="442">
        <v>0.156</v>
      </c>
      <c r="F168" s="442" t="s">
        <v>923</v>
      </c>
      <c r="G168" s="443">
        <v>0</v>
      </c>
    </row>
    <row r="169" spans="3:7" x14ac:dyDescent="0.35">
      <c r="C169" s="444" t="s">
        <v>225</v>
      </c>
      <c r="D169" s="445" t="s">
        <v>607</v>
      </c>
      <c r="E169" s="442">
        <v>-0.62980000000000003</v>
      </c>
      <c r="F169" s="442" t="s">
        <v>923</v>
      </c>
      <c r="G169" s="443">
        <v>0</v>
      </c>
    </row>
    <row r="170" spans="3:7" x14ac:dyDescent="0.35">
      <c r="C170" s="444" t="s">
        <v>225</v>
      </c>
      <c r="D170" s="445" t="s">
        <v>847</v>
      </c>
      <c r="E170" s="442">
        <v>-0.73480000000000001</v>
      </c>
      <c r="F170" s="442" t="s">
        <v>923</v>
      </c>
      <c r="G170" s="443">
        <v>0</v>
      </c>
    </row>
    <row r="171" spans="3:7" x14ac:dyDescent="0.35">
      <c r="C171" s="444" t="s">
        <v>225</v>
      </c>
      <c r="D171" s="445" t="s">
        <v>609</v>
      </c>
      <c r="E171" s="442">
        <v>-0.42120000000000002</v>
      </c>
      <c r="F171" s="442" t="s">
        <v>923</v>
      </c>
      <c r="G171" s="443">
        <v>0</v>
      </c>
    </row>
    <row r="172" spans="3:7" x14ac:dyDescent="0.35">
      <c r="C172" s="444" t="s">
        <v>225</v>
      </c>
      <c r="D172" s="445" t="s">
        <v>611</v>
      </c>
      <c r="E172" s="442">
        <v>0.45789999999999997</v>
      </c>
      <c r="F172" s="442" t="s">
        <v>924</v>
      </c>
      <c r="G172" s="443">
        <v>-0.01</v>
      </c>
    </row>
    <row r="173" spans="3:7" x14ac:dyDescent="0.35">
      <c r="C173" s="444" t="s">
        <v>225</v>
      </c>
      <c r="D173" s="445" t="s">
        <v>613</v>
      </c>
      <c r="E173" s="442">
        <v>0.1767</v>
      </c>
      <c r="F173" s="442" t="s">
        <v>923</v>
      </c>
      <c r="G173" s="443">
        <v>0</v>
      </c>
    </row>
    <row r="174" spans="3:7" x14ac:dyDescent="0.35">
      <c r="C174" s="444" t="s">
        <v>225</v>
      </c>
      <c r="D174" s="445" t="s">
        <v>861</v>
      </c>
      <c r="E174" s="442">
        <v>-0.51890000000000003</v>
      </c>
      <c r="F174" s="442" t="s">
        <v>923</v>
      </c>
      <c r="G174" s="443">
        <v>0</v>
      </c>
    </row>
    <row r="175" spans="3:7" x14ac:dyDescent="0.35">
      <c r="C175" s="444" t="s">
        <v>225</v>
      </c>
      <c r="D175" s="445" t="s">
        <v>615</v>
      </c>
      <c r="E175" s="442">
        <v>0.14330000000000001</v>
      </c>
      <c r="F175" s="442" t="s">
        <v>923</v>
      </c>
      <c r="G175" s="443">
        <v>0</v>
      </c>
    </row>
    <row r="176" spans="3:7" x14ac:dyDescent="0.35">
      <c r="C176" s="444" t="s">
        <v>225</v>
      </c>
      <c r="D176" s="445" t="s">
        <v>617</v>
      </c>
      <c r="E176" s="442">
        <v>0.73519999999999996</v>
      </c>
      <c r="F176" s="442" t="s">
        <v>924</v>
      </c>
      <c r="G176" s="443">
        <v>-0.01</v>
      </c>
    </row>
    <row r="177" spans="3:7" x14ac:dyDescent="0.35">
      <c r="C177" s="444" t="s">
        <v>225</v>
      </c>
      <c r="D177" s="445" t="s">
        <v>619</v>
      </c>
      <c r="E177" s="442">
        <v>1.2665999999999999</v>
      </c>
      <c r="F177" s="442" t="s">
        <v>924</v>
      </c>
      <c r="G177" s="443">
        <v>-0.01</v>
      </c>
    </row>
    <row r="178" spans="3:7" x14ac:dyDescent="0.35">
      <c r="C178" s="444" t="s">
        <v>225</v>
      </c>
      <c r="D178" s="445" t="s">
        <v>621</v>
      </c>
      <c r="E178" s="442">
        <v>0.80300000000000005</v>
      </c>
      <c r="F178" s="442" t="s">
        <v>924</v>
      </c>
      <c r="G178" s="443">
        <v>-0.01</v>
      </c>
    </row>
    <row r="179" spans="3:7" x14ac:dyDescent="0.35">
      <c r="C179" s="444" t="s">
        <v>225</v>
      </c>
      <c r="D179" s="445" t="s">
        <v>623</v>
      </c>
      <c r="E179" s="442">
        <v>8.8000000000000005E-3</v>
      </c>
      <c r="F179" s="442" t="s">
        <v>923</v>
      </c>
      <c r="G179" s="443">
        <v>0</v>
      </c>
    </row>
    <row r="180" spans="3:7" x14ac:dyDescent="0.35">
      <c r="C180" s="444" t="s">
        <v>225</v>
      </c>
      <c r="D180" s="445" t="s">
        <v>625</v>
      </c>
      <c r="E180" s="442">
        <v>-0.26650000000000001</v>
      </c>
      <c r="F180" s="442" t="s">
        <v>923</v>
      </c>
      <c r="G180" s="443">
        <v>0</v>
      </c>
    </row>
    <row r="181" spans="3:7" x14ac:dyDescent="0.35">
      <c r="C181" s="444" t="s">
        <v>225</v>
      </c>
      <c r="D181" s="445" t="s">
        <v>926</v>
      </c>
      <c r="E181" s="442" t="s">
        <v>925</v>
      </c>
      <c r="F181" s="442" t="s">
        <v>923</v>
      </c>
      <c r="G181" s="443">
        <v>0</v>
      </c>
    </row>
    <row r="182" spans="3:7" x14ac:dyDescent="0.35">
      <c r="C182" s="444" t="s">
        <v>225</v>
      </c>
      <c r="D182" s="445" t="s">
        <v>627</v>
      </c>
      <c r="E182" s="442" t="s">
        <v>925</v>
      </c>
      <c r="F182" s="442" t="s">
        <v>923</v>
      </c>
      <c r="G182" s="443">
        <v>0</v>
      </c>
    </row>
    <row r="183" spans="3:7" x14ac:dyDescent="0.35">
      <c r="C183" s="444" t="s">
        <v>225</v>
      </c>
      <c r="D183" s="445" t="s">
        <v>629</v>
      </c>
      <c r="E183" s="442">
        <v>2.1665000000000001</v>
      </c>
      <c r="F183" s="442" t="s">
        <v>924</v>
      </c>
      <c r="G183" s="443">
        <v>-0.01</v>
      </c>
    </row>
    <row r="184" spans="3:7" x14ac:dyDescent="0.35">
      <c r="C184" s="444" t="s">
        <v>225</v>
      </c>
      <c r="D184" s="445" t="s">
        <v>631</v>
      </c>
      <c r="E184" s="442">
        <v>-0.68279999999999996</v>
      </c>
      <c r="F184" s="442" t="s">
        <v>923</v>
      </c>
      <c r="G184" s="443">
        <v>0</v>
      </c>
    </row>
    <row r="185" spans="3:7" x14ac:dyDescent="0.35">
      <c r="C185" s="444" t="s">
        <v>225</v>
      </c>
      <c r="D185" s="445" t="s">
        <v>633</v>
      </c>
      <c r="E185" s="442">
        <v>0.86070000000000002</v>
      </c>
      <c r="F185" s="442" t="s">
        <v>924</v>
      </c>
      <c r="G185" s="443">
        <v>-0.01</v>
      </c>
    </row>
    <row r="186" spans="3:7" x14ac:dyDescent="0.35">
      <c r="C186" s="444" t="s">
        <v>225</v>
      </c>
      <c r="D186" s="445" t="s">
        <v>635</v>
      </c>
      <c r="E186" s="442">
        <v>-0.49109999999999998</v>
      </c>
      <c r="F186" s="442" t="s">
        <v>923</v>
      </c>
      <c r="G186" s="443">
        <v>0</v>
      </c>
    </row>
    <row r="187" spans="3:7" x14ac:dyDescent="0.35">
      <c r="C187" s="444" t="s">
        <v>225</v>
      </c>
      <c r="D187" s="445" t="s">
        <v>637</v>
      </c>
      <c r="E187" s="442">
        <v>-6.2799999999999995E-2</v>
      </c>
      <c r="F187" s="442" t="s">
        <v>923</v>
      </c>
      <c r="G187" s="443">
        <v>0</v>
      </c>
    </row>
    <row r="188" spans="3:7" x14ac:dyDescent="0.35">
      <c r="C188" s="444" t="s">
        <v>225</v>
      </c>
      <c r="D188" s="445" t="s">
        <v>639</v>
      </c>
      <c r="E188" s="442">
        <v>0.2082</v>
      </c>
      <c r="F188" s="442" t="s">
        <v>923</v>
      </c>
      <c r="G188" s="443">
        <v>0</v>
      </c>
    </row>
    <row r="189" spans="3:7" x14ac:dyDescent="0.35">
      <c r="C189" s="444" t="s">
        <v>225</v>
      </c>
      <c r="D189" s="445" t="s">
        <v>641</v>
      </c>
      <c r="E189" s="442">
        <v>0.40489999999999998</v>
      </c>
      <c r="F189" s="442" t="s">
        <v>924</v>
      </c>
      <c r="G189" s="443">
        <v>-0.01</v>
      </c>
    </row>
    <row r="190" spans="3:7" x14ac:dyDescent="0.35">
      <c r="C190" s="444" t="s">
        <v>225</v>
      </c>
      <c r="D190" s="445" t="s">
        <v>643</v>
      </c>
      <c r="E190" s="442">
        <v>-0.36659999999999998</v>
      </c>
      <c r="F190" s="442" t="s">
        <v>923</v>
      </c>
      <c r="G190" s="443">
        <v>0</v>
      </c>
    </row>
    <row r="191" spans="3:7" x14ac:dyDescent="0.35">
      <c r="C191" s="444" t="s">
        <v>225</v>
      </c>
      <c r="D191" s="445" t="s">
        <v>645</v>
      </c>
      <c r="E191" s="442">
        <v>-0.9869</v>
      </c>
      <c r="F191" s="442" t="s">
        <v>923</v>
      </c>
      <c r="G191" s="443">
        <v>0</v>
      </c>
    </row>
    <row r="192" spans="3:7" x14ac:dyDescent="0.35">
      <c r="C192" s="444" t="s">
        <v>225</v>
      </c>
      <c r="D192" s="445" t="s">
        <v>647</v>
      </c>
      <c r="E192" s="442">
        <v>-0.40610000000000002</v>
      </c>
      <c r="F192" s="442" t="s">
        <v>923</v>
      </c>
      <c r="G192" s="443">
        <v>0</v>
      </c>
    </row>
    <row r="193" spans="3:7" x14ac:dyDescent="0.35">
      <c r="C193" s="444" t="s">
        <v>225</v>
      </c>
      <c r="D193" s="445" t="s">
        <v>649</v>
      </c>
      <c r="E193" s="442">
        <v>0.4027</v>
      </c>
      <c r="F193" s="442" t="s">
        <v>924</v>
      </c>
      <c r="G193" s="443">
        <v>-0.01</v>
      </c>
    </row>
    <row r="194" spans="3:7" x14ac:dyDescent="0.35">
      <c r="C194" s="444" t="s">
        <v>225</v>
      </c>
      <c r="D194" s="445" t="s">
        <v>878</v>
      </c>
      <c r="E194" s="442">
        <v>0.98760000000000003</v>
      </c>
      <c r="F194" s="442" t="s">
        <v>924</v>
      </c>
      <c r="G194" s="443">
        <v>-0.01</v>
      </c>
    </row>
    <row r="195" spans="3:7" x14ac:dyDescent="0.35">
      <c r="C195" s="444" t="s">
        <v>225</v>
      </c>
      <c r="D195" s="445" t="s">
        <v>667</v>
      </c>
      <c r="E195" s="442">
        <v>0.72529999999999994</v>
      </c>
      <c r="F195" s="442" t="s">
        <v>924</v>
      </c>
      <c r="G195" s="443">
        <v>-0.01</v>
      </c>
    </row>
    <row r="196" spans="3:7" x14ac:dyDescent="0.35">
      <c r="C196" s="444" t="s">
        <v>225</v>
      </c>
      <c r="D196" s="445" t="s">
        <v>866</v>
      </c>
      <c r="E196" s="442">
        <v>-0.3201</v>
      </c>
      <c r="F196" s="442" t="s">
        <v>923</v>
      </c>
      <c r="G196" s="443">
        <v>0</v>
      </c>
    </row>
    <row r="197" spans="3:7" x14ac:dyDescent="0.35">
      <c r="C197" s="444" t="s">
        <v>225</v>
      </c>
      <c r="D197" s="445" t="s">
        <v>717</v>
      </c>
      <c r="E197" s="442">
        <v>-0.68269999999999997</v>
      </c>
      <c r="F197" s="442" t="s">
        <v>923</v>
      </c>
      <c r="G197" s="443">
        <v>0</v>
      </c>
    </row>
    <row r="198" spans="3:7" x14ac:dyDescent="0.35">
      <c r="C198" s="444" t="s">
        <v>225</v>
      </c>
      <c r="D198" s="445" t="s">
        <v>857</v>
      </c>
      <c r="E198" s="442">
        <v>1.3411</v>
      </c>
      <c r="F198" s="442" t="s">
        <v>924</v>
      </c>
      <c r="G198" s="443">
        <v>-0.01</v>
      </c>
    </row>
    <row r="199" spans="3:7" x14ac:dyDescent="0.35">
      <c r="C199" s="444" t="s">
        <v>225</v>
      </c>
      <c r="D199" s="445" t="s">
        <v>868</v>
      </c>
      <c r="E199" s="442">
        <v>-0.28920000000000001</v>
      </c>
      <c r="F199" s="442" t="s">
        <v>923</v>
      </c>
      <c r="G199" s="443">
        <v>0</v>
      </c>
    </row>
    <row r="200" spans="3:7" x14ac:dyDescent="0.35">
      <c r="C200" s="444" t="s">
        <v>223</v>
      </c>
      <c r="D200" s="445" t="s">
        <v>359</v>
      </c>
      <c r="E200" s="442">
        <v>-0.3992</v>
      </c>
      <c r="F200" s="442" t="s">
        <v>923</v>
      </c>
      <c r="G200" s="443">
        <v>0</v>
      </c>
    </row>
    <row r="201" spans="3:7" x14ac:dyDescent="0.35">
      <c r="C201" s="444" t="s">
        <v>223</v>
      </c>
      <c r="D201" s="445" t="s">
        <v>362</v>
      </c>
      <c r="E201" s="442">
        <v>-1.1698</v>
      </c>
      <c r="F201" s="442" t="s">
        <v>923</v>
      </c>
      <c r="G201" s="443">
        <v>0</v>
      </c>
    </row>
    <row r="202" spans="3:7" x14ac:dyDescent="0.35">
      <c r="C202" s="444" t="s">
        <v>223</v>
      </c>
      <c r="D202" s="445" t="s">
        <v>874</v>
      </c>
      <c r="E202" s="442">
        <v>-0.31159999999999999</v>
      </c>
      <c r="F202" s="442" t="s">
        <v>923</v>
      </c>
      <c r="G202" s="443">
        <v>0</v>
      </c>
    </row>
    <row r="203" spans="3:7" x14ac:dyDescent="0.35">
      <c r="C203" s="444" t="s">
        <v>223</v>
      </c>
      <c r="D203" s="445" t="s">
        <v>364</v>
      </c>
      <c r="E203" s="442">
        <v>-2.7400000000000001E-2</v>
      </c>
      <c r="F203" s="442" t="s">
        <v>923</v>
      </c>
      <c r="G203" s="443">
        <v>0</v>
      </c>
    </row>
    <row r="204" spans="3:7" x14ac:dyDescent="0.35">
      <c r="C204" s="444" t="s">
        <v>223</v>
      </c>
      <c r="D204" s="445" t="s">
        <v>366</v>
      </c>
      <c r="E204" s="442">
        <v>-0.2571</v>
      </c>
      <c r="F204" s="442" t="s">
        <v>923</v>
      </c>
      <c r="G204" s="443">
        <v>0</v>
      </c>
    </row>
    <row r="205" spans="3:7" x14ac:dyDescent="0.35">
      <c r="C205" s="444" t="s">
        <v>223</v>
      </c>
      <c r="D205" s="445" t="s">
        <v>368</v>
      </c>
      <c r="E205" s="442">
        <v>0.17299999999999999</v>
      </c>
      <c r="F205" s="442" t="s">
        <v>923</v>
      </c>
      <c r="G205" s="443">
        <v>0</v>
      </c>
    </row>
    <row r="206" spans="3:7" x14ac:dyDescent="0.35">
      <c r="C206" s="444" t="s">
        <v>223</v>
      </c>
      <c r="D206" s="445" t="s">
        <v>370</v>
      </c>
      <c r="E206" s="442">
        <v>0.47199999999999998</v>
      </c>
      <c r="F206" s="442" t="s">
        <v>924</v>
      </c>
      <c r="G206" s="443">
        <v>-0.01</v>
      </c>
    </row>
    <row r="207" spans="3:7" x14ac:dyDescent="0.35">
      <c r="C207" s="444" t="s">
        <v>223</v>
      </c>
      <c r="D207" s="445" t="s">
        <v>372</v>
      </c>
      <c r="E207" s="442">
        <v>0.96519999999999995</v>
      </c>
      <c r="F207" s="442" t="s">
        <v>924</v>
      </c>
      <c r="G207" s="443">
        <v>-0.01</v>
      </c>
    </row>
    <row r="208" spans="3:7" x14ac:dyDescent="0.35">
      <c r="C208" s="444" t="s">
        <v>223</v>
      </c>
      <c r="D208" s="445" t="s">
        <v>374</v>
      </c>
      <c r="E208" s="442">
        <v>-0.62919999999999998</v>
      </c>
      <c r="F208" s="442" t="s">
        <v>923</v>
      </c>
      <c r="G208" s="443">
        <v>0</v>
      </c>
    </row>
    <row r="209" spans="3:7" x14ac:dyDescent="0.35">
      <c r="C209" s="444" t="s">
        <v>223</v>
      </c>
      <c r="D209" s="445" t="s">
        <v>376</v>
      </c>
      <c r="E209" s="442">
        <v>6.9699999999999998E-2</v>
      </c>
      <c r="F209" s="442" t="s">
        <v>923</v>
      </c>
      <c r="G209" s="443">
        <v>0</v>
      </c>
    </row>
    <row r="210" spans="3:7" x14ac:dyDescent="0.35">
      <c r="C210" s="444" t="s">
        <v>223</v>
      </c>
      <c r="D210" s="445" t="s">
        <v>378</v>
      </c>
      <c r="E210" s="442">
        <v>-3.6600000000000001E-2</v>
      </c>
      <c r="F210" s="442" t="s">
        <v>923</v>
      </c>
      <c r="G210" s="443">
        <v>0</v>
      </c>
    </row>
    <row r="211" spans="3:7" x14ac:dyDescent="0.35">
      <c r="C211" s="444" t="s">
        <v>223</v>
      </c>
      <c r="D211" s="445" t="s">
        <v>380</v>
      </c>
      <c r="E211" s="442">
        <v>0.57340000000000002</v>
      </c>
      <c r="F211" s="442" t="s">
        <v>924</v>
      </c>
      <c r="G211" s="443">
        <v>-0.01</v>
      </c>
    </row>
    <row r="212" spans="3:7" x14ac:dyDescent="0.35">
      <c r="C212" s="444" t="s">
        <v>223</v>
      </c>
      <c r="D212" s="445" t="s">
        <v>382</v>
      </c>
      <c r="E212" s="442">
        <v>3.6799999999999999E-2</v>
      </c>
      <c r="F212" s="442" t="s">
        <v>923</v>
      </c>
      <c r="G212" s="443">
        <v>0</v>
      </c>
    </row>
    <row r="213" spans="3:7" x14ac:dyDescent="0.35">
      <c r="C213" s="444" t="s">
        <v>223</v>
      </c>
      <c r="D213" s="445" t="s">
        <v>384</v>
      </c>
      <c r="E213" s="442">
        <v>-0.22750000000000001</v>
      </c>
      <c r="F213" s="442" t="s">
        <v>923</v>
      </c>
      <c r="G213" s="443">
        <v>0</v>
      </c>
    </row>
    <row r="214" spans="3:7" x14ac:dyDescent="0.35">
      <c r="C214" s="444" t="s">
        <v>223</v>
      </c>
      <c r="D214" s="445" t="s">
        <v>707</v>
      </c>
      <c r="E214" s="442">
        <v>1.3242</v>
      </c>
      <c r="F214" s="442" t="s">
        <v>924</v>
      </c>
      <c r="G214" s="443">
        <v>-0.01</v>
      </c>
    </row>
    <row r="215" spans="3:7" x14ac:dyDescent="0.35">
      <c r="C215" s="444" t="s">
        <v>223</v>
      </c>
      <c r="D215" s="445" t="s">
        <v>651</v>
      </c>
      <c r="E215" s="442">
        <v>0.40849999999999997</v>
      </c>
      <c r="F215" s="442" t="s">
        <v>924</v>
      </c>
      <c r="G215" s="443">
        <v>-0.01</v>
      </c>
    </row>
    <row r="216" spans="3:7" x14ac:dyDescent="0.35">
      <c r="C216" s="444" t="s">
        <v>223</v>
      </c>
      <c r="D216" s="445" t="s">
        <v>386</v>
      </c>
      <c r="E216" s="442">
        <v>1.9900000000000001E-2</v>
      </c>
      <c r="F216" s="442" t="s">
        <v>923</v>
      </c>
      <c r="G216" s="443">
        <v>0</v>
      </c>
    </row>
    <row r="217" spans="3:7" x14ac:dyDescent="0.35">
      <c r="C217" s="444" t="s">
        <v>223</v>
      </c>
      <c r="D217" s="445" t="s">
        <v>388</v>
      </c>
      <c r="E217" s="442">
        <v>-5.2499999999999998E-2</v>
      </c>
      <c r="F217" s="442" t="s">
        <v>923</v>
      </c>
      <c r="G217" s="443">
        <v>0</v>
      </c>
    </row>
    <row r="218" spans="3:7" x14ac:dyDescent="0.35">
      <c r="C218" s="444" t="s">
        <v>223</v>
      </c>
      <c r="D218" s="445" t="s">
        <v>390</v>
      </c>
      <c r="E218" s="442">
        <v>-0.52569999999999995</v>
      </c>
      <c r="F218" s="442" t="s">
        <v>923</v>
      </c>
      <c r="G218" s="443">
        <v>0</v>
      </c>
    </row>
    <row r="219" spans="3:7" x14ac:dyDescent="0.35">
      <c r="C219" s="444" t="s">
        <v>223</v>
      </c>
      <c r="D219" s="445" t="s">
        <v>392</v>
      </c>
      <c r="E219" s="442">
        <v>0.1119</v>
      </c>
      <c r="F219" s="442" t="s">
        <v>923</v>
      </c>
      <c r="G219" s="443">
        <v>0</v>
      </c>
    </row>
    <row r="220" spans="3:7" x14ac:dyDescent="0.35">
      <c r="C220" s="444" t="s">
        <v>223</v>
      </c>
      <c r="D220" s="445" t="s">
        <v>394</v>
      </c>
      <c r="E220" s="442">
        <v>-0.74309999999999998</v>
      </c>
      <c r="F220" s="442" t="s">
        <v>923</v>
      </c>
      <c r="G220" s="443">
        <v>0</v>
      </c>
    </row>
    <row r="221" spans="3:7" x14ac:dyDescent="0.35">
      <c r="C221" s="444" t="s">
        <v>223</v>
      </c>
      <c r="D221" s="445" t="s">
        <v>396</v>
      </c>
      <c r="E221" s="442">
        <v>4.6699999999999998E-2</v>
      </c>
      <c r="F221" s="442" t="s">
        <v>923</v>
      </c>
      <c r="G221" s="443">
        <v>0</v>
      </c>
    </row>
    <row r="222" spans="3:7" x14ac:dyDescent="0.35">
      <c r="C222" s="444" t="s">
        <v>223</v>
      </c>
      <c r="D222" s="445" t="s">
        <v>398</v>
      </c>
      <c r="E222" s="442">
        <v>-0.31869999999999998</v>
      </c>
      <c r="F222" s="442" t="s">
        <v>923</v>
      </c>
      <c r="G222" s="443">
        <v>0</v>
      </c>
    </row>
    <row r="223" spans="3:7" x14ac:dyDescent="0.35">
      <c r="C223" s="444" t="s">
        <v>223</v>
      </c>
      <c r="D223" s="445" t="s">
        <v>400</v>
      </c>
      <c r="E223" s="442">
        <v>0.46439999999999998</v>
      </c>
      <c r="F223" s="442" t="s">
        <v>924</v>
      </c>
      <c r="G223" s="443">
        <v>-0.01</v>
      </c>
    </row>
    <row r="224" spans="3:7" x14ac:dyDescent="0.35">
      <c r="C224" s="444" t="s">
        <v>223</v>
      </c>
      <c r="D224" s="445" t="s">
        <v>402</v>
      </c>
      <c r="E224" s="442">
        <v>0.44</v>
      </c>
      <c r="F224" s="442" t="s">
        <v>924</v>
      </c>
      <c r="G224" s="443">
        <v>-0.01</v>
      </c>
    </row>
    <row r="225" spans="3:7" x14ac:dyDescent="0.35">
      <c r="C225" s="444" t="s">
        <v>223</v>
      </c>
      <c r="D225" s="445" t="s">
        <v>404</v>
      </c>
      <c r="E225" s="442">
        <v>0.11260000000000001</v>
      </c>
      <c r="F225" s="442" t="s">
        <v>923</v>
      </c>
      <c r="G225" s="443">
        <v>0</v>
      </c>
    </row>
    <row r="226" spans="3:7" x14ac:dyDescent="0.35">
      <c r="C226" s="444" t="s">
        <v>223</v>
      </c>
      <c r="D226" s="445" t="s">
        <v>406</v>
      </c>
      <c r="E226" s="442">
        <v>-0.77139999999999997</v>
      </c>
      <c r="F226" s="442" t="s">
        <v>923</v>
      </c>
      <c r="G226" s="443">
        <v>0</v>
      </c>
    </row>
    <row r="227" spans="3:7" x14ac:dyDescent="0.35">
      <c r="C227" s="444" t="s">
        <v>223</v>
      </c>
      <c r="D227" s="445" t="s">
        <v>672</v>
      </c>
      <c r="E227" s="442">
        <v>1.4320999999999999</v>
      </c>
      <c r="F227" s="442" t="s">
        <v>924</v>
      </c>
      <c r="G227" s="443">
        <v>-0.01</v>
      </c>
    </row>
    <row r="228" spans="3:7" x14ac:dyDescent="0.35">
      <c r="C228" s="444" t="s">
        <v>223</v>
      </c>
      <c r="D228" s="445" t="s">
        <v>674</v>
      </c>
      <c r="E228" s="442">
        <v>0.12089999999999999</v>
      </c>
      <c r="F228" s="442" t="s">
        <v>923</v>
      </c>
      <c r="G228" s="443">
        <v>0</v>
      </c>
    </row>
    <row r="229" spans="3:7" x14ac:dyDescent="0.35">
      <c r="C229" s="444" t="s">
        <v>223</v>
      </c>
      <c r="D229" s="445" t="s">
        <v>653</v>
      </c>
      <c r="E229" s="442">
        <v>-0.39800000000000002</v>
      </c>
      <c r="F229" s="442" t="s">
        <v>923</v>
      </c>
      <c r="G229" s="443">
        <v>0</v>
      </c>
    </row>
    <row r="230" spans="3:7" x14ac:dyDescent="0.35">
      <c r="C230" s="444" t="s">
        <v>223</v>
      </c>
      <c r="D230" s="445" t="s">
        <v>890</v>
      </c>
      <c r="E230" s="442">
        <v>0.25119999999999998</v>
      </c>
      <c r="F230" s="442" t="s">
        <v>923</v>
      </c>
      <c r="G230" s="443">
        <v>0</v>
      </c>
    </row>
    <row r="231" spans="3:7" x14ac:dyDescent="0.35">
      <c r="C231" s="444" t="s">
        <v>223</v>
      </c>
      <c r="D231" s="445" t="s">
        <v>655</v>
      </c>
      <c r="E231" s="442">
        <v>-0.91100000000000003</v>
      </c>
      <c r="F231" s="442" t="s">
        <v>923</v>
      </c>
      <c r="G231" s="443">
        <v>0</v>
      </c>
    </row>
    <row r="232" spans="3:7" x14ac:dyDescent="0.35">
      <c r="C232" s="444" t="s">
        <v>223</v>
      </c>
      <c r="D232" s="445" t="s">
        <v>886</v>
      </c>
      <c r="E232" s="442">
        <v>-0.54859999999999998</v>
      </c>
      <c r="F232" s="442" t="s">
        <v>923</v>
      </c>
      <c r="G232" s="443">
        <v>0</v>
      </c>
    </row>
    <row r="233" spans="3:7" x14ac:dyDescent="0.35">
      <c r="C233" s="444" t="s">
        <v>223</v>
      </c>
      <c r="D233" s="445" t="s">
        <v>657</v>
      </c>
      <c r="E233" s="442">
        <v>-0.30220000000000002</v>
      </c>
      <c r="F233" s="442" t="s">
        <v>923</v>
      </c>
      <c r="G233" s="443">
        <v>0</v>
      </c>
    </row>
    <row r="234" spans="3:7" x14ac:dyDescent="0.35">
      <c r="C234" s="444" t="s">
        <v>223</v>
      </c>
      <c r="D234" s="445" t="s">
        <v>659</v>
      </c>
      <c r="E234" s="442">
        <v>-0.115</v>
      </c>
      <c r="F234" s="442" t="s">
        <v>923</v>
      </c>
      <c r="G234" s="443">
        <v>0</v>
      </c>
    </row>
    <row r="235" spans="3:7" x14ac:dyDescent="0.35">
      <c r="C235" s="444" t="s">
        <v>223</v>
      </c>
      <c r="D235" s="445" t="s">
        <v>661</v>
      </c>
      <c r="E235" s="442">
        <v>3.7199999999999997E-2</v>
      </c>
      <c r="F235" s="442" t="s">
        <v>923</v>
      </c>
      <c r="G235" s="443">
        <v>0</v>
      </c>
    </row>
    <row r="236" spans="3:7" x14ac:dyDescent="0.35">
      <c r="C236" s="444" t="s">
        <v>223</v>
      </c>
      <c r="D236" s="445" t="s">
        <v>884</v>
      </c>
      <c r="E236" s="442">
        <v>9.9299999999999999E-2</v>
      </c>
      <c r="F236" s="442" t="s">
        <v>923</v>
      </c>
      <c r="G236" s="443">
        <v>0</v>
      </c>
    </row>
    <row r="237" spans="3:7" x14ac:dyDescent="0.35">
      <c r="C237" s="444" t="s">
        <v>223</v>
      </c>
      <c r="D237" s="445" t="s">
        <v>888</v>
      </c>
      <c r="E237" s="442">
        <v>6.8500000000000005E-2</v>
      </c>
      <c r="F237" s="442" t="s">
        <v>923</v>
      </c>
      <c r="G237" s="443">
        <v>0</v>
      </c>
    </row>
    <row r="238" spans="3:7" x14ac:dyDescent="0.35">
      <c r="C238" s="444" t="s">
        <v>223</v>
      </c>
      <c r="D238" s="445" t="s">
        <v>663</v>
      </c>
      <c r="E238" s="442">
        <v>-0.71789999999999998</v>
      </c>
      <c r="F238" s="442" t="s">
        <v>923</v>
      </c>
      <c r="G238" s="443">
        <v>0</v>
      </c>
    </row>
    <row r="239" spans="3:7" x14ac:dyDescent="0.35">
      <c r="C239" s="444" t="s">
        <v>223</v>
      </c>
      <c r="D239" s="445" t="s">
        <v>665</v>
      </c>
      <c r="E239" s="442">
        <v>-1.3593</v>
      </c>
      <c r="F239" s="442" t="s">
        <v>923</v>
      </c>
      <c r="G239" s="443">
        <v>0</v>
      </c>
    </row>
    <row r="240" spans="3:7" x14ac:dyDescent="0.35">
      <c r="C240" s="444" t="s">
        <v>223</v>
      </c>
      <c r="D240" s="445" t="s">
        <v>872</v>
      </c>
      <c r="E240" s="442">
        <v>-0.61629999999999996</v>
      </c>
      <c r="F240" s="442" t="s">
        <v>923</v>
      </c>
      <c r="G240" s="443">
        <v>0</v>
      </c>
    </row>
    <row r="241" spans="3:7" x14ac:dyDescent="0.35">
      <c r="C241" s="444" t="s">
        <v>223</v>
      </c>
      <c r="D241" s="445" t="s">
        <v>409</v>
      </c>
      <c r="E241" s="442">
        <v>0.5867</v>
      </c>
      <c r="F241" s="442" t="s">
        <v>924</v>
      </c>
      <c r="G241" s="443">
        <v>-0.01</v>
      </c>
    </row>
    <row r="242" spans="3:7" x14ac:dyDescent="0.35">
      <c r="C242" s="444" t="s">
        <v>223</v>
      </c>
      <c r="D242" s="445" t="s">
        <v>411</v>
      </c>
      <c r="E242" s="442">
        <v>0.30959999999999999</v>
      </c>
      <c r="F242" s="442" t="s">
        <v>924</v>
      </c>
      <c r="G242" s="443">
        <v>-0.01</v>
      </c>
    </row>
    <row r="243" spans="3:7" x14ac:dyDescent="0.35">
      <c r="C243" s="444" t="s">
        <v>223</v>
      </c>
      <c r="D243" s="445" t="s">
        <v>841</v>
      </c>
      <c r="E243" s="442">
        <v>-0.95140000000000002</v>
      </c>
      <c r="F243" s="442" t="s">
        <v>923</v>
      </c>
      <c r="G243" s="443">
        <v>0</v>
      </c>
    </row>
    <row r="244" spans="3:7" x14ac:dyDescent="0.35">
      <c r="C244" s="444" t="s">
        <v>223</v>
      </c>
      <c r="D244" s="445" t="s">
        <v>413</v>
      </c>
      <c r="E244" s="442">
        <v>0.70699999999999996</v>
      </c>
      <c r="F244" s="442" t="s">
        <v>924</v>
      </c>
      <c r="G244" s="443">
        <v>-0.01</v>
      </c>
    </row>
    <row r="245" spans="3:7" x14ac:dyDescent="0.35">
      <c r="C245" s="444" t="s">
        <v>223</v>
      </c>
      <c r="D245" s="445" t="s">
        <v>415</v>
      </c>
      <c r="E245" s="442">
        <v>0.70960000000000001</v>
      </c>
      <c r="F245" s="442" t="s">
        <v>924</v>
      </c>
      <c r="G245" s="443">
        <v>-0.01</v>
      </c>
    </row>
    <row r="246" spans="3:7" x14ac:dyDescent="0.35">
      <c r="C246" s="444" t="s">
        <v>223</v>
      </c>
      <c r="D246" s="445" t="s">
        <v>417</v>
      </c>
      <c r="E246" s="442">
        <v>0.32740000000000002</v>
      </c>
      <c r="F246" s="442" t="s">
        <v>924</v>
      </c>
      <c r="G246" s="443">
        <v>-0.01</v>
      </c>
    </row>
    <row r="247" spans="3:7" x14ac:dyDescent="0.35">
      <c r="C247" s="444" t="s">
        <v>223</v>
      </c>
      <c r="D247" s="445" t="s">
        <v>419</v>
      </c>
      <c r="E247" s="442">
        <v>0.45729999999999998</v>
      </c>
      <c r="F247" s="442" t="s">
        <v>924</v>
      </c>
      <c r="G247" s="443">
        <v>-0.01</v>
      </c>
    </row>
    <row r="248" spans="3:7" x14ac:dyDescent="0.35">
      <c r="C248" s="444" t="s">
        <v>223</v>
      </c>
      <c r="D248" s="445" t="s">
        <v>421</v>
      </c>
      <c r="E248" s="442">
        <v>0.67769999999999997</v>
      </c>
      <c r="F248" s="442" t="s">
        <v>924</v>
      </c>
      <c r="G248" s="443">
        <v>-0.01</v>
      </c>
    </row>
    <row r="249" spans="3:7" x14ac:dyDescent="0.35">
      <c r="C249" s="444" t="s">
        <v>223</v>
      </c>
      <c r="D249" s="445" t="s">
        <v>423</v>
      </c>
      <c r="E249" s="442">
        <v>0.10299999999999999</v>
      </c>
      <c r="F249" s="442" t="s">
        <v>923</v>
      </c>
      <c r="G249" s="443">
        <v>0</v>
      </c>
    </row>
    <row r="250" spans="3:7" x14ac:dyDescent="0.35">
      <c r="C250" s="444" t="s">
        <v>223</v>
      </c>
      <c r="D250" s="445" t="s">
        <v>425</v>
      </c>
      <c r="E250" s="442">
        <v>0.13009999999999999</v>
      </c>
      <c r="F250" s="442" t="s">
        <v>923</v>
      </c>
      <c r="G250" s="443">
        <v>0</v>
      </c>
    </row>
    <row r="251" spans="3:7" x14ac:dyDescent="0.35">
      <c r="C251" s="444" t="s">
        <v>223</v>
      </c>
      <c r="D251" s="445" t="s">
        <v>427</v>
      </c>
      <c r="E251" s="442">
        <v>0.42609999999999998</v>
      </c>
      <c r="F251" s="442" t="s">
        <v>924</v>
      </c>
      <c r="G251" s="443">
        <v>-0.01</v>
      </c>
    </row>
    <row r="252" spans="3:7" x14ac:dyDescent="0.35">
      <c r="C252" s="444" t="s">
        <v>223</v>
      </c>
      <c r="D252" s="445" t="s">
        <v>429</v>
      </c>
      <c r="E252" s="442">
        <v>0.98939999999999995</v>
      </c>
      <c r="F252" s="442" t="s">
        <v>924</v>
      </c>
      <c r="G252" s="443">
        <v>-0.01</v>
      </c>
    </row>
    <row r="253" spans="3:7" x14ac:dyDescent="0.35">
      <c r="C253" s="444" t="s">
        <v>223</v>
      </c>
      <c r="D253" s="445" t="s">
        <v>709</v>
      </c>
      <c r="E253" s="442">
        <v>-0.90080000000000005</v>
      </c>
      <c r="F253" s="442" t="s">
        <v>923</v>
      </c>
      <c r="G253" s="443">
        <v>0</v>
      </c>
    </row>
    <row r="254" spans="3:7" x14ac:dyDescent="0.35">
      <c r="C254" s="444" t="s">
        <v>223</v>
      </c>
      <c r="D254" s="445" t="s">
        <v>837</v>
      </c>
      <c r="E254" s="442">
        <v>-0.68930000000000002</v>
      </c>
      <c r="F254" s="442" t="s">
        <v>923</v>
      </c>
      <c r="G254" s="443">
        <v>0</v>
      </c>
    </row>
    <row r="255" spans="3:7" x14ac:dyDescent="0.35">
      <c r="C255" s="444" t="s">
        <v>223</v>
      </c>
      <c r="D255" s="445" t="s">
        <v>431</v>
      </c>
      <c r="E255" s="442">
        <v>-0.25829999999999997</v>
      </c>
      <c r="F255" s="442" t="s">
        <v>923</v>
      </c>
      <c r="G255" s="443">
        <v>0</v>
      </c>
    </row>
    <row r="256" spans="3:7" x14ac:dyDescent="0.35">
      <c r="C256" s="444" t="s">
        <v>223</v>
      </c>
      <c r="D256" s="445" t="s">
        <v>433</v>
      </c>
      <c r="E256" s="442">
        <v>1.3894</v>
      </c>
      <c r="F256" s="442" t="s">
        <v>924</v>
      </c>
      <c r="G256" s="443">
        <v>-0.01</v>
      </c>
    </row>
    <row r="257" spans="3:7" x14ac:dyDescent="0.35">
      <c r="C257" s="444" t="s">
        <v>223</v>
      </c>
      <c r="D257" s="445" t="s">
        <v>435</v>
      </c>
      <c r="E257" s="442">
        <v>-0.90590000000000004</v>
      </c>
      <c r="F257" s="442" t="s">
        <v>923</v>
      </c>
      <c r="G257" s="443">
        <v>0</v>
      </c>
    </row>
    <row r="258" spans="3:7" x14ac:dyDescent="0.35">
      <c r="C258" s="444" t="s">
        <v>223</v>
      </c>
      <c r="D258" s="445" t="s">
        <v>437</v>
      </c>
      <c r="E258" s="442">
        <v>-0.27429999999999999</v>
      </c>
      <c r="F258" s="442" t="s">
        <v>923</v>
      </c>
      <c r="G258" s="443">
        <v>0</v>
      </c>
    </row>
    <row r="259" spans="3:7" x14ac:dyDescent="0.35">
      <c r="C259" s="444" t="s">
        <v>223</v>
      </c>
      <c r="D259" s="445" t="s">
        <v>711</v>
      </c>
      <c r="E259" s="442">
        <v>0.70740000000000003</v>
      </c>
      <c r="F259" s="442" t="s">
        <v>924</v>
      </c>
      <c r="G259" s="443">
        <v>-0.01</v>
      </c>
    </row>
    <row r="260" spans="3:7" x14ac:dyDescent="0.35">
      <c r="C260" s="444" t="s">
        <v>223</v>
      </c>
      <c r="D260" s="445" t="s">
        <v>439</v>
      </c>
      <c r="E260" s="442">
        <v>-0.69640000000000002</v>
      </c>
      <c r="F260" s="442" t="s">
        <v>923</v>
      </c>
      <c r="G260" s="443">
        <v>0</v>
      </c>
    </row>
    <row r="261" spans="3:7" x14ac:dyDescent="0.35">
      <c r="C261" s="444" t="s">
        <v>223</v>
      </c>
      <c r="D261" s="445" t="s">
        <v>441</v>
      </c>
      <c r="E261" s="442">
        <v>-0.64770000000000005</v>
      </c>
      <c r="F261" s="442" t="s">
        <v>923</v>
      </c>
      <c r="G261" s="443">
        <v>0</v>
      </c>
    </row>
    <row r="262" spans="3:7" x14ac:dyDescent="0.35">
      <c r="C262" s="444" t="s">
        <v>223</v>
      </c>
      <c r="D262" s="445" t="s">
        <v>443</v>
      </c>
      <c r="E262" s="442">
        <v>-0.41639999999999999</v>
      </c>
      <c r="F262" s="442" t="s">
        <v>923</v>
      </c>
      <c r="G262" s="443">
        <v>0</v>
      </c>
    </row>
    <row r="263" spans="3:7" x14ac:dyDescent="0.35">
      <c r="C263" s="444" t="s">
        <v>223</v>
      </c>
      <c r="D263" s="445" t="s">
        <v>445</v>
      </c>
      <c r="E263" s="442">
        <v>8.0299999999999996E-2</v>
      </c>
      <c r="F263" s="442" t="s">
        <v>923</v>
      </c>
      <c r="G263" s="443">
        <v>0</v>
      </c>
    </row>
    <row r="264" spans="3:7" x14ac:dyDescent="0.35">
      <c r="C264" s="444" t="s">
        <v>223</v>
      </c>
      <c r="D264" s="445" t="s">
        <v>447</v>
      </c>
      <c r="E264" s="442">
        <v>0.66249999999999998</v>
      </c>
      <c r="F264" s="442" t="s">
        <v>924</v>
      </c>
      <c r="G264" s="443">
        <v>-0.01</v>
      </c>
    </row>
    <row r="265" spans="3:7" x14ac:dyDescent="0.35">
      <c r="C265" s="444" t="s">
        <v>223</v>
      </c>
      <c r="D265" s="445" t="s">
        <v>449</v>
      </c>
      <c r="E265" s="442">
        <v>1.3163</v>
      </c>
      <c r="F265" s="442" t="s">
        <v>924</v>
      </c>
      <c r="G265" s="443">
        <v>-0.01</v>
      </c>
    </row>
    <row r="266" spans="3:7" x14ac:dyDescent="0.35">
      <c r="C266" s="444" t="s">
        <v>223</v>
      </c>
      <c r="D266" s="445" t="s">
        <v>451</v>
      </c>
      <c r="E266" s="442">
        <v>-0.50539999999999996</v>
      </c>
      <c r="F266" s="442" t="s">
        <v>923</v>
      </c>
      <c r="G266" s="443">
        <v>0</v>
      </c>
    </row>
    <row r="267" spans="3:7" x14ac:dyDescent="0.35">
      <c r="C267" s="444" t="s">
        <v>223</v>
      </c>
      <c r="D267" s="445" t="s">
        <v>453</v>
      </c>
      <c r="E267" s="442">
        <v>0.28220000000000001</v>
      </c>
      <c r="F267" s="442" t="s">
        <v>923</v>
      </c>
      <c r="G267" s="443">
        <v>0</v>
      </c>
    </row>
    <row r="268" spans="3:7" x14ac:dyDescent="0.35">
      <c r="C268" s="444" t="s">
        <v>223</v>
      </c>
      <c r="D268" s="445" t="s">
        <v>455</v>
      </c>
      <c r="E268" s="442">
        <v>-0.48010000000000003</v>
      </c>
      <c r="F268" s="442" t="s">
        <v>923</v>
      </c>
      <c r="G268" s="443">
        <v>0</v>
      </c>
    </row>
    <row r="269" spans="3:7" x14ac:dyDescent="0.35">
      <c r="C269" s="444" t="s">
        <v>223</v>
      </c>
      <c r="D269" s="445" t="s">
        <v>457</v>
      </c>
      <c r="E269" s="442">
        <v>-0.39579999999999999</v>
      </c>
      <c r="F269" s="442" t="s">
        <v>923</v>
      </c>
      <c r="G269" s="443">
        <v>0</v>
      </c>
    </row>
    <row r="270" spans="3:7" x14ac:dyDescent="0.35">
      <c r="C270" s="444" t="s">
        <v>223</v>
      </c>
      <c r="D270" s="445" t="s">
        <v>843</v>
      </c>
      <c r="E270" s="442">
        <v>0.62380000000000002</v>
      </c>
      <c r="F270" s="442" t="s">
        <v>924</v>
      </c>
      <c r="G270" s="443">
        <v>-0.01</v>
      </c>
    </row>
    <row r="271" spans="3:7" x14ac:dyDescent="0.35">
      <c r="C271" s="444" t="s">
        <v>223</v>
      </c>
      <c r="D271" s="445" t="s">
        <v>459</v>
      </c>
      <c r="E271" s="442">
        <v>0.24540000000000001</v>
      </c>
      <c r="F271" s="442" t="s">
        <v>923</v>
      </c>
      <c r="G271" s="443">
        <v>0</v>
      </c>
    </row>
    <row r="272" spans="3:7" x14ac:dyDescent="0.35">
      <c r="C272" s="444" t="s">
        <v>223</v>
      </c>
      <c r="D272" s="445" t="s">
        <v>839</v>
      </c>
      <c r="E272" s="442">
        <v>-0.94199999999999995</v>
      </c>
      <c r="F272" s="442" t="s">
        <v>923</v>
      </c>
      <c r="G272" s="443">
        <v>0</v>
      </c>
    </row>
    <row r="273" spans="3:7" x14ac:dyDescent="0.35">
      <c r="C273" s="444" t="s">
        <v>223</v>
      </c>
      <c r="D273" s="445" t="s">
        <v>827</v>
      </c>
      <c r="E273" s="442">
        <v>-0.1094</v>
      </c>
      <c r="F273" s="442" t="s">
        <v>923</v>
      </c>
      <c r="G273" s="443">
        <v>0</v>
      </c>
    </row>
    <row r="274" spans="3:7" x14ac:dyDescent="0.35">
      <c r="C274" s="444" t="s">
        <v>223</v>
      </c>
      <c r="D274" s="445" t="s">
        <v>461</v>
      </c>
      <c r="E274" s="442">
        <v>0.1041</v>
      </c>
      <c r="F274" s="442" t="s">
        <v>923</v>
      </c>
      <c r="G274" s="443">
        <v>0</v>
      </c>
    </row>
    <row r="275" spans="3:7" x14ac:dyDescent="0.35">
      <c r="C275" s="444" t="s">
        <v>223</v>
      </c>
      <c r="D275" s="445" t="s">
        <v>463</v>
      </c>
      <c r="E275" s="442">
        <v>1.89E-2</v>
      </c>
      <c r="F275" s="442" t="s">
        <v>923</v>
      </c>
      <c r="G275" s="443">
        <v>0</v>
      </c>
    </row>
    <row r="276" spans="3:7" x14ac:dyDescent="0.35">
      <c r="C276" s="444" t="s">
        <v>223</v>
      </c>
      <c r="D276" s="445" t="s">
        <v>465</v>
      </c>
      <c r="E276" s="442">
        <v>0.9042</v>
      </c>
      <c r="F276" s="442" t="s">
        <v>924</v>
      </c>
      <c r="G276" s="443">
        <v>-0.01</v>
      </c>
    </row>
    <row r="277" spans="3:7" x14ac:dyDescent="0.35">
      <c r="C277" s="444" t="s">
        <v>223</v>
      </c>
      <c r="D277" s="445" t="s">
        <v>820</v>
      </c>
      <c r="E277" s="442">
        <v>-0.49559999999999998</v>
      </c>
      <c r="F277" s="442" t="s">
        <v>923</v>
      </c>
      <c r="G277" s="443">
        <v>0</v>
      </c>
    </row>
    <row r="278" spans="3:7" x14ac:dyDescent="0.35">
      <c r="C278" s="444" t="s">
        <v>223</v>
      </c>
      <c r="D278" s="445" t="s">
        <v>467</v>
      </c>
      <c r="E278" s="442">
        <v>4.3799999999999999E-2</v>
      </c>
      <c r="F278" s="442" t="s">
        <v>923</v>
      </c>
      <c r="G278" s="443">
        <v>0</v>
      </c>
    </row>
    <row r="279" spans="3:7" x14ac:dyDescent="0.35">
      <c r="C279" s="444" t="s">
        <v>223</v>
      </c>
      <c r="D279" s="445" t="s">
        <v>469</v>
      </c>
      <c r="E279" s="442">
        <v>0.64239999999999997</v>
      </c>
      <c r="F279" s="442" t="s">
        <v>924</v>
      </c>
      <c r="G279" s="443">
        <v>-0.01</v>
      </c>
    </row>
    <row r="280" spans="3:7" x14ac:dyDescent="0.35">
      <c r="C280" s="444" t="s">
        <v>223</v>
      </c>
      <c r="D280" s="445" t="s">
        <v>471</v>
      </c>
      <c r="E280" s="442">
        <v>-0.42799999999999999</v>
      </c>
      <c r="F280" s="442" t="s">
        <v>923</v>
      </c>
      <c r="G280" s="443">
        <v>0</v>
      </c>
    </row>
    <row r="281" spans="3:7" x14ac:dyDescent="0.35">
      <c r="C281" s="444" t="s">
        <v>223</v>
      </c>
      <c r="D281" s="445" t="s">
        <v>822</v>
      </c>
      <c r="E281" s="442">
        <v>1.0449999999999999</v>
      </c>
      <c r="F281" s="442" t="s">
        <v>924</v>
      </c>
      <c r="G281" s="443">
        <v>-0.01</v>
      </c>
    </row>
    <row r="282" spans="3:7" x14ac:dyDescent="0.35">
      <c r="C282" s="444" t="s">
        <v>223</v>
      </c>
      <c r="D282" s="445" t="s">
        <v>473</v>
      </c>
      <c r="E282" s="442">
        <v>-0.65429999999999999</v>
      </c>
      <c r="F282" s="442" t="s">
        <v>923</v>
      </c>
      <c r="G282" s="443">
        <v>0</v>
      </c>
    </row>
    <row r="283" spans="3:7" x14ac:dyDescent="0.35">
      <c r="C283" s="444" t="s">
        <v>223</v>
      </c>
      <c r="D283" s="445" t="s">
        <v>475</v>
      </c>
      <c r="E283" s="442">
        <v>-0.3221</v>
      </c>
      <c r="F283" s="442" t="s">
        <v>923</v>
      </c>
      <c r="G283" s="443">
        <v>0</v>
      </c>
    </row>
    <row r="284" spans="3:7" x14ac:dyDescent="0.35">
      <c r="C284" s="444" t="s">
        <v>223</v>
      </c>
      <c r="D284" s="445" t="s">
        <v>477</v>
      </c>
      <c r="E284" s="442">
        <v>-0.74639999999999995</v>
      </c>
      <c r="F284" s="442" t="s">
        <v>923</v>
      </c>
      <c r="G284" s="443">
        <v>0</v>
      </c>
    </row>
    <row r="285" spans="3:7" x14ac:dyDescent="0.35">
      <c r="C285" s="444" t="s">
        <v>223</v>
      </c>
      <c r="D285" s="445" t="s">
        <v>479</v>
      </c>
      <c r="E285" s="442">
        <v>-1.4800000000000001E-2</v>
      </c>
      <c r="F285" s="442" t="s">
        <v>923</v>
      </c>
      <c r="G285" s="443">
        <v>0</v>
      </c>
    </row>
    <row r="286" spans="3:7" x14ac:dyDescent="0.35">
      <c r="C286" s="444" t="s">
        <v>223</v>
      </c>
      <c r="D286" s="445" t="s">
        <v>481</v>
      </c>
      <c r="E286" s="442">
        <v>0.1888</v>
      </c>
      <c r="F286" s="442" t="s">
        <v>923</v>
      </c>
      <c r="G286" s="443">
        <v>0</v>
      </c>
    </row>
    <row r="287" spans="3:7" x14ac:dyDescent="0.35">
      <c r="C287" s="444" t="s">
        <v>223</v>
      </c>
      <c r="D287" s="445" t="s">
        <v>483</v>
      </c>
      <c r="E287" s="442">
        <v>-0.42559999999999998</v>
      </c>
      <c r="F287" s="442" t="s">
        <v>923</v>
      </c>
      <c r="G287" s="443">
        <v>0</v>
      </c>
    </row>
    <row r="288" spans="3:7" x14ac:dyDescent="0.35">
      <c r="C288" s="444" t="s">
        <v>223</v>
      </c>
      <c r="D288" s="445" t="s">
        <v>485</v>
      </c>
      <c r="E288" s="442">
        <v>7.9799999999999996E-2</v>
      </c>
      <c r="F288" s="442" t="s">
        <v>923</v>
      </c>
      <c r="G288" s="443">
        <v>0</v>
      </c>
    </row>
    <row r="289" spans="3:7" x14ac:dyDescent="0.35">
      <c r="C289" s="444" t="s">
        <v>223</v>
      </c>
      <c r="D289" s="445" t="s">
        <v>487</v>
      </c>
      <c r="E289" s="442">
        <v>0.80200000000000005</v>
      </c>
      <c r="F289" s="442" t="s">
        <v>924</v>
      </c>
      <c r="G289" s="443">
        <v>-0.01</v>
      </c>
    </row>
    <row r="290" spans="3:7" x14ac:dyDescent="0.35">
      <c r="C290" s="444" t="s">
        <v>223</v>
      </c>
      <c r="D290" s="445" t="s">
        <v>489</v>
      </c>
      <c r="E290" s="442">
        <v>0.40970000000000001</v>
      </c>
      <c r="F290" s="442" t="s">
        <v>924</v>
      </c>
      <c r="G290" s="443">
        <v>-0.01</v>
      </c>
    </row>
    <row r="291" spans="3:7" x14ac:dyDescent="0.35">
      <c r="C291" s="444" t="s">
        <v>223</v>
      </c>
      <c r="D291" s="445" t="s">
        <v>491</v>
      </c>
      <c r="E291" s="442">
        <v>0.6744</v>
      </c>
      <c r="F291" s="442" t="s">
        <v>924</v>
      </c>
      <c r="G291" s="443">
        <v>-0.01</v>
      </c>
    </row>
    <row r="292" spans="3:7" x14ac:dyDescent="0.35">
      <c r="C292" s="444" t="s">
        <v>223</v>
      </c>
      <c r="D292" s="445" t="s">
        <v>493</v>
      </c>
      <c r="E292" s="442">
        <v>-0.54190000000000005</v>
      </c>
      <c r="F292" s="442" t="s">
        <v>923</v>
      </c>
      <c r="G292" s="443">
        <v>0</v>
      </c>
    </row>
    <row r="293" spans="3:7" x14ac:dyDescent="0.35">
      <c r="C293" s="444" t="s">
        <v>223</v>
      </c>
      <c r="D293" s="445" t="s">
        <v>876</v>
      </c>
      <c r="E293" s="442">
        <v>1.0521</v>
      </c>
      <c r="F293" s="442" t="s">
        <v>924</v>
      </c>
      <c r="G293" s="443">
        <v>-0.01</v>
      </c>
    </row>
    <row r="294" spans="3:7" x14ac:dyDescent="0.35">
      <c r="C294" s="444" t="s">
        <v>223</v>
      </c>
      <c r="D294" s="445" t="s">
        <v>495</v>
      </c>
      <c r="E294" s="442">
        <v>-0.28010000000000002</v>
      </c>
      <c r="F294" s="442" t="s">
        <v>923</v>
      </c>
      <c r="G294" s="443">
        <v>0</v>
      </c>
    </row>
    <row r="295" spans="3:7" x14ac:dyDescent="0.35">
      <c r="C295" s="444" t="s">
        <v>223</v>
      </c>
      <c r="D295" s="445" t="s">
        <v>497</v>
      </c>
      <c r="E295" s="442">
        <v>-5.9799999999999999E-2</v>
      </c>
      <c r="F295" s="442" t="s">
        <v>923</v>
      </c>
      <c r="G295" s="443">
        <v>0</v>
      </c>
    </row>
    <row r="296" spans="3:7" x14ac:dyDescent="0.35">
      <c r="C296" s="444" t="s">
        <v>223</v>
      </c>
      <c r="D296" s="445" t="s">
        <v>713</v>
      </c>
      <c r="E296" s="442">
        <v>0.1091</v>
      </c>
      <c r="F296" s="442" t="s">
        <v>923</v>
      </c>
      <c r="G296" s="443">
        <v>0</v>
      </c>
    </row>
    <row r="297" spans="3:7" x14ac:dyDescent="0.35">
      <c r="C297" s="444" t="s">
        <v>223</v>
      </c>
      <c r="D297" s="445" t="s">
        <v>835</v>
      </c>
      <c r="E297" s="442">
        <v>-0.20799999999999999</v>
      </c>
      <c r="F297" s="442" t="s">
        <v>923</v>
      </c>
      <c r="G297" s="443">
        <v>0</v>
      </c>
    </row>
    <row r="298" spans="3:7" x14ac:dyDescent="0.35">
      <c r="C298" s="444" t="s">
        <v>223</v>
      </c>
      <c r="D298" s="445" t="s">
        <v>499</v>
      </c>
      <c r="E298" s="442">
        <v>0.55679999999999996</v>
      </c>
      <c r="F298" s="442" t="s">
        <v>924</v>
      </c>
      <c r="G298" s="443">
        <v>-0.01</v>
      </c>
    </row>
    <row r="299" spans="3:7" x14ac:dyDescent="0.35">
      <c r="C299" s="444" t="s">
        <v>223</v>
      </c>
      <c r="D299" s="445" t="s">
        <v>882</v>
      </c>
      <c r="E299" s="442">
        <v>-0.45639999999999997</v>
      </c>
      <c r="F299" s="442" t="s">
        <v>923</v>
      </c>
      <c r="G299" s="443">
        <v>0</v>
      </c>
    </row>
    <row r="300" spans="3:7" x14ac:dyDescent="0.35">
      <c r="C300" s="444" t="s">
        <v>223</v>
      </c>
      <c r="D300" s="445" t="s">
        <v>501</v>
      </c>
      <c r="E300" s="442">
        <v>-0.2137</v>
      </c>
      <c r="F300" s="442" t="s">
        <v>923</v>
      </c>
      <c r="G300" s="443">
        <v>0</v>
      </c>
    </row>
    <row r="301" spans="3:7" x14ac:dyDescent="0.35">
      <c r="C301" s="444" t="s">
        <v>223</v>
      </c>
      <c r="D301" s="445" t="s">
        <v>503</v>
      </c>
      <c r="E301" s="442">
        <v>0.58399999999999996</v>
      </c>
      <c r="F301" s="442" t="s">
        <v>924</v>
      </c>
      <c r="G301" s="443">
        <v>-0.01</v>
      </c>
    </row>
    <row r="302" spans="3:7" x14ac:dyDescent="0.35">
      <c r="C302" s="444" t="s">
        <v>223</v>
      </c>
      <c r="D302" s="445" t="s">
        <v>505</v>
      </c>
      <c r="E302" s="442">
        <v>0.49309999999999998</v>
      </c>
      <c r="F302" s="442" t="s">
        <v>924</v>
      </c>
      <c r="G302" s="443">
        <v>-0.01</v>
      </c>
    </row>
    <row r="303" spans="3:7" x14ac:dyDescent="0.35">
      <c r="C303" s="444" t="s">
        <v>223</v>
      </c>
      <c r="D303" s="445" t="s">
        <v>507</v>
      </c>
      <c r="E303" s="442">
        <v>0.62719999999999998</v>
      </c>
      <c r="F303" s="442" t="s">
        <v>924</v>
      </c>
      <c r="G303" s="443">
        <v>-0.01</v>
      </c>
    </row>
    <row r="304" spans="3:7" x14ac:dyDescent="0.35">
      <c r="C304" s="444" t="s">
        <v>223</v>
      </c>
      <c r="D304" s="445" t="s">
        <v>509</v>
      </c>
      <c r="E304" s="442">
        <v>0.28799999999999998</v>
      </c>
      <c r="F304" s="442" t="s">
        <v>923</v>
      </c>
      <c r="G304" s="443">
        <v>0</v>
      </c>
    </row>
    <row r="305" spans="3:7" x14ac:dyDescent="0.35">
      <c r="C305" s="444" t="s">
        <v>223</v>
      </c>
      <c r="D305" s="445" t="s">
        <v>511</v>
      </c>
      <c r="E305" s="442">
        <v>0.1115</v>
      </c>
      <c r="F305" s="442" t="s">
        <v>923</v>
      </c>
      <c r="G305" s="443">
        <v>0</v>
      </c>
    </row>
    <row r="306" spans="3:7" x14ac:dyDescent="0.35">
      <c r="C306" s="444" t="s">
        <v>223</v>
      </c>
      <c r="D306" s="445" t="s">
        <v>513</v>
      </c>
      <c r="E306" s="442">
        <v>-0.25440000000000002</v>
      </c>
      <c r="F306" s="442" t="s">
        <v>923</v>
      </c>
      <c r="G306" s="443">
        <v>0</v>
      </c>
    </row>
    <row r="307" spans="3:7" x14ac:dyDescent="0.35">
      <c r="C307" s="444" t="s">
        <v>223</v>
      </c>
      <c r="D307" s="445" t="s">
        <v>833</v>
      </c>
      <c r="E307" s="442">
        <v>-0.49759999999999999</v>
      </c>
      <c r="F307" s="442" t="s">
        <v>923</v>
      </c>
      <c r="G307" s="443">
        <v>0</v>
      </c>
    </row>
    <row r="308" spans="3:7" x14ac:dyDescent="0.35">
      <c r="C308" s="444" t="s">
        <v>223</v>
      </c>
      <c r="D308" s="445" t="s">
        <v>515</v>
      </c>
      <c r="E308" s="442">
        <v>0.27700000000000002</v>
      </c>
      <c r="F308" s="442" t="s">
        <v>923</v>
      </c>
      <c r="G308" s="443">
        <v>0</v>
      </c>
    </row>
    <row r="309" spans="3:7" x14ac:dyDescent="0.35">
      <c r="C309" s="444" t="s">
        <v>223</v>
      </c>
      <c r="D309" s="445" t="s">
        <v>517</v>
      </c>
      <c r="E309" s="442">
        <v>8.7499999999999994E-2</v>
      </c>
      <c r="F309" s="442" t="s">
        <v>923</v>
      </c>
      <c r="G309" s="443">
        <v>0</v>
      </c>
    </row>
    <row r="310" spans="3:7" x14ac:dyDescent="0.35">
      <c r="C310" s="444" t="s">
        <v>223</v>
      </c>
      <c r="D310" s="445" t="s">
        <v>519</v>
      </c>
      <c r="E310" s="442">
        <v>-0.3533</v>
      </c>
      <c r="F310" s="442" t="s">
        <v>923</v>
      </c>
      <c r="G310" s="443">
        <v>0</v>
      </c>
    </row>
    <row r="311" spans="3:7" x14ac:dyDescent="0.35">
      <c r="C311" s="444" t="s">
        <v>223</v>
      </c>
      <c r="D311" s="445" t="s">
        <v>521</v>
      </c>
      <c r="E311" s="442">
        <v>1.1246</v>
      </c>
      <c r="F311" s="442" t="s">
        <v>924</v>
      </c>
      <c r="G311" s="443">
        <v>-0.01</v>
      </c>
    </row>
    <row r="312" spans="3:7" x14ac:dyDescent="0.35">
      <c r="C312" s="444" t="s">
        <v>223</v>
      </c>
      <c r="D312" s="445" t="s">
        <v>523</v>
      </c>
      <c r="E312" s="442">
        <v>0.99770000000000003</v>
      </c>
      <c r="F312" s="442" t="s">
        <v>924</v>
      </c>
      <c r="G312" s="443">
        <v>-0.01</v>
      </c>
    </row>
    <row r="313" spans="3:7" x14ac:dyDescent="0.35">
      <c r="C313" s="444" t="s">
        <v>223</v>
      </c>
      <c r="D313" s="445" t="s">
        <v>525</v>
      </c>
      <c r="E313" s="442">
        <v>-0.1255</v>
      </c>
      <c r="F313" s="442" t="s">
        <v>923</v>
      </c>
      <c r="G313" s="443">
        <v>0</v>
      </c>
    </row>
    <row r="314" spans="3:7" x14ac:dyDescent="0.35">
      <c r="C314" s="444" t="s">
        <v>223</v>
      </c>
      <c r="D314" s="445" t="s">
        <v>527</v>
      </c>
      <c r="E314" s="442">
        <v>-0.65059999999999996</v>
      </c>
      <c r="F314" s="442" t="s">
        <v>923</v>
      </c>
      <c r="G314" s="443">
        <v>0</v>
      </c>
    </row>
    <row r="315" spans="3:7" x14ac:dyDescent="0.35">
      <c r="C315" s="444" t="s">
        <v>223</v>
      </c>
      <c r="D315" s="445" t="s">
        <v>529</v>
      </c>
      <c r="E315" s="442">
        <v>0.19869999999999999</v>
      </c>
      <c r="F315" s="442" t="s">
        <v>923</v>
      </c>
      <c r="G315" s="443">
        <v>0</v>
      </c>
    </row>
    <row r="316" spans="3:7" x14ac:dyDescent="0.35">
      <c r="C316" s="444" t="s">
        <v>223</v>
      </c>
      <c r="D316" s="445" t="s">
        <v>531</v>
      </c>
      <c r="E316" s="442">
        <v>1.0034000000000001</v>
      </c>
      <c r="F316" s="442" t="s">
        <v>924</v>
      </c>
      <c r="G316" s="443">
        <v>-0.01</v>
      </c>
    </row>
    <row r="317" spans="3:7" x14ac:dyDescent="0.35">
      <c r="C317" s="444" t="s">
        <v>223</v>
      </c>
      <c r="D317" s="445" t="s">
        <v>533</v>
      </c>
      <c r="E317" s="442">
        <v>-1.8100000000000002E-2</v>
      </c>
      <c r="F317" s="442" t="s">
        <v>923</v>
      </c>
      <c r="G317" s="443">
        <v>0</v>
      </c>
    </row>
    <row r="318" spans="3:7" x14ac:dyDescent="0.35">
      <c r="C318" s="444" t="s">
        <v>223</v>
      </c>
      <c r="D318" s="445" t="s">
        <v>535</v>
      </c>
      <c r="E318" s="442">
        <v>0.52270000000000005</v>
      </c>
      <c r="F318" s="442" t="s">
        <v>924</v>
      </c>
      <c r="G318" s="443">
        <v>-0.01</v>
      </c>
    </row>
    <row r="319" spans="3:7" x14ac:dyDescent="0.35">
      <c r="C319" s="444" t="s">
        <v>223</v>
      </c>
      <c r="D319" s="445" t="s">
        <v>854</v>
      </c>
      <c r="E319" s="442">
        <v>1.0527</v>
      </c>
      <c r="F319" s="442" t="s">
        <v>924</v>
      </c>
      <c r="G319" s="443">
        <v>-0.01</v>
      </c>
    </row>
    <row r="320" spans="3:7" x14ac:dyDescent="0.35">
      <c r="C320" s="444" t="s">
        <v>223</v>
      </c>
      <c r="D320" s="445" t="s">
        <v>537</v>
      </c>
      <c r="E320" s="442">
        <v>-2.4799999999999999E-2</v>
      </c>
      <c r="F320" s="442" t="s">
        <v>923</v>
      </c>
      <c r="G320" s="443">
        <v>0</v>
      </c>
    </row>
    <row r="321" spans="3:7" x14ac:dyDescent="0.35">
      <c r="C321" s="444" t="s">
        <v>223</v>
      </c>
      <c r="D321" s="445" t="s">
        <v>539</v>
      </c>
      <c r="E321" s="442">
        <v>-0.35249999999999998</v>
      </c>
      <c r="F321" s="442" t="s">
        <v>923</v>
      </c>
      <c r="G321" s="443">
        <v>0</v>
      </c>
    </row>
    <row r="322" spans="3:7" x14ac:dyDescent="0.35">
      <c r="C322" s="444" t="s">
        <v>223</v>
      </c>
      <c r="D322" s="445" t="s">
        <v>541</v>
      </c>
      <c r="E322" s="442">
        <v>0.93240000000000001</v>
      </c>
      <c r="F322" s="442" t="s">
        <v>924</v>
      </c>
      <c r="G322" s="443">
        <v>-0.01</v>
      </c>
    </row>
    <row r="323" spans="3:7" x14ac:dyDescent="0.35">
      <c r="C323" s="444" t="s">
        <v>223</v>
      </c>
      <c r="D323" s="445" t="s">
        <v>543</v>
      </c>
      <c r="E323" s="442">
        <v>2.1499999999999998E-2</v>
      </c>
      <c r="F323" s="442" t="s">
        <v>923</v>
      </c>
      <c r="G323" s="443">
        <v>0</v>
      </c>
    </row>
    <row r="324" spans="3:7" x14ac:dyDescent="0.35">
      <c r="C324" s="444" t="s">
        <v>223</v>
      </c>
      <c r="D324" s="445" t="s">
        <v>545</v>
      </c>
      <c r="E324" s="442">
        <v>0.78969999999999996</v>
      </c>
      <c r="F324" s="442" t="s">
        <v>924</v>
      </c>
      <c r="G324" s="443">
        <v>-0.01</v>
      </c>
    </row>
    <row r="325" spans="3:7" x14ac:dyDescent="0.35">
      <c r="C325" s="444" t="s">
        <v>223</v>
      </c>
      <c r="D325" s="445" t="s">
        <v>547</v>
      </c>
      <c r="E325" s="442">
        <v>-0.65849999999999997</v>
      </c>
      <c r="F325" s="442" t="s">
        <v>923</v>
      </c>
      <c r="G325" s="443">
        <v>0</v>
      </c>
    </row>
    <row r="326" spans="3:7" x14ac:dyDescent="0.35">
      <c r="C326" s="444" t="s">
        <v>223</v>
      </c>
      <c r="D326" s="445" t="s">
        <v>549</v>
      </c>
      <c r="E326" s="442">
        <v>-0.41120000000000001</v>
      </c>
      <c r="F326" s="442" t="s">
        <v>923</v>
      </c>
      <c r="G326" s="443">
        <v>0</v>
      </c>
    </row>
    <row r="327" spans="3:7" x14ac:dyDescent="0.35">
      <c r="C327" s="444" t="s">
        <v>223</v>
      </c>
      <c r="D327" s="445" t="s">
        <v>830</v>
      </c>
      <c r="E327" s="442">
        <v>0.95389999999999997</v>
      </c>
      <c r="F327" s="442" t="s">
        <v>924</v>
      </c>
      <c r="G327" s="443">
        <v>-0.01</v>
      </c>
    </row>
    <row r="328" spans="3:7" x14ac:dyDescent="0.35">
      <c r="C328" s="444" t="s">
        <v>223</v>
      </c>
      <c r="D328" s="445" t="s">
        <v>551</v>
      </c>
      <c r="E328" s="442">
        <v>-0.33910000000000001</v>
      </c>
      <c r="F328" s="442" t="s">
        <v>923</v>
      </c>
      <c r="G328" s="443">
        <v>0</v>
      </c>
    </row>
    <row r="329" spans="3:7" x14ac:dyDescent="0.35">
      <c r="C329" s="444" t="s">
        <v>223</v>
      </c>
      <c r="D329" s="445" t="s">
        <v>553</v>
      </c>
      <c r="E329" s="442">
        <v>2.2393000000000001</v>
      </c>
      <c r="F329" s="442" t="s">
        <v>924</v>
      </c>
      <c r="G329" s="443">
        <v>-0.01</v>
      </c>
    </row>
    <row r="330" spans="3:7" x14ac:dyDescent="0.35">
      <c r="C330" s="444" t="s">
        <v>223</v>
      </c>
      <c r="D330" s="445" t="s">
        <v>850</v>
      </c>
      <c r="E330" s="442">
        <v>-7.6100000000000001E-2</v>
      </c>
      <c r="F330" s="442" t="s">
        <v>923</v>
      </c>
      <c r="G330" s="443">
        <v>0</v>
      </c>
    </row>
    <row r="331" spans="3:7" x14ac:dyDescent="0.35">
      <c r="C331" s="444" t="s">
        <v>223</v>
      </c>
      <c r="D331" s="445" t="s">
        <v>555</v>
      </c>
      <c r="E331" s="442">
        <v>0.23139999999999999</v>
      </c>
      <c r="F331" s="442" t="s">
        <v>923</v>
      </c>
      <c r="G331" s="443">
        <v>0</v>
      </c>
    </row>
    <row r="332" spans="3:7" x14ac:dyDescent="0.35">
      <c r="C332" s="444" t="s">
        <v>223</v>
      </c>
      <c r="D332" s="445" t="s">
        <v>557</v>
      </c>
      <c r="E332" s="442">
        <v>0.371</v>
      </c>
      <c r="F332" s="442" t="s">
        <v>924</v>
      </c>
      <c r="G332" s="443">
        <v>-0.01</v>
      </c>
    </row>
    <row r="333" spans="3:7" x14ac:dyDescent="0.35">
      <c r="C333" s="444" t="s">
        <v>223</v>
      </c>
      <c r="D333" s="445" t="s">
        <v>559</v>
      </c>
      <c r="E333" s="442">
        <v>8.1299999999999997E-2</v>
      </c>
      <c r="F333" s="442" t="s">
        <v>923</v>
      </c>
      <c r="G333" s="443">
        <v>0</v>
      </c>
    </row>
    <row r="334" spans="3:7" x14ac:dyDescent="0.35">
      <c r="C334" s="444" t="s">
        <v>223</v>
      </c>
      <c r="D334" s="445" t="s">
        <v>852</v>
      </c>
      <c r="E334" s="442">
        <v>0.89710000000000001</v>
      </c>
      <c r="F334" s="442" t="s">
        <v>924</v>
      </c>
      <c r="G334" s="443">
        <v>-0.01</v>
      </c>
    </row>
    <row r="335" spans="3:7" x14ac:dyDescent="0.35">
      <c r="C335" s="444" t="s">
        <v>223</v>
      </c>
      <c r="D335" s="445" t="s">
        <v>561</v>
      </c>
      <c r="E335" s="442">
        <v>-0.35260000000000002</v>
      </c>
      <c r="F335" s="442" t="s">
        <v>923</v>
      </c>
      <c r="G335" s="443">
        <v>0</v>
      </c>
    </row>
    <row r="336" spans="3:7" x14ac:dyDescent="0.35">
      <c r="C336" s="444" t="s">
        <v>223</v>
      </c>
      <c r="D336" s="445" t="s">
        <v>563</v>
      </c>
      <c r="E336" s="442">
        <v>-0.1366</v>
      </c>
      <c r="F336" s="442" t="s">
        <v>923</v>
      </c>
      <c r="G336" s="443">
        <v>0</v>
      </c>
    </row>
    <row r="337" spans="3:7" x14ac:dyDescent="0.35">
      <c r="C337" s="444" t="s">
        <v>223</v>
      </c>
      <c r="D337" s="445" t="s">
        <v>825</v>
      </c>
      <c r="E337" s="442">
        <v>-0.96730000000000005</v>
      </c>
      <c r="F337" s="442" t="s">
        <v>923</v>
      </c>
      <c r="G337" s="443">
        <v>0</v>
      </c>
    </row>
    <row r="338" spans="3:7" x14ac:dyDescent="0.35">
      <c r="C338" s="444" t="s">
        <v>223</v>
      </c>
      <c r="D338" s="445" t="s">
        <v>565</v>
      </c>
      <c r="E338" s="442">
        <v>-0.26269999999999999</v>
      </c>
      <c r="F338" s="442" t="s">
        <v>923</v>
      </c>
      <c r="G338" s="443">
        <v>0</v>
      </c>
    </row>
    <row r="339" spans="3:7" x14ac:dyDescent="0.35">
      <c r="C339" s="444" t="s">
        <v>223</v>
      </c>
      <c r="D339" s="445" t="s">
        <v>567</v>
      </c>
      <c r="E339" s="442">
        <v>0.52029999999999998</v>
      </c>
      <c r="F339" s="442" t="s">
        <v>924</v>
      </c>
      <c r="G339" s="443">
        <v>-0.01</v>
      </c>
    </row>
    <row r="340" spans="3:7" x14ac:dyDescent="0.35">
      <c r="C340" s="444" t="s">
        <v>223</v>
      </c>
      <c r="D340" s="445" t="s">
        <v>569</v>
      </c>
      <c r="E340" s="442">
        <v>1.1749000000000001</v>
      </c>
      <c r="F340" s="442" t="s">
        <v>924</v>
      </c>
      <c r="G340" s="443">
        <v>-0.01</v>
      </c>
    </row>
    <row r="341" spans="3:7" x14ac:dyDescent="0.35">
      <c r="C341" s="444" t="s">
        <v>223</v>
      </c>
      <c r="D341" s="445" t="s">
        <v>859</v>
      </c>
      <c r="E341" s="442">
        <v>-0.33460000000000001</v>
      </c>
      <c r="F341" s="442" t="s">
        <v>923</v>
      </c>
      <c r="G341" s="443">
        <v>0</v>
      </c>
    </row>
    <row r="342" spans="3:7" x14ac:dyDescent="0.35">
      <c r="C342" s="444" t="s">
        <v>223</v>
      </c>
      <c r="D342" s="445" t="s">
        <v>571</v>
      </c>
      <c r="E342" s="442">
        <v>0.28589999999999999</v>
      </c>
      <c r="F342" s="442" t="s">
        <v>923</v>
      </c>
      <c r="G342" s="443">
        <v>0</v>
      </c>
    </row>
    <row r="343" spans="3:7" x14ac:dyDescent="0.35">
      <c r="C343" s="444" t="s">
        <v>223</v>
      </c>
      <c r="D343" s="445" t="s">
        <v>573</v>
      </c>
      <c r="E343" s="442">
        <v>-0.55330000000000001</v>
      </c>
      <c r="F343" s="442" t="s">
        <v>923</v>
      </c>
      <c r="G343" s="443">
        <v>0</v>
      </c>
    </row>
    <row r="344" spans="3:7" x14ac:dyDescent="0.35">
      <c r="C344" s="444" t="s">
        <v>223</v>
      </c>
      <c r="D344" s="445" t="s">
        <v>575</v>
      </c>
      <c r="E344" s="442">
        <v>0.31919999999999998</v>
      </c>
      <c r="F344" s="442" t="s">
        <v>924</v>
      </c>
      <c r="G344" s="443">
        <v>-0.01</v>
      </c>
    </row>
    <row r="345" spans="3:7" x14ac:dyDescent="0.35">
      <c r="C345" s="444" t="s">
        <v>223</v>
      </c>
      <c r="D345" s="445" t="s">
        <v>577</v>
      </c>
      <c r="E345" s="442">
        <v>0.36699999999999999</v>
      </c>
      <c r="F345" s="442" t="s">
        <v>924</v>
      </c>
      <c r="G345" s="443">
        <v>-0.01</v>
      </c>
    </row>
    <row r="346" spans="3:7" x14ac:dyDescent="0.35">
      <c r="C346" s="444" t="s">
        <v>223</v>
      </c>
      <c r="D346" s="445" t="s">
        <v>579</v>
      </c>
      <c r="E346" s="442">
        <v>0.67969999999999997</v>
      </c>
      <c r="F346" s="442" t="s">
        <v>924</v>
      </c>
      <c r="G346" s="443">
        <v>-0.01</v>
      </c>
    </row>
    <row r="347" spans="3:7" x14ac:dyDescent="0.35">
      <c r="C347" s="444" t="s">
        <v>223</v>
      </c>
      <c r="D347" s="445" t="s">
        <v>581</v>
      </c>
      <c r="E347" s="442">
        <v>1.3648</v>
      </c>
      <c r="F347" s="442" t="s">
        <v>924</v>
      </c>
      <c r="G347" s="443">
        <v>-0.01</v>
      </c>
    </row>
    <row r="348" spans="3:7" x14ac:dyDescent="0.35">
      <c r="C348" s="444" t="s">
        <v>223</v>
      </c>
      <c r="D348" s="445" t="s">
        <v>583</v>
      </c>
      <c r="E348" s="442">
        <v>-7.1400000000000005E-2</v>
      </c>
      <c r="F348" s="442" t="s">
        <v>923</v>
      </c>
      <c r="G348" s="443">
        <v>0</v>
      </c>
    </row>
    <row r="349" spans="3:7" x14ac:dyDescent="0.35">
      <c r="C349" s="444" t="s">
        <v>223</v>
      </c>
      <c r="D349" s="445" t="s">
        <v>870</v>
      </c>
      <c r="E349" s="442">
        <v>7.8E-2</v>
      </c>
      <c r="F349" s="442" t="s">
        <v>923</v>
      </c>
      <c r="G349" s="443">
        <v>0</v>
      </c>
    </row>
    <row r="350" spans="3:7" x14ac:dyDescent="0.35">
      <c r="C350" s="444" t="s">
        <v>223</v>
      </c>
      <c r="D350" s="445" t="s">
        <v>585</v>
      </c>
      <c r="E350" s="442">
        <v>-0.41880000000000001</v>
      </c>
      <c r="F350" s="442" t="s">
        <v>923</v>
      </c>
      <c r="G350" s="443">
        <v>0</v>
      </c>
    </row>
    <row r="351" spans="3:7" x14ac:dyDescent="0.35">
      <c r="C351" s="444" t="s">
        <v>223</v>
      </c>
      <c r="D351" s="445" t="s">
        <v>587</v>
      </c>
      <c r="E351" s="442">
        <v>-5.2999999999999999E-2</v>
      </c>
      <c r="F351" s="442" t="s">
        <v>923</v>
      </c>
      <c r="G351" s="443">
        <v>0</v>
      </c>
    </row>
    <row r="352" spans="3:7" x14ac:dyDescent="0.35">
      <c r="C352" s="444" t="s">
        <v>223</v>
      </c>
      <c r="D352" s="445" t="s">
        <v>589</v>
      </c>
      <c r="E352" s="442">
        <v>-0.21859999999999999</v>
      </c>
      <c r="F352" s="442" t="s">
        <v>923</v>
      </c>
      <c r="G352" s="443">
        <v>0</v>
      </c>
    </row>
    <row r="353" spans="3:7" x14ac:dyDescent="0.35">
      <c r="C353" s="444" t="s">
        <v>223</v>
      </c>
      <c r="D353" s="445" t="s">
        <v>591</v>
      </c>
      <c r="E353" s="442">
        <v>0.1132</v>
      </c>
      <c r="F353" s="442" t="s">
        <v>923</v>
      </c>
      <c r="G353" s="443">
        <v>0</v>
      </c>
    </row>
    <row r="354" spans="3:7" x14ac:dyDescent="0.35">
      <c r="C354" s="444" t="s">
        <v>223</v>
      </c>
      <c r="D354" s="445" t="s">
        <v>593</v>
      </c>
      <c r="E354" s="442">
        <v>0.32479999999999998</v>
      </c>
      <c r="F354" s="442" t="s">
        <v>924</v>
      </c>
      <c r="G354" s="443">
        <v>-0.01</v>
      </c>
    </row>
    <row r="355" spans="3:7" x14ac:dyDescent="0.35">
      <c r="C355" s="444" t="s">
        <v>223</v>
      </c>
      <c r="D355" s="445" t="s">
        <v>595</v>
      </c>
      <c r="E355" s="442">
        <v>-0.80579999999999996</v>
      </c>
      <c r="F355" s="442" t="s">
        <v>923</v>
      </c>
      <c r="G355" s="443">
        <v>0</v>
      </c>
    </row>
    <row r="356" spans="3:7" x14ac:dyDescent="0.35">
      <c r="C356" s="444" t="s">
        <v>223</v>
      </c>
      <c r="D356" s="445" t="s">
        <v>597</v>
      </c>
      <c r="E356" s="442">
        <v>-0.45319999999999999</v>
      </c>
      <c r="F356" s="442" t="s">
        <v>923</v>
      </c>
      <c r="G356" s="443">
        <v>0</v>
      </c>
    </row>
    <row r="357" spans="3:7" x14ac:dyDescent="0.35">
      <c r="C357" s="444" t="s">
        <v>223</v>
      </c>
      <c r="D357" s="445" t="s">
        <v>715</v>
      </c>
      <c r="E357" s="442">
        <v>0.91579999999999995</v>
      </c>
      <c r="F357" s="442" t="s">
        <v>924</v>
      </c>
      <c r="G357" s="443">
        <v>-0.01</v>
      </c>
    </row>
    <row r="358" spans="3:7" x14ac:dyDescent="0.35">
      <c r="C358" s="444" t="s">
        <v>223</v>
      </c>
      <c r="D358" s="445" t="s">
        <v>599</v>
      </c>
      <c r="E358" s="442">
        <v>-1.4999999999999999E-2</v>
      </c>
      <c r="F358" s="442" t="s">
        <v>923</v>
      </c>
      <c r="G358" s="443">
        <v>0</v>
      </c>
    </row>
    <row r="359" spans="3:7" x14ac:dyDescent="0.35">
      <c r="C359" s="444" t="s">
        <v>223</v>
      </c>
      <c r="D359" s="445" t="s">
        <v>601</v>
      </c>
      <c r="E359" s="442">
        <v>0</v>
      </c>
      <c r="F359" s="442" t="s">
        <v>923</v>
      </c>
      <c r="G359" s="443">
        <v>0</v>
      </c>
    </row>
    <row r="360" spans="3:7" x14ac:dyDescent="0.35">
      <c r="C360" s="444" t="s">
        <v>223</v>
      </c>
      <c r="D360" s="445" t="s">
        <v>603</v>
      </c>
      <c r="E360" s="442">
        <v>0.58199999999999996</v>
      </c>
      <c r="F360" s="442" t="s">
        <v>924</v>
      </c>
      <c r="G360" s="443">
        <v>-0.01</v>
      </c>
    </row>
    <row r="361" spans="3:7" x14ac:dyDescent="0.35">
      <c r="C361" s="444" t="s">
        <v>223</v>
      </c>
      <c r="D361" s="445" t="s">
        <v>605</v>
      </c>
      <c r="E361" s="442">
        <v>0.64629999999999999</v>
      </c>
      <c r="F361" s="442" t="s">
        <v>924</v>
      </c>
      <c r="G361" s="443">
        <v>-0.01</v>
      </c>
    </row>
    <row r="362" spans="3:7" x14ac:dyDescent="0.35">
      <c r="C362" s="444" t="s">
        <v>223</v>
      </c>
      <c r="D362" s="445" t="s">
        <v>607</v>
      </c>
      <c r="E362" s="442">
        <v>-0.1731</v>
      </c>
      <c r="F362" s="442" t="s">
        <v>923</v>
      </c>
      <c r="G362" s="443">
        <v>0</v>
      </c>
    </row>
    <row r="363" spans="3:7" x14ac:dyDescent="0.35">
      <c r="C363" s="444" t="s">
        <v>223</v>
      </c>
      <c r="D363" s="445" t="s">
        <v>847</v>
      </c>
      <c r="E363" s="442">
        <v>0.37480000000000002</v>
      </c>
      <c r="F363" s="442" t="s">
        <v>924</v>
      </c>
      <c r="G363" s="443">
        <v>-0.01</v>
      </c>
    </row>
    <row r="364" spans="3:7" x14ac:dyDescent="0.35">
      <c r="C364" s="444" t="s">
        <v>223</v>
      </c>
      <c r="D364" s="445" t="s">
        <v>609</v>
      </c>
      <c r="E364" s="442">
        <v>8.6999999999999994E-3</v>
      </c>
      <c r="F364" s="442" t="s">
        <v>923</v>
      </c>
      <c r="G364" s="443">
        <v>0</v>
      </c>
    </row>
    <row r="365" spans="3:7" x14ac:dyDescent="0.35">
      <c r="C365" s="444" t="s">
        <v>223</v>
      </c>
      <c r="D365" s="445" t="s">
        <v>611</v>
      </c>
      <c r="E365" s="442">
        <v>0.18690000000000001</v>
      </c>
      <c r="F365" s="442" t="s">
        <v>923</v>
      </c>
      <c r="G365" s="443">
        <v>0</v>
      </c>
    </row>
    <row r="366" spans="3:7" x14ac:dyDescent="0.35">
      <c r="C366" s="444" t="s">
        <v>223</v>
      </c>
      <c r="D366" s="445" t="s">
        <v>613</v>
      </c>
      <c r="E366" s="442">
        <v>0.67620000000000002</v>
      </c>
      <c r="F366" s="442" t="s">
        <v>924</v>
      </c>
      <c r="G366" s="443">
        <v>-0.01</v>
      </c>
    </row>
    <row r="367" spans="3:7" x14ac:dyDescent="0.35">
      <c r="C367" s="444" t="s">
        <v>223</v>
      </c>
      <c r="D367" s="445" t="s">
        <v>700</v>
      </c>
      <c r="E367" s="442">
        <v>-0.1739</v>
      </c>
      <c r="F367" s="442" t="s">
        <v>923</v>
      </c>
      <c r="G367" s="443">
        <v>0</v>
      </c>
    </row>
    <row r="368" spans="3:7" x14ac:dyDescent="0.35">
      <c r="C368" s="444" t="s">
        <v>223</v>
      </c>
      <c r="D368" s="445" t="s">
        <v>861</v>
      </c>
      <c r="E368" s="442">
        <v>1.0026999999999999</v>
      </c>
      <c r="F368" s="442" t="s">
        <v>924</v>
      </c>
      <c r="G368" s="443">
        <v>-0.01</v>
      </c>
    </row>
    <row r="369" spans="3:7" x14ac:dyDescent="0.35">
      <c r="C369" s="444" t="s">
        <v>223</v>
      </c>
      <c r="D369" s="445" t="s">
        <v>615</v>
      </c>
      <c r="E369" s="442">
        <v>0.80559999999999998</v>
      </c>
      <c r="F369" s="442" t="s">
        <v>924</v>
      </c>
      <c r="G369" s="443">
        <v>-0.01</v>
      </c>
    </row>
    <row r="370" spans="3:7" x14ac:dyDescent="0.35">
      <c r="C370" s="444" t="s">
        <v>223</v>
      </c>
      <c r="D370" s="445" t="s">
        <v>617</v>
      </c>
      <c r="E370" s="442">
        <v>0.52229999999999999</v>
      </c>
      <c r="F370" s="442" t="s">
        <v>924</v>
      </c>
      <c r="G370" s="443">
        <v>-0.01</v>
      </c>
    </row>
    <row r="371" spans="3:7" x14ac:dyDescent="0.35">
      <c r="C371" s="444" t="s">
        <v>223</v>
      </c>
      <c r="D371" s="445" t="s">
        <v>619</v>
      </c>
      <c r="E371" s="442">
        <v>0.1053</v>
      </c>
      <c r="F371" s="442" t="s">
        <v>923</v>
      </c>
      <c r="G371" s="443">
        <v>0</v>
      </c>
    </row>
    <row r="372" spans="3:7" x14ac:dyDescent="0.35">
      <c r="C372" s="444" t="s">
        <v>223</v>
      </c>
      <c r="D372" s="445" t="s">
        <v>621</v>
      </c>
      <c r="E372" s="442">
        <v>0.46820000000000001</v>
      </c>
      <c r="F372" s="442" t="s">
        <v>924</v>
      </c>
      <c r="G372" s="443">
        <v>-0.01</v>
      </c>
    </row>
    <row r="373" spans="3:7" x14ac:dyDescent="0.35">
      <c r="C373" s="444" t="s">
        <v>223</v>
      </c>
      <c r="D373" s="445" t="s">
        <v>623</v>
      </c>
      <c r="E373" s="442">
        <v>-0.19070000000000001</v>
      </c>
      <c r="F373" s="442" t="s">
        <v>923</v>
      </c>
      <c r="G373" s="443">
        <v>0</v>
      </c>
    </row>
    <row r="374" spans="3:7" x14ac:dyDescent="0.35">
      <c r="C374" s="444" t="s">
        <v>223</v>
      </c>
      <c r="D374" s="445" t="s">
        <v>625</v>
      </c>
      <c r="E374" s="442">
        <v>3.0200000000000001E-2</v>
      </c>
      <c r="F374" s="442" t="s">
        <v>923</v>
      </c>
      <c r="G374" s="443">
        <v>0</v>
      </c>
    </row>
    <row r="375" spans="3:7" x14ac:dyDescent="0.35">
      <c r="C375" s="444" t="s">
        <v>223</v>
      </c>
      <c r="D375" s="445" t="s">
        <v>927</v>
      </c>
      <c r="E375" s="442" t="s">
        <v>925</v>
      </c>
      <c r="F375" s="442" t="s">
        <v>923</v>
      </c>
      <c r="G375" s="443">
        <v>0</v>
      </c>
    </row>
    <row r="376" spans="3:7" x14ac:dyDescent="0.35">
      <c r="C376" s="444" t="s">
        <v>223</v>
      </c>
      <c r="D376" s="445" t="s">
        <v>926</v>
      </c>
      <c r="E376" s="442" t="s">
        <v>925</v>
      </c>
      <c r="F376" s="442" t="s">
        <v>923</v>
      </c>
      <c r="G376" s="443">
        <v>0</v>
      </c>
    </row>
    <row r="377" spans="3:7" x14ac:dyDescent="0.35">
      <c r="C377" s="444" t="s">
        <v>223</v>
      </c>
      <c r="D377" s="445" t="s">
        <v>627</v>
      </c>
      <c r="E377" s="442">
        <v>-0.93810000000000004</v>
      </c>
      <c r="F377" s="442" t="s">
        <v>923</v>
      </c>
      <c r="G377" s="443">
        <v>0</v>
      </c>
    </row>
    <row r="378" spans="3:7" x14ac:dyDescent="0.35">
      <c r="C378" s="444" t="s">
        <v>223</v>
      </c>
      <c r="D378" s="445" t="s">
        <v>629</v>
      </c>
      <c r="E378" s="442" t="s">
        <v>925</v>
      </c>
      <c r="F378" s="442" t="s">
        <v>923</v>
      </c>
      <c r="G378" s="443">
        <v>0</v>
      </c>
    </row>
    <row r="379" spans="3:7" x14ac:dyDescent="0.35">
      <c r="C379" s="444" t="s">
        <v>223</v>
      </c>
      <c r="D379" s="445" t="s">
        <v>631</v>
      </c>
      <c r="E379" s="442">
        <v>0.67710000000000004</v>
      </c>
      <c r="F379" s="442" t="s">
        <v>924</v>
      </c>
      <c r="G379" s="443">
        <v>-0.01</v>
      </c>
    </row>
    <row r="380" spans="3:7" x14ac:dyDescent="0.35">
      <c r="C380" s="444" t="s">
        <v>223</v>
      </c>
      <c r="D380" s="445" t="s">
        <v>633</v>
      </c>
      <c r="E380" s="442">
        <v>1.3331999999999999</v>
      </c>
      <c r="F380" s="442" t="s">
        <v>924</v>
      </c>
      <c r="G380" s="443">
        <v>-0.01</v>
      </c>
    </row>
    <row r="381" spans="3:7" x14ac:dyDescent="0.35">
      <c r="C381" s="444" t="s">
        <v>223</v>
      </c>
      <c r="D381" s="445" t="s">
        <v>635</v>
      </c>
      <c r="E381" s="442">
        <v>0.7893</v>
      </c>
      <c r="F381" s="442" t="s">
        <v>924</v>
      </c>
      <c r="G381" s="443">
        <v>-0.01</v>
      </c>
    </row>
    <row r="382" spans="3:7" x14ac:dyDescent="0.35">
      <c r="C382" s="444" t="s">
        <v>223</v>
      </c>
      <c r="D382" s="445" t="s">
        <v>637</v>
      </c>
      <c r="E382" s="442">
        <v>0.60819999999999996</v>
      </c>
      <c r="F382" s="442" t="s">
        <v>924</v>
      </c>
      <c r="G382" s="443">
        <v>-0.01</v>
      </c>
    </row>
    <row r="383" spans="3:7" x14ac:dyDescent="0.35">
      <c r="C383" s="444" t="s">
        <v>223</v>
      </c>
      <c r="D383" s="445" t="s">
        <v>639</v>
      </c>
      <c r="E383" s="442">
        <v>0.31790000000000002</v>
      </c>
      <c r="F383" s="442" t="s">
        <v>924</v>
      </c>
      <c r="G383" s="443">
        <v>-0.01</v>
      </c>
    </row>
    <row r="384" spans="3:7" x14ac:dyDescent="0.35">
      <c r="C384" s="444" t="s">
        <v>223</v>
      </c>
      <c r="D384" s="445" t="s">
        <v>641</v>
      </c>
      <c r="E384" s="442">
        <v>-0.13400000000000001</v>
      </c>
      <c r="F384" s="442" t="s">
        <v>923</v>
      </c>
      <c r="G384" s="443">
        <v>0</v>
      </c>
    </row>
    <row r="385" spans="3:7" x14ac:dyDescent="0.35">
      <c r="C385" s="444" t="s">
        <v>223</v>
      </c>
      <c r="D385" s="445" t="s">
        <v>643</v>
      </c>
      <c r="E385" s="442">
        <v>-0.26500000000000001</v>
      </c>
      <c r="F385" s="442" t="s">
        <v>923</v>
      </c>
      <c r="G385" s="443">
        <v>0</v>
      </c>
    </row>
    <row r="386" spans="3:7" x14ac:dyDescent="0.35">
      <c r="C386" s="444" t="s">
        <v>223</v>
      </c>
      <c r="D386" s="445" t="s">
        <v>645</v>
      </c>
      <c r="E386" s="442">
        <v>-0.45429999999999998</v>
      </c>
      <c r="F386" s="442" t="s">
        <v>923</v>
      </c>
      <c r="G386" s="443">
        <v>0</v>
      </c>
    </row>
    <row r="387" spans="3:7" x14ac:dyDescent="0.35">
      <c r="C387" s="444" t="s">
        <v>223</v>
      </c>
      <c r="D387" s="445" t="s">
        <v>647</v>
      </c>
      <c r="E387" s="442">
        <v>0.75129999999999997</v>
      </c>
      <c r="F387" s="442" t="s">
        <v>924</v>
      </c>
      <c r="G387" s="443">
        <v>-0.01</v>
      </c>
    </row>
    <row r="388" spans="3:7" x14ac:dyDescent="0.35">
      <c r="C388" s="444" t="s">
        <v>223</v>
      </c>
      <c r="D388" s="445" t="s">
        <v>649</v>
      </c>
      <c r="E388" s="442">
        <v>1.0396000000000001</v>
      </c>
      <c r="F388" s="442" t="s">
        <v>924</v>
      </c>
      <c r="G388" s="443">
        <v>-0.01</v>
      </c>
    </row>
    <row r="389" spans="3:7" x14ac:dyDescent="0.35">
      <c r="C389" s="444" t="s">
        <v>223</v>
      </c>
      <c r="D389" s="445" t="s">
        <v>878</v>
      </c>
      <c r="E389" s="442">
        <v>-0.36359999999999998</v>
      </c>
      <c r="F389" s="442" t="s">
        <v>923</v>
      </c>
      <c r="G389" s="443">
        <v>0</v>
      </c>
    </row>
    <row r="390" spans="3:7" x14ac:dyDescent="0.35">
      <c r="C390" s="444" t="s">
        <v>223</v>
      </c>
      <c r="D390" s="445" t="s">
        <v>667</v>
      </c>
      <c r="E390" s="442">
        <v>-9.5600000000000004E-2</v>
      </c>
      <c r="F390" s="442" t="s">
        <v>923</v>
      </c>
      <c r="G390" s="443">
        <v>0</v>
      </c>
    </row>
    <row r="391" spans="3:7" x14ac:dyDescent="0.35">
      <c r="C391" s="444" t="s">
        <v>223</v>
      </c>
      <c r="D391" s="445" t="s">
        <v>866</v>
      </c>
      <c r="E391" s="442">
        <v>-0.25359999999999999</v>
      </c>
      <c r="F391" s="442" t="s">
        <v>923</v>
      </c>
      <c r="G391" s="443">
        <v>0</v>
      </c>
    </row>
    <row r="392" spans="3:7" x14ac:dyDescent="0.35">
      <c r="C392" s="444" t="s">
        <v>223</v>
      </c>
      <c r="D392" s="445" t="s">
        <v>717</v>
      </c>
      <c r="E392" s="442">
        <v>1.4456</v>
      </c>
      <c r="F392" s="442" t="s">
        <v>924</v>
      </c>
      <c r="G392" s="443">
        <v>-0.01</v>
      </c>
    </row>
    <row r="393" spans="3:7" x14ac:dyDescent="0.35">
      <c r="C393" s="444" t="s">
        <v>223</v>
      </c>
      <c r="D393" s="445" t="s">
        <v>857</v>
      </c>
      <c r="E393" s="442">
        <v>-0.39169999999999999</v>
      </c>
      <c r="F393" s="442" t="s">
        <v>923</v>
      </c>
      <c r="G393" s="443">
        <v>0</v>
      </c>
    </row>
    <row r="394" spans="3:7" x14ac:dyDescent="0.35">
      <c r="C394" s="444" t="s">
        <v>223</v>
      </c>
      <c r="D394" s="445" t="s">
        <v>868</v>
      </c>
      <c r="E394" s="442">
        <v>1.7585999999999999</v>
      </c>
      <c r="F394" s="442" t="s">
        <v>924</v>
      </c>
      <c r="G394" s="443">
        <v>-0.01</v>
      </c>
    </row>
    <row r="395" spans="3:7" x14ac:dyDescent="0.35">
      <c r="C395" s="444" t="s">
        <v>222</v>
      </c>
      <c r="D395" s="445" t="s">
        <v>359</v>
      </c>
      <c r="E395" s="442">
        <v>-0.3735</v>
      </c>
      <c r="F395" s="442" t="s">
        <v>923</v>
      </c>
      <c r="G395" s="443">
        <v>0</v>
      </c>
    </row>
    <row r="396" spans="3:7" x14ac:dyDescent="0.35">
      <c r="C396" s="444" t="s">
        <v>222</v>
      </c>
      <c r="D396" s="445" t="s">
        <v>362</v>
      </c>
      <c r="E396" s="442">
        <v>-0.6371</v>
      </c>
      <c r="F396" s="442" t="s">
        <v>923</v>
      </c>
      <c r="G396" s="443">
        <v>0</v>
      </c>
    </row>
    <row r="397" spans="3:7" x14ac:dyDescent="0.35">
      <c r="C397" s="444" t="s">
        <v>222</v>
      </c>
      <c r="D397" s="445" t="s">
        <v>874</v>
      </c>
      <c r="E397" s="442">
        <v>-1.0936999999999999</v>
      </c>
      <c r="F397" s="442" t="s">
        <v>923</v>
      </c>
      <c r="G397" s="443">
        <v>0</v>
      </c>
    </row>
    <row r="398" spans="3:7" x14ac:dyDescent="0.35">
      <c r="C398" s="444" t="s">
        <v>222</v>
      </c>
      <c r="D398" s="445" t="s">
        <v>364</v>
      </c>
      <c r="E398" s="442">
        <v>0.63439999999999996</v>
      </c>
      <c r="F398" s="442" t="s">
        <v>924</v>
      </c>
      <c r="G398" s="443">
        <v>-0.01</v>
      </c>
    </row>
    <row r="399" spans="3:7" x14ac:dyDescent="0.35">
      <c r="C399" s="444" t="s">
        <v>222</v>
      </c>
      <c r="D399" s="445" t="s">
        <v>366</v>
      </c>
      <c r="E399" s="442">
        <v>-0.1255</v>
      </c>
      <c r="F399" s="442" t="s">
        <v>923</v>
      </c>
      <c r="G399" s="443">
        <v>0</v>
      </c>
    </row>
    <row r="400" spans="3:7" x14ac:dyDescent="0.35">
      <c r="C400" s="444" t="s">
        <v>222</v>
      </c>
      <c r="D400" s="445" t="s">
        <v>368</v>
      </c>
      <c r="E400" s="442">
        <v>0.61670000000000003</v>
      </c>
      <c r="F400" s="442" t="s">
        <v>924</v>
      </c>
      <c r="G400" s="443">
        <v>-0.01</v>
      </c>
    </row>
    <row r="401" spans="3:7" x14ac:dyDescent="0.35">
      <c r="C401" s="444" t="s">
        <v>222</v>
      </c>
      <c r="D401" s="445" t="s">
        <v>370</v>
      </c>
      <c r="E401" s="442">
        <v>-0.1583</v>
      </c>
      <c r="F401" s="442" t="s">
        <v>923</v>
      </c>
      <c r="G401" s="443">
        <v>0</v>
      </c>
    </row>
    <row r="402" spans="3:7" x14ac:dyDescent="0.35">
      <c r="C402" s="444" t="s">
        <v>222</v>
      </c>
      <c r="D402" s="445" t="s">
        <v>372</v>
      </c>
      <c r="E402" s="442">
        <v>0.51939999999999997</v>
      </c>
      <c r="F402" s="442" t="s">
        <v>924</v>
      </c>
      <c r="G402" s="443">
        <v>-0.01</v>
      </c>
    </row>
    <row r="403" spans="3:7" x14ac:dyDescent="0.35">
      <c r="C403" s="444" t="s">
        <v>222</v>
      </c>
      <c r="D403" s="445" t="s">
        <v>374</v>
      </c>
      <c r="E403" s="442">
        <v>-0.41739999999999999</v>
      </c>
      <c r="F403" s="442" t="s">
        <v>923</v>
      </c>
      <c r="G403" s="443">
        <v>0</v>
      </c>
    </row>
    <row r="404" spans="3:7" x14ac:dyDescent="0.35">
      <c r="C404" s="444" t="s">
        <v>222</v>
      </c>
      <c r="D404" s="445" t="s">
        <v>376</v>
      </c>
      <c r="E404" s="442">
        <v>0.1857</v>
      </c>
      <c r="F404" s="442" t="s">
        <v>923</v>
      </c>
      <c r="G404" s="443">
        <v>0</v>
      </c>
    </row>
    <row r="405" spans="3:7" x14ac:dyDescent="0.35">
      <c r="C405" s="444" t="s">
        <v>222</v>
      </c>
      <c r="D405" s="445" t="s">
        <v>378</v>
      </c>
      <c r="E405" s="442">
        <v>0.1767</v>
      </c>
      <c r="F405" s="442" t="s">
        <v>923</v>
      </c>
      <c r="G405" s="443">
        <v>0</v>
      </c>
    </row>
    <row r="406" spans="3:7" x14ac:dyDescent="0.35">
      <c r="C406" s="444" t="s">
        <v>222</v>
      </c>
      <c r="D406" s="445" t="s">
        <v>380</v>
      </c>
      <c r="E406" s="442">
        <v>0.77290000000000003</v>
      </c>
      <c r="F406" s="442" t="s">
        <v>924</v>
      </c>
      <c r="G406" s="443">
        <v>-0.01</v>
      </c>
    </row>
    <row r="407" spans="3:7" x14ac:dyDescent="0.35">
      <c r="C407" s="444" t="s">
        <v>222</v>
      </c>
      <c r="D407" s="445" t="s">
        <v>382</v>
      </c>
      <c r="E407" s="442">
        <v>0.21310000000000001</v>
      </c>
      <c r="F407" s="442" t="s">
        <v>923</v>
      </c>
      <c r="G407" s="443">
        <v>0</v>
      </c>
    </row>
    <row r="408" spans="3:7" x14ac:dyDescent="0.35">
      <c r="C408" s="444" t="s">
        <v>222</v>
      </c>
      <c r="D408" s="445" t="s">
        <v>384</v>
      </c>
      <c r="E408" s="442">
        <v>4.8399999999999999E-2</v>
      </c>
      <c r="F408" s="442" t="s">
        <v>923</v>
      </c>
      <c r="G408" s="443">
        <v>0</v>
      </c>
    </row>
    <row r="409" spans="3:7" x14ac:dyDescent="0.35">
      <c r="C409" s="444" t="s">
        <v>222</v>
      </c>
      <c r="D409" s="445" t="s">
        <v>707</v>
      </c>
      <c r="E409" s="442">
        <v>1.0841000000000001</v>
      </c>
      <c r="F409" s="442" t="s">
        <v>924</v>
      </c>
      <c r="G409" s="443">
        <v>-0.01</v>
      </c>
    </row>
    <row r="410" spans="3:7" x14ac:dyDescent="0.35">
      <c r="C410" s="444" t="s">
        <v>222</v>
      </c>
      <c r="D410" s="445" t="s">
        <v>651</v>
      </c>
      <c r="E410" s="442">
        <v>0.31630000000000003</v>
      </c>
      <c r="F410" s="442" t="s">
        <v>923</v>
      </c>
      <c r="G410" s="443">
        <v>0</v>
      </c>
    </row>
    <row r="411" spans="3:7" x14ac:dyDescent="0.35">
      <c r="C411" s="444" t="s">
        <v>222</v>
      </c>
      <c r="D411" s="445" t="s">
        <v>386</v>
      </c>
      <c r="E411" s="442">
        <v>-0.20979999999999999</v>
      </c>
      <c r="F411" s="442" t="s">
        <v>923</v>
      </c>
      <c r="G411" s="443">
        <v>0</v>
      </c>
    </row>
    <row r="412" spans="3:7" x14ac:dyDescent="0.35">
      <c r="C412" s="444" t="s">
        <v>222</v>
      </c>
      <c r="D412" s="445" t="s">
        <v>388</v>
      </c>
      <c r="E412" s="442">
        <v>0.31840000000000002</v>
      </c>
      <c r="F412" s="442" t="s">
        <v>923</v>
      </c>
      <c r="G412" s="443">
        <v>0</v>
      </c>
    </row>
    <row r="413" spans="3:7" x14ac:dyDescent="0.35">
      <c r="C413" s="444" t="s">
        <v>222</v>
      </c>
      <c r="D413" s="445" t="s">
        <v>390</v>
      </c>
      <c r="E413" s="442">
        <v>-0.36259999999999998</v>
      </c>
      <c r="F413" s="442" t="s">
        <v>923</v>
      </c>
      <c r="G413" s="443">
        <v>0</v>
      </c>
    </row>
    <row r="414" spans="3:7" x14ac:dyDescent="0.35">
      <c r="C414" s="444" t="s">
        <v>222</v>
      </c>
      <c r="D414" s="445" t="s">
        <v>392</v>
      </c>
      <c r="E414" s="442">
        <v>0.32779999999999998</v>
      </c>
      <c r="F414" s="442" t="s">
        <v>923</v>
      </c>
      <c r="G414" s="443">
        <v>0</v>
      </c>
    </row>
    <row r="415" spans="3:7" x14ac:dyDescent="0.35">
      <c r="C415" s="444" t="s">
        <v>222</v>
      </c>
      <c r="D415" s="445" t="s">
        <v>394</v>
      </c>
      <c r="E415" s="442">
        <v>-0.80169999999999997</v>
      </c>
      <c r="F415" s="442" t="s">
        <v>923</v>
      </c>
      <c r="G415" s="443">
        <v>0</v>
      </c>
    </row>
    <row r="416" spans="3:7" x14ac:dyDescent="0.35">
      <c r="C416" s="444" t="s">
        <v>222</v>
      </c>
      <c r="D416" s="445" t="s">
        <v>396</v>
      </c>
      <c r="E416" s="442">
        <v>-3.9600000000000003E-2</v>
      </c>
      <c r="F416" s="442" t="s">
        <v>923</v>
      </c>
      <c r="G416" s="443">
        <v>0</v>
      </c>
    </row>
    <row r="417" spans="3:7" x14ac:dyDescent="0.35">
      <c r="C417" s="444" t="s">
        <v>222</v>
      </c>
      <c r="D417" s="445" t="s">
        <v>398</v>
      </c>
      <c r="E417" s="442">
        <v>-0.3105</v>
      </c>
      <c r="F417" s="442" t="s">
        <v>923</v>
      </c>
      <c r="G417" s="443">
        <v>0</v>
      </c>
    </row>
    <row r="418" spans="3:7" x14ac:dyDescent="0.35">
      <c r="C418" s="444" t="s">
        <v>222</v>
      </c>
      <c r="D418" s="445" t="s">
        <v>400</v>
      </c>
      <c r="E418" s="442">
        <v>0.1671</v>
      </c>
      <c r="F418" s="442" t="s">
        <v>923</v>
      </c>
      <c r="G418" s="443">
        <v>0</v>
      </c>
    </row>
    <row r="419" spans="3:7" x14ac:dyDescent="0.35">
      <c r="C419" s="444" t="s">
        <v>222</v>
      </c>
      <c r="D419" s="445" t="s">
        <v>402</v>
      </c>
      <c r="E419" s="442">
        <v>0.59699999999999998</v>
      </c>
      <c r="F419" s="442" t="s">
        <v>924</v>
      </c>
      <c r="G419" s="443">
        <v>-0.01</v>
      </c>
    </row>
    <row r="420" spans="3:7" x14ac:dyDescent="0.35">
      <c r="C420" s="444" t="s">
        <v>222</v>
      </c>
      <c r="D420" s="445" t="s">
        <v>404</v>
      </c>
      <c r="E420" s="442">
        <v>0.23749999999999999</v>
      </c>
      <c r="F420" s="442" t="s">
        <v>923</v>
      </c>
      <c r="G420" s="443">
        <v>0</v>
      </c>
    </row>
    <row r="421" spans="3:7" x14ac:dyDescent="0.35">
      <c r="C421" s="444" t="s">
        <v>222</v>
      </c>
      <c r="D421" s="445" t="s">
        <v>406</v>
      </c>
      <c r="E421" s="442">
        <v>7.9699999999999993E-2</v>
      </c>
      <c r="F421" s="442" t="s">
        <v>923</v>
      </c>
      <c r="G421" s="443">
        <v>0</v>
      </c>
    </row>
    <row r="422" spans="3:7" x14ac:dyDescent="0.35">
      <c r="C422" s="444" t="s">
        <v>222</v>
      </c>
      <c r="D422" s="445" t="s">
        <v>672</v>
      </c>
      <c r="E422" s="442">
        <v>-2.2000000000000001E-3</v>
      </c>
      <c r="F422" s="442" t="s">
        <v>923</v>
      </c>
      <c r="G422" s="443">
        <v>0</v>
      </c>
    </row>
    <row r="423" spans="3:7" x14ac:dyDescent="0.35">
      <c r="C423" s="444" t="s">
        <v>222</v>
      </c>
      <c r="D423" s="445" t="s">
        <v>674</v>
      </c>
      <c r="E423" s="442">
        <v>0.10639999999999999</v>
      </c>
      <c r="F423" s="442" t="s">
        <v>923</v>
      </c>
      <c r="G423" s="443">
        <v>0</v>
      </c>
    </row>
    <row r="424" spans="3:7" x14ac:dyDescent="0.35">
      <c r="C424" s="444" t="s">
        <v>222</v>
      </c>
      <c r="D424" s="445" t="s">
        <v>653</v>
      </c>
      <c r="E424" s="442">
        <v>-0.29899999999999999</v>
      </c>
      <c r="F424" s="442" t="s">
        <v>923</v>
      </c>
      <c r="G424" s="443">
        <v>0</v>
      </c>
    </row>
    <row r="425" spans="3:7" x14ac:dyDescent="0.35">
      <c r="C425" s="444" t="s">
        <v>222</v>
      </c>
      <c r="D425" s="445" t="s">
        <v>890</v>
      </c>
      <c r="E425" s="442">
        <v>0.17710000000000001</v>
      </c>
      <c r="F425" s="442" t="s">
        <v>923</v>
      </c>
      <c r="G425" s="443">
        <v>0</v>
      </c>
    </row>
    <row r="426" spans="3:7" x14ac:dyDescent="0.35">
      <c r="C426" s="444" t="s">
        <v>222</v>
      </c>
      <c r="D426" s="445" t="s">
        <v>655</v>
      </c>
      <c r="E426" s="442">
        <v>-0.80530000000000002</v>
      </c>
      <c r="F426" s="442" t="s">
        <v>923</v>
      </c>
      <c r="G426" s="443">
        <v>0</v>
      </c>
    </row>
    <row r="427" spans="3:7" x14ac:dyDescent="0.35">
      <c r="C427" s="444" t="s">
        <v>222</v>
      </c>
      <c r="D427" s="445" t="s">
        <v>886</v>
      </c>
      <c r="E427" s="442">
        <v>-0.4753</v>
      </c>
      <c r="F427" s="442" t="s">
        <v>923</v>
      </c>
      <c r="G427" s="443">
        <v>0</v>
      </c>
    </row>
    <row r="428" spans="3:7" x14ac:dyDescent="0.35">
      <c r="C428" s="444" t="s">
        <v>222</v>
      </c>
      <c r="D428" s="445" t="s">
        <v>657</v>
      </c>
      <c r="E428" s="442">
        <v>-0.24859999999999999</v>
      </c>
      <c r="F428" s="442" t="s">
        <v>923</v>
      </c>
      <c r="G428" s="443">
        <v>0</v>
      </c>
    </row>
    <row r="429" spans="3:7" x14ac:dyDescent="0.35">
      <c r="C429" s="444" t="s">
        <v>222</v>
      </c>
      <c r="D429" s="445" t="s">
        <v>659</v>
      </c>
      <c r="E429" s="442">
        <v>-0.69059999999999999</v>
      </c>
      <c r="F429" s="442" t="s">
        <v>923</v>
      </c>
      <c r="G429" s="443">
        <v>0</v>
      </c>
    </row>
    <row r="430" spans="3:7" x14ac:dyDescent="0.35">
      <c r="C430" s="444" t="s">
        <v>222</v>
      </c>
      <c r="D430" s="445" t="s">
        <v>661</v>
      </c>
      <c r="E430" s="442">
        <v>0.2457</v>
      </c>
      <c r="F430" s="442" t="s">
        <v>923</v>
      </c>
      <c r="G430" s="443">
        <v>0</v>
      </c>
    </row>
    <row r="431" spans="3:7" x14ac:dyDescent="0.35">
      <c r="C431" s="444" t="s">
        <v>222</v>
      </c>
      <c r="D431" s="445" t="s">
        <v>884</v>
      </c>
      <c r="E431" s="442">
        <v>0.2074</v>
      </c>
      <c r="F431" s="442" t="s">
        <v>923</v>
      </c>
      <c r="G431" s="443">
        <v>0</v>
      </c>
    </row>
    <row r="432" spans="3:7" x14ac:dyDescent="0.35">
      <c r="C432" s="444" t="s">
        <v>222</v>
      </c>
      <c r="D432" s="445" t="s">
        <v>888</v>
      </c>
      <c r="E432" s="442">
        <v>-0.2427</v>
      </c>
      <c r="F432" s="442" t="s">
        <v>923</v>
      </c>
      <c r="G432" s="443">
        <v>0</v>
      </c>
    </row>
    <row r="433" spans="3:7" x14ac:dyDescent="0.35">
      <c r="C433" s="444" t="s">
        <v>222</v>
      </c>
      <c r="D433" s="445" t="s">
        <v>663</v>
      </c>
      <c r="E433" s="442">
        <v>-0.9748</v>
      </c>
      <c r="F433" s="442" t="s">
        <v>923</v>
      </c>
      <c r="G433" s="443">
        <v>0</v>
      </c>
    </row>
    <row r="434" spans="3:7" x14ac:dyDescent="0.35">
      <c r="C434" s="444" t="s">
        <v>222</v>
      </c>
      <c r="D434" s="445" t="s">
        <v>665</v>
      </c>
      <c r="E434" s="442">
        <v>-1.4979</v>
      </c>
      <c r="F434" s="442" t="s">
        <v>923</v>
      </c>
      <c r="G434" s="443">
        <v>0</v>
      </c>
    </row>
    <row r="435" spans="3:7" x14ac:dyDescent="0.35">
      <c r="C435" s="444" t="s">
        <v>222</v>
      </c>
      <c r="D435" s="445" t="s">
        <v>872</v>
      </c>
      <c r="E435" s="442">
        <v>0.50900000000000001</v>
      </c>
      <c r="F435" s="442" t="s">
        <v>924</v>
      </c>
      <c r="G435" s="443">
        <v>-0.01</v>
      </c>
    </row>
    <row r="436" spans="3:7" x14ac:dyDescent="0.35">
      <c r="C436" s="444" t="s">
        <v>222</v>
      </c>
      <c r="D436" s="445" t="s">
        <v>678</v>
      </c>
      <c r="E436" s="442">
        <v>0.4143</v>
      </c>
      <c r="F436" s="442" t="s">
        <v>924</v>
      </c>
      <c r="G436" s="443">
        <v>-0.01</v>
      </c>
    </row>
    <row r="437" spans="3:7" x14ac:dyDescent="0.35">
      <c r="C437" s="444" t="s">
        <v>222</v>
      </c>
      <c r="D437" s="445" t="s">
        <v>409</v>
      </c>
      <c r="E437" s="442">
        <v>0.39600000000000002</v>
      </c>
      <c r="F437" s="442" t="s">
        <v>924</v>
      </c>
      <c r="G437" s="443">
        <v>-0.01</v>
      </c>
    </row>
    <row r="438" spans="3:7" x14ac:dyDescent="0.35">
      <c r="C438" s="444" t="s">
        <v>222</v>
      </c>
      <c r="D438" s="445" t="s">
        <v>411</v>
      </c>
      <c r="E438" s="442">
        <v>0.92449999999999999</v>
      </c>
      <c r="F438" s="442" t="s">
        <v>924</v>
      </c>
      <c r="G438" s="443">
        <v>-0.01</v>
      </c>
    </row>
    <row r="439" spans="3:7" x14ac:dyDescent="0.35">
      <c r="C439" s="444" t="s">
        <v>222</v>
      </c>
      <c r="D439" s="445" t="s">
        <v>841</v>
      </c>
      <c r="E439" s="442">
        <v>-0.64119999999999999</v>
      </c>
      <c r="F439" s="442" t="s">
        <v>923</v>
      </c>
      <c r="G439" s="443">
        <v>0</v>
      </c>
    </row>
    <row r="440" spans="3:7" x14ac:dyDescent="0.35">
      <c r="C440" s="444" t="s">
        <v>222</v>
      </c>
      <c r="D440" s="445" t="s">
        <v>413</v>
      </c>
      <c r="E440" s="442">
        <v>0.53969999999999996</v>
      </c>
      <c r="F440" s="442" t="s">
        <v>924</v>
      </c>
      <c r="G440" s="443">
        <v>-0.01</v>
      </c>
    </row>
    <row r="441" spans="3:7" x14ac:dyDescent="0.35">
      <c r="C441" s="444" t="s">
        <v>222</v>
      </c>
      <c r="D441" s="445" t="s">
        <v>415</v>
      </c>
      <c r="E441" s="442">
        <v>2.6700000000000002E-2</v>
      </c>
      <c r="F441" s="442" t="s">
        <v>923</v>
      </c>
      <c r="G441" s="443">
        <v>0</v>
      </c>
    </row>
    <row r="442" spans="3:7" x14ac:dyDescent="0.35">
      <c r="C442" s="444" t="s">
        <v>222</v>
      </c>
      <c r="D442" s="445" t="s">
        <v>417</v>
      </c>
      <c r="E442" s="442">
        <v>0.22009999999999999</v>
      </c>
      <c r="F442" s="442" t="s">
        <v>923</v>
      </c>
      <c r="G442" s="443">
        <v>0</v>
      </c>
    </row>
    <row r="443" spans="3:7" x14ac:dyDescent="0.35">
      <c r="C443" s="444" t="s">
        <v>222</v>
      </c>
      <c r="D443" s="445" t="s">
        <v>419</v>
      </c>
      <c r="E443" s="442">
        <v>0.65749999999999997</v>
      </c>
      <c r="F443" s="442" t="s">
        <v>924</v>
      </c>
      <c r="G443" s="443">
        <v>-0.01</v>
      </c>
    </row>
    <row r="444" spans="3:7" x14ac:dyDescent="0.35">
      <c r="C444" s="444" t="s">
        <v>222</v>
      </c>
      <c r="D444" s="445" t="s">
        <v>421</v>
      </c>
      <c r="E444" s="442">
        <v>0.6169</v>
      </c>
      <c r="F444" s="442" t="s">
        <v>924</v>
      </c>
      <c r="G444" s="443">
        <v>-0.01</v>
      </c>
    </row>
    <row r="445" spans="3:7" x14ac:dyDescent="0.35">
      <c r="C445" s="444" t="s">
        <v>222</v>
      </c>
      <c r="D445" s="445" t="s">
        <v>423</v>
      </c>
      <c r="E445" s="442">
        <v>8.0000000000000002E-3</v>
      </c>
      <c r="F445" s="442" t="s">
        <v>923</v>
      </c>
      <c r="G445" s="443">
        <v>0</v>
      </c>
    </row>
    <row r="446" spans="3:7" x14ac:dyDescent="0.35">
      <c r="C446" s="444" t="s">
        <v>222</v>
      </c>
      <c r="D446" s="445" t="s">
        <v>425</v>
      </c>
      <c r="E446" s="442">
        <v>-3.6700000000000003E-2</v>
      </c>
      <c r="F446" s="442" t="s">
        <v>923</v>
      </c>
      <c r="G446" s="443">
        <v>0</v>
      </c>
    </row>
    <row r="447" spans="3:7" x14ac:dyDescent="0.35">
      <c r="C447" s="444" t="s">
        <v>222</v>
      </c>
      <c r="D447" s="445" t="s">
        <v>427</v>
      </c>
      <c r="E447" s="442">
        <v>0.14480000000000001</v>
      </c>
      <c r="F447" s="442" t="s">
        <v>923</v>
      </c>
      <c r="G447" s="443">
        <v>0</v>
      </c>
    </row>
    <row r="448" spans="3:7" x14ac:dyDescent="0.35">
      <c r="C448" s="444" t="s">
        <v>222</v>
      </c>
      <c r="D448" s="445" t="s">
        <v>429</v>
      </c>
      <c r="E448" s="442">
        <v>0.93310000000000004</v>
      </c>
      <c r="F448" s="442" t="s">
        <v>924</v>
      </c>
      <c r="G448" s="443">
        <v>-0.01</v>
      </c>
    </row>
    <row r="449" spans="3:7" x14ac:dyDescent="0.35">
      <c r="C449" s="444" t="s">
        <v>222</v>
      </c>
      <c r="D449" s="445" t="s">
        <v>709</v>
      </c>
      <c r="E449" s="442">
        <v>-0.18790000000000001</v>
      </c>
      <c r="F449" s="442" t="s">
        <v>923</v>
      </c>
      <c r="G449" s="443">
        <v>0</v>
      </c>
    </row>
    <row r="450" spans="3:7" x14ac:dyDescent="0.35">
      <c r="C450" s="444" t="s">
        <v>222</v>
      </c>
      <c r="D450" s="445" t="s">
        <v>837</v>
      </c>
      <c r="E450" s="442">
        <v>-0.74219999999999997</v>
      </c>
      <c r="F450" s="442" t="s">
        <v>923</v>
      </c>
      <c r="G450" s="443">
        <v>0</v>
      </c>
    </row>
    <row r="451" spans="3:7" x14ac:dyDescent="0.35">
      <c r="C451" s="444" t="s">
        <v>222</v>
      </c>
      <c r="D451" s="445" t="s">
        <v>431</v>
      </c>
      <c r="E451" s="442">
        <v>-0.1928</v>
      </c>
      <c r="F451" s="442" t="s">
        <v>923</v>
      </c>
      <c r="G451" s="443">
        <v>0</v>
      </c>
    </row>
    <row r="452" spans="3:7" x14ac:dyDescent="0.35">
      <c r="C452" s="444" t="s">
        <v>222</v>
      </c>
      <c r="D452" s="445" t="s">
        <v>433</v>
      </c>
      <c r="E452" s="442">
        <v>1.5758000000000001</v>
      </c>
      <c r="F452" s="442" t="s">
        <v>924</v>
      </c>
      <c r="G452" s="443">
        <v>-0.01</v>
      </c>
    </row>
    <row r="453" spans="3:7" x14ac:dyDescent="0.35">
      <c r="C453" s="444" t="s">
        <v>222</v>
      </c>
      <c r="D453" s="445" t="s">
        <v>435</v>
      </c>
      <c r="E453" s="442">
        <v>-0.93059999999999998</v>
      </c>
      <c r="F453" s="442" t="s">
        <v>923</v>
      </c>
      <c r="G453" s="443">
        <v>0</v>
      </c>
    </row>
    <row r="454" spans="3:7" x14ac:dyDescent="0.35">
      <c r="C454" s="444" t="s">
        <v>222</v>
      </c>
      <c r="D454" s="445" t="s">
        <v>437</v>
      </c>
      <c r="E454" s="442">
        <v>-0.43219999999999997</v>
      </c>
      <c r="F454" s="442" t="s">
        <v>923</v>
      </c>
      <c r="G454" s="443">
        <v>0</v>
      </c>
    </row>
    <row r="455" spans="3:7" x14ac:dyDescent="0.35">
      <c r="C455" s="444" t="s">
        <v>222</v>
      </c>
      <c r="D455" s="445" t="s">
        <v>711</v>
      </c>
      <c r="E455" s="442">
        <v>-0.29249999999999998</v>
      </c>
      <c r="F455" s="442" t="s">
        <v>923</v>
      </c>
      <c r="G455" s="443">
        <v>0</v>
      </c>
    </row>
    <row r="456" spans="3:7" x14ac:dyDescent="0.35">
      <c r="C456" s="444" t="s">
        <v>222</v>
      </c>
      <c r="D456" s="445" t="s">
        <v>439</v>
      </c>
      <c r="E456" s="442">
        <v>-0.27079999999999999</v>
      </c>
      <c r="F456" s="442" t="s">
        <v>923</v>
      </c>
      <c r="G456" s="443">
        <v>0</v>
      </c>
    </row>
    <row r="457" spans="3:7" x14ac:dyDescent="0.35">
      <c r="C457" s="444" t="s">
        <v>222</v>
      </c>
      <c r="D457" s="445" t="s">
        <v>441</v>
      </c>
      <c r="E457" s="442">
        <v>-0.61670000000000003</v>
      </c>
      <c r="F457" s="442" t="s">
        <v>923</v>
      </c>
      <c r="G457" s="443">
        <v>0</v>
      </c>
    </row>
    <row r="458" spans="3:7" x14ac:dyDescent="0.35">
      <c r="C458" s="444" t="s">
        <v>222</v>
      </c>
      <c r="D458" s="445" t="s">
        <v>443</v>
      </c>
      <c r="E458" s="442">
        <v>-0.42059999999999997</v>
      </c>
      <c r="F458" s="442" t="s">
        <v>923</v>
      </c>
      <c r="G458" s="443">
        <v>0</v>
      </c>
    </row>
    <row r="459" spans="3:7" x14ac:dyDescent="0.35">
      <c r="C459" s="444" t="s">
        <v>222</v>
      </c>
      <c r="D459" s="445" t="s">
        <v>445</v>
      </c>
      <c r="E459" s="442">
        <v>0.152</v>
      </c>
      <c r="F459" s="442" t="s">
        <v>923</v>
      </c>
      <c r="G459" s="443">
        <v>0</v>
      </c>
    </row>
    <row r="460" spans="3:7" x14ac:dyDescent="0.35">
      <c r="C460" s="444" t="s">
        <v>222</v>
      </c>
      <c r="D460" s="445" t="s">
        <v>447</v>
      </c>
      <c r="E460" s="442">
        <v>0.26540000000000002</v>
      </c>
      <c r="F460" s="442" t="s">
        <v>923</v>
      </c>
      <c r="G460" s="443">
        <v>0</v>
      </c>
    </row>
    <row r="461" spans="3:7" x14ac:dyDescent="0.35">
      <c r="C461" s="444" t="s">
        <v>222</v>
      </c>
      <c r="D461" s="445" t="s">
        <v>449</v>
      </c>
      <c r="E461" s="442">
        <v>1.3017000000000001</v>
      </c>
      <c r="F461" s="442" t="s">
        <v>924</v>
      </c>
      <c r="G461" s="443">
        <v>-0.01</v>
      </c>
    </row>
    <row r="462" spans="3:7" x14ac:dyDescent="0.35">
      <c r="C462" s="444" t="s">
        <v>222</v>
      </c>
      <c r="D462" s="445" t="s">
        <v>451</v>
      </c>
      <c r="E462" s="442">
        <v>0.47449999999999998</v>
      </c>
      <c r="F462" s="442" t="s">
        <v>924</v>
      </c>
      <c r="G462" s="443">
        <v>-0.01</v>
      </c>
    </row>
    <row r="463" spans="3:7" x14ac:dyDescent="0.35">
      <c r="C463" s="444" t="s">
        <v>222</v>
      </c>
      <c r="D463" s="445" t="s">
        <v>453</v>
      </c>
      <c r="E463" s="442">
        <v>4.2900000000000001E-2</v>
      </c>
      <c r="F463" s="442" t="s">
        <v>923</v>
      </c>
      <c r="G463" s="443">
        <v>0</v>
      </c>
    </row>
    <row r="464" spans="3:7" x14ac:dyDescent="0.35">
      <c r="C464" s="444" t="s">
        <v>222</v>
      </c>
      <c r="D464" s="445" t="s">
        <v>455</v>
      </c>
      <c r="E464" s="442">
        <v>-0.1135</v>
      </c>
      <c r="F464" s="442" t="s">
        <v>923</v>
      </c>
      <c r="G464" s="443">
        <v>0</v>
      </c>
    </row>
    <row r="465" spans="3:7" x14ac:dyDescent="0.35">
      <c r="C465" s="444" t="s">
        <v>222</v>
      </c>
      <c r="D465" s="445" t="s">
        <v>457</v>
      </c>
      <c r="E465" s="442">
        <v>0.38579999999999998</v>
      </c>
      <c r="F465" s="442" t="s">
        <v>924</v>
      </c>
      <c r="G465" s="443">
        <v>-0.01</v>
      </c>
    </row>
    <row r="466" spans="3:7" x14ac:dyDescent="0.35">
      <c r="C466" s="444" t="s">
        <v>222</v>
      </c>
      <c r="D466" s="445" t="s">
        <v>843</v>
      </c>
      <c r="E466" s="442">
        <v>0.84519999999999995</v>
      </c>
      <c r="F466" s="442" t="s">
        <v>924</v>
      </c>
      <c r="G466" s="443">
        <v>-0.01</v>
      </c>
    </row>
    <row r="467" spans="3:7" x14ac:dyDescent="0.35">
      <c r="C467" s="444" t="s">
        <v>222</v>
      </c>
      <c r="D467" s="445" t="s">
        <v>459</v>
      </c>
      <c r="E467" s="442">
        <v>0.40570000000000001</v>
      </c>
      <c r="F467" s="442" t="s">
        <v>924</v>
      </c>
      <c r="G467" s="443">
        <v>-0.01</v>
      </c>
    </row>
    <row r="468" spans="3:7" x14ac:dyDescent="0.35">
      <c r="C468" s="444" t="s">
        <v>222</v>
      </c>
      <c r="D468" s="445" t="s">
        <v>839</v>
      </c>
      <c r="E468" s="442">
        <v>-0.37180000000000002</v>
      </c>
      <c r="F468" s="442" t="s">
        <v>923</v>
      </c>
      <c r="G468" s="443">
        <v>0</v>
      </c>
    </row>
    <row r="469" spans="3:7" x14ac:dyDescent="0.35">
      <c r="C469" s="444" t="s">
        <v>222</v>
      </c>
      <c r="D469" s="445" t="s">
        <v>827</v>
      </c>
      <c r="E469" s="442">
        <v>0.50590000000000002</v>
      </c>
      <c r="F469" s="442" t="s">
        <v>924</v>
      </c>
      <c r="G469" s="443">
        <v>-0.01</v>
      </c>
    </row>
    <row r="470" spans="3:7" x14ac:dyDescent="0.35">
      <c r="C470" s="444" t="s">
        <v>222</v>
      </c>
      <c r="D470" s="445" t="s">
        <v>461</v>
      </c>
      <c r="E470" s="442">
        <v>1.0973999999999999</v>
      </c>
      <c r="F470" s="442" t="s">
        <v>924</v>
      </c>
      <c r="G470" s="443">
        <v>-0.01</v>
      </c>
    </row>
    <row r="471" spans="3:7" x14ac:dyDescent="0.35">
      <c r="C471" s="444" t="s">
        <v>222</v>
      </c>
      <c r="D471" s="445" t="s">
        <v>463</v>
      </c>
      <c r="E471" s="442">
        <v>9.8199999999999996E-2</v>
      </c>
      <c r="F471" s="442" t="s">
        <v>923</v>
      </c>
      <c r="G471" s="443">
        <v>0</v>
      </c>
    </row>
    <row r="472" spans="3:7" x14ac:dyDescent="0.35">
      <c r="C472" s="444" t="s">
        <v>222</v>
      </c>
      <c r="D472" s="445" t="s">
        <v>465</v>
      </c>
      <c r="E472" s="442">
        <v>1.5313000000000001</v>
      </c>
      <c r="F472" s="442" t="s">
        <v>924</v>
      </c>
      <c r="G472" s="443">
        <v>-0.01</v>
      </c>
    </row>
    <row r="473" spans="3:7" x14ac:dyDescent="0.35">
      <c r="C473" s="444" t="s">
        <v>222</v>
      </c>
      <c r="D473" s="445" t="s">
        <v>820</v>
      </c>
      <c r="E473" s="442">
        <v>-2.5499999999999998E-2</v>
      </c>
      <c r="F473" s="442" t="s">
        <v>923</v>
      </c>
      <c r="G473" s="443">
        <v>0</v>
      </c>
    </row>
    <row r="474" spans="3:7" x14ac:dyDescent="0.35">
      <c r="C474" s="444" t="s">
        <v>222</v>
      </c>
      <c r="D474" s="445" t="s">
        <v>467</v>
      </c>
      <c r="E474" s="442">
        <v>3.2800000000000003E-2</v>
      </c>
      <c r="F474" s="442" t="s">
        <v>923</v>
      </c>
      <c r="G474" s="443">
        <v>0</v>
      </c>
    </row>
    <row r="475" spans="3:7" x14ac:dyDescent="0.35">
      <c r="C475" s="444" t="s">
        <v>222</v>
      </c>
      <c r="D475" s="445" t="s">
        <v>469</v>
      </c>
      <c r="E475" s="442">
        <v>0.78180000000000005</v>
      </c>
      <c r="F475" s="442" t="s">
        <v>924</v>
      </c>
      <c r="G475" s="443">
        <v>-0.01</v>
      </c>
    </row>
    <row r="476" spans="3:7" x14ac:dyDescent="0.35">
      <c r="C476" s="444" t="s">
        <v>222</v>
      </c>
      <c r="D476" s="445" t="s">
        <v>471</v>
      </c>
      <c r="E476" s="442">
        <v>0.2079</v>
      </c>
      <c r="F476" s="442" t="s">
        <v>923</v>
      </c>
      <c r="G476" s="443">
        <v>0</v>
      </c>
    </row>
    <row r="477" spans="3:7" x14ac:dyDescent="0.35">
      <c r="C477" s="444" t="s">
        <v>222</v>
      </c>
      <c r="D477" s="445" t="s">
        <v>822</v>
      </c>
      <c r="E477" s="442">
        <v>0.46939999999999998</v>
      </c>
      <c r="F477" s="442" t="s">
        <v>924</v>
      </c>
      <c r="G477" s="443">
        <v>-0.01</v>
      </c>
    </row>
    <row r="478" spans="3:7" x14ac:dyDescent="0.35">
      <c r="C478" s="444" t="s">
        <v>222</v>
      </c>
      <c r="D478" s="445" t="s">
        <v>473</v>
      </c>
      <c r="E478" s="442">
        <v>-9.8799999999999999E-2</v>
      </c>
      <c r="F478" s="442" t="s">
        <v>923</v>
      </c>
      <c r="G478" s="443">
        <v>0</v>
      </c>
    </row>
    <row r="479" spans="3:7" x14ac:dyDescent="0.35">
      <c r="C479" s="444" t="s">
        <v>222</v>
      </c>
      <c r="D479" s="445" t="s">
        <v>475</v>
      </c>
      <c r="E479" s="442">
        <v>-0.28489999999999999</v>
      </c>
      <c r="F479" s="442" t="s">
        <v>923</v>
      </c>
      <c r="G479" s="443">
        <v>0</v>
      </c>
    </row>
    <row r="480" spans="3:7" x14ac:dyDescent="0.35">
      <c r="C480" s="444" t="s">
        <v>222</v>
      </c>
      <c r="D480" s="445" t="s">
        <v>477</v>
      </c>
      <c r="E480" s="442">
        <v>-0.72319999999999995</v>
      </c>
      <c r="F480" s="442" t="s">
        <v>923</v>
      </c>
      <c r="G480" s="443">
        <v>0</v>
      </c>
    </row>
    <row r="481" spans="3:7" x14ac:dyDescent="0.35">
      <c r="C481" s="444" t="s">
        <v>222</v>
      </c>
      <c r="D481" s="445" t="s">
        <v>479</v>
      </c>
      <c r="E481" s="442">
        <v>0.95889999999999997</v>
      </c>
      <c r="F481" s="442" t="s">
        <v>924</v>
      </c>
      <c r="G481" s="443">
        <v>-0.01</v>
      </c>
    </row>
    <row r="482" spans="3:7" x14ac:dyDescent="0.35">
      <c r="C482" s="444" t="s">
        <v>222</v>
      </c>
      <c r="D482" s="445" t="s">
        <v>481</v>
      </c>
      <c r="E482" s="442">
        <v>-0.2797</v>
      </c>
      <c r="F482" s="442" t="s">
        <v>923</v>
      </c>
      <c r="G482" s="443">
        <v>0</v>
      </c>
    </row>
    <row r="483" spans="3:7" x14ac:dyDescent="0.35">
      <c r="C483" s="444" t="s">
        <v>222</v>
      </c>
      <c r="D483" s="445" t="s">
        <v>483</v>
      </c>
      <c r="E483" s="442">
        <v>-0.14799999999999999</v>
      </c>
      <c r="F483" s="442" t="s">
        <v>923</v>
      </c>
      <c r="G483" s="443">
        <v>0</v>
      </c>
    </row>
    <row r="484" spans="3:7" x14ac:dyDescent="0.35">
      <c r="C484" s="444" t="s">
        <v>222</v>
      </c>
      <c r="D484" s="445" t="s">
        <v>485</v>
      </c>
      <c r="E484" s="442">
        <v>0.3463</v>
      </c>
      <c r="F484" s="442" t="s">
        <v>924</v>
      </c>
      <c r="G484" s="443">
        <v>-0.01</v>
      </c>
    </row>
    <row r="485" spans="3:7" x14ac:dyDescent="0.35">
      <c r="C485" s="444" t="s">
        <v>222</v>
      </c>
      <c r="D485" s="445" t="s">
        <v>487</v>
      </c>
      <c r="E485" s="442">
        <v>0.83279999999999998</v>
      </c>
      <c r="F485" s="442" t="s">
        <v>924</v>
      </c>
      <c r="G485" s="443">
        <v>-0.01</v>
      </c>
    </row>
    <row r="486" spans="3:7" x14ac:dyDescent="0.35">
      <c r="C486" s="444" t="s">
        <v>222</v>
      </c>
      <c r="D486" s="445" t="s">
        <v>489</v>
      </c>
      <c r="E486" s="442">
        <v>0.68479999999999996</v>
      </c>
      <c r="F486" s="442" t="s">
        <v>924</v>
      </c>
      <c r="G486" s="443">
        <v>-0.01</v>
      </c>
    </row>
    <row r="487" spans="3:7" x14ac:dyDescent="0.35">
      <c r="C487" s="444" t="s">
        <v>222</v>
      </c>
      <c r="D487" s="445" t="s">
        <v>491</v>
      </c>
      <c r="E487" s="442">
        <v>0.96640000000000004</v>
      </c>
      <c r="F487" s="442" t="s">
        <v>924</v>
      </c>
      <c r="G487" s="443">
        <v>-0.01</v>
      </c>
    </row>
    <row r="488" spans="3:7" x14ac:dyDescent="0.35">
      <c r="C488" s="444" t="s">
        <v>222</v>
      </c>
      <c r="D488" s="445" t="s">
        <v>493</v>
      </c>
      <c r="E488" s="442">
        <v>-7.0900000000000005E-2</v>
      </c>
      <c r="F488" s="442" t="s">
        <v>923</v>
      </c>
      <c r="G488" s="443">
        <v>0</v>
      </c>
    </row>
    <row r="489" spans="3:7" x14ac:dyDescent="0.35">
      <c r="C489" s="444" t="s">
        <v>222</v>
      </c>
      <c r="D489" s="445" t="s">
        <v>876</v>
      </c>
      <c r="E489" s="442">
        <v>1.3081</v>
      </c>
      <c r="F489" s="442" t="s">
        <v>924</v>
      </c>
      <c r="G489" s="443">
        <v>-0.01</v>
      </c>
    </row>
    <row r="490" spans="3:7" x14ac:dyDescent="0.35">
      <c r="C490" s="444" t="s">
        <v>222</v>
      </c>
      <c r="D490" s="445" t="s">
        <v>495</v>
      </c>
      <c r="E490" s="442">
        <v>-0.30099999999999999</v>
      </c>
      <c r="F490" s="442" t="s">
        <v>923</v>
      </c>
      <c r="G490" s="443">
        <v>0</v>
      </c>
    </row>
    <row r="491" spans="3:7" x14ac:dyDescent="0.35">
      <c r="C491" s="444" t="s">
        <v>222</v>
      </c>
      <c r="D491" s="445" t="s">
        <v>497</v>
      </c>
      <c r="E491" s="442">
        <v>0.22009999999999999</v>
      </c>
      <c r="F491" s="442" t="s">
        <v>923</v>
      </c>
      <c r="G491" s="443">
        <v>0</v>
      </c>
    </row>
    <row r="492" spans="3:7" x14ac:dyDescent="0.35">
      <c r="C492" s="444" t="s">
        <v>222</v>
      </c>
      <c r="D492" s="445" t="s">
        <v>713</v>
      </c>
      <c r="E492" s="442">
        <v>8.4500000000000006E-2</v>
      </c>
      <c r="F492" s="442" t="s">
        <v>923</v>
      </c>
      <c r="G492" s="443">
        <v>0</v>
      </c>
    </row>
    <row r="493" spans="3:7" x14ac:dyDescent="0.35">
      <c r="C493" s="444" t="s">
        <v>222</v>
      </c>
      <c r="D493" s="445" t="s">
        <v>835</v>
      </c>
      <c r="E493" s="442">
        <v>-1.0915999999999999</v>
      </c>
      <c r="F493" s="442" t="s">
        <v>923</v>
      </c>
      <c r="G493" s="443">
        <v>0</v>
      </c>
    </row>
    <row r="494" spans="3:7" x14ac:dyDescent="0.35">
      <c r="C494" s="444" t="s">
        <v>222</v>
      </c>
      <c r="D494" s="445" t="s">
        <v>499</v>
      </c>
      <c r="E494" s="442">
        <v>0.42949999999999999</v>
      </c>
      <c r="F494" s="442" t="s">
        <v>924</v>
      </c>
      <c r="G494" s="443">
        <v>-0.01</v>
      </c>
    </row>
    <row r="495" spans="3:7" x14ac:dyDescent="0.35">
      <c r="C495" s="444" t="s">
        <v>222</v>
      </c>
      <c r="D495" s="445" t="s">
        <v>882</v>
      </c>
      <c r="E495" s="442">
        <v>-0.37119999999999997</v>
      </c>
      <c r="F495" s="442" t="s">
        <v>923</v>
      </c>
      <c r="G495" s="443">
        <v>0</v>
      </c>
    </row>
    <row r="496" spans="3:7" x14ac:dyDescent="0.35">
      <c r="C496" s="444" t="s">
        <v>222</v>
      </c>
      <c r="D496" s="445" t="s">
        <v>501</v>
      </c>
      <c r="E496" s="442">
        <v>0.4748</v>
      </c>
      <c r="F496" s="442" t="s">
        <v>924</v>
      </c>
      <c r="G496" s="443">
        <v>-0.01</v>
      </c>
    </row>
    <row r="497" spans="3:7" x14ac:dyDescent="0.35">
      <c r="C497" s="444" t="s">
        <v>222</v>
      </c>
      <c r="D497" s="445" t="s">
        <v>503</v>
      </c>
      <c r="E497" s="442">
        <v>0.56110000000000004</v>
      </c>
      <c r="F497" s="442" t="s">
        <v>924</v>
      </c>
      <c r="G497" s="443">
        <v>-0.01</v>
      </c>
    </row>
    <row r="498" spans="3:7" x14ac:dyDescent="0.35">
      <c r="C498" s="444" t="s">
        <v>222</v>
      </c>
      <c r="D498" s="445" t="s">
        <v>505</v>
      </c>
      <c r="E498" s="442">
        <v>0.3145</v>
      </c>
      <c r="F498" s="442" t="s">
        <v>923</v>
      </c>
      <c r="G498" s="443">
        <v>0</v>
      </c>
    </row>
    <row r="499" spans="3:7" x14ac:dyDescent="0.35">
      <c r="C499" s="444" t="s">
        <v>222</v>
      </c>
      <c r="D499" s="445" t="s">
        <v>507</v>
      </c>
      <c r="E499" s="442">
        <v>0.48930000000000001</v>
      </c>
      <c r="F499" s="442" t="s">
        <v>924</v>
      </c>
      <c r="G499" s="443">
        <v>-0.01</v>
      </c>
    </row>
    <row r="500" spans="3:7" x14ac:dyDescent="0.35">
      <c r="C500" s="444" t="s">
        <v>222</v>
      </c>
      <c r="D500" s="445" t="s">
        <v>509</v>
      </c>
      <c r="E500" s="442">
        <v>-6.3700000000000007E-2</v>
      </c>
      <c r="F500" s="442" t="s">
        <v>923</v>
      </c>
      <c r="G500" s="443">
        <v>0</v>
      </c>
    </row>
    <row r="501" spans="3:7" x14ac:dyDescent="0.35">
      <c r="C501" s="444" t="s">
        <v>222</v>
      </c>
      <c r="D501" s="445" t="s">
        <v>511</v>
      </c>
      <c r="E501" s="442">
        <v>0.1118</v>
      </c>
      <c r="F501" s="442" t="s">
        <v>923</v>
      </c>
      <c r="G501" s="443">
        <v>0</v>
      </c>
    </row>
    <row r="502" spans="3:7" x14ac:dyDescent="0.35">
      <c r="C502" s="444" t="s">
        <v>222</v>
      </c>
      <c r="D502" s="445" t="s">
        <v>513</v>
      </c>
      <c r="E502" s="442">
        <v>-0.31850000000000001</v>
      </c>
      <c r="F502" s="442" t="s">
        <v>923</v>
      </c>
      <c r="G502" s="443">
        <v>0</v>
      </c>
    </row>
    <row r="503" spans="3:7" x14ac:dyDescent="0.35">
      <c r="C503" s="444" t="s">
        <v>222</v>
      </c>
      <c r="D503" s="445" t="s">
        <v>833</v>
      </c>
      <c r="E503" s="442">
        <v>-1.1279999999999999</v>
      </c>
      <c r="F503" s="442" t="s">
        <v>923</v>
      </c>
      <c r="G503" s="443">
        <v>0</v>
      </c>
    </row>
    <row r="504" spans="3:7" x14ac:dyDescent="0.35">
      <c r="C504" s="444" t="s">
        <v>222</v>
      </c>
      <c r="D504" s="445" t="s">
        <v>515</v>
      </c>
      <c r="E504" s="442">
        <v>0.193</v>
      </c>
      <c r="F504" s="442" t="s">
        <v>923</v>
      </c>
      <c r="G504" s="443">
        <v>0</v>
      </c>
    </row>
    <row r="505" spans="3:7" x14ac:dyDescent="0.35">
      <c r="C505" s="444" t="s">
        <v>222</v>
      </c>
      <c r="D505" s="445" t="s">
        <v>517</v>
      </c>
      <c r="E505" s="442">
        <v>0.21609999999999999</v>
      </c>
      <c r="F505" s="442" t="s">
        <v>923</v>
      </c>
      <c r="G505" s="443">
        <v>0</v>
      </c>
    </row>
    <row r="506" spans="3:7" x14ac:dyDescent="0.35">
      <c r="C506" s="444" t="s">
        <v>222</v>
      </c>
      <c r="D506" s="445" t="s">
        <v>519</v>
      </c>
      <c r="E506" s="442">
        <v>-0.24410000000000001</v>
      </c>
      <c r="F506" s="442" t="s">
        <v>923</v>
      </c>
      <c r="G506" s="443">
        <v>0</v>
      </c>
    </row>
    <row r="507" spans="3:7" x14ac:dyDescent="0.35">
      <c r="C507" s="444" t="s">
        <v>222</v>
      </c>
      <c r="D507" s="445" t="s">
        <v>521</v>
      </c>
      <c r="E507" s="442">
        <v>1.0775999999999999</v>
      </c>
      <c r="F507" s="442" t="s">
        <v>924</v>
      </c>
      <c r="G507" s="443">
        <v>-0.01</v>
      </c>
    </row>
    <row r="508" spans="3:7" x14ac:dyDescent="0.35">
      <c r="C508" s="444" t="s">
        <v>222</v>
      </c>
      <c r="D508" s="445" t="s">
        <v>523</v>
      </c>
      <c r="E508" s="442">
        <v>1.0045999999999999</v>
      </c>
      <c r="F508" s="442" t="s">
        <v>924</v>
      </c>
      <c r="G508" s="443">
        <v>-0.01</v>
      </c>
    </row>
    <row r="509" spans="3:7" x14ac:dyDescent="0.35">
      <c r="C509" s="444" t="s">
        <v>222</v>
      </c>
      <c r="D509" s="445" t="s">
        <v>525</v>
      </c>
      <c r="E509" s="442">
        <v>-0.30980000000000002</v>
      </c>
      <c r="F509" s="442" t="s">
        <v>923</v>
      </c>
      <c r="G509" s="443">
        <v>0</v>
      </c>
    </row>
    <row r="510" spans="3:7" x14ac:dyDescent="0.35">
      <c r="C510" s="444" t="s">
        <v>222</v>
      </c>
      <c r="D510" s="445" t="s">
        <v>527</v>
      </c>
      <c r="E510" s="442">
        <v>-0.42009999999999997</v>
      </c>
      <c r="F510" s="442" t="s">
        <v>923</v>
      </c>
      <c r="G510" s="443">
        <v>0</v>
      </c>
    </row>
    <row r="511" spans="3:7" x14ac:dyDescent="0.35">
      <c r="C511" s="444" t="s">
        <v>222</v>
      </c>
      <c r="D511" s="445" t="s">
        <v>529</v>
      </c>
      <c r="E511" s="442">
        <v>0.2044</v>
      </c>
      <c r="F511" s="442" t="s">
        <v>923</v>
      </c>
      <c r="G511" s="443">
        <v>0</v>
      </c>
    </row>
    <row r="512" spans="3:7" x14ac:dyDescent="0.35">
      <c r="C512" s="444" t="s">
        <v>222</v>
      </c>
      <c r="D512" s="445" t="s">
        <v>531</v>
      </c>
      <c r="E512" s="442">
        <v>0.80730000000000002</v>
      </c>
      <c r="F512" s="442" t="s">
        <v>924</v>
      </c>
      <c r="G512" s="443">
        <v>-0.01</v>
      </c>
    </row>
    <row r="513" spans="3:7" x14ac:dyDescent="0.35">
      <c r="C513" s="444" t="s">
        <v>222</v>
      </c>
      <c r="D513" s="445" t="s">
        <v>533</v>
      </c>
      <c r="E513" s="442">
        <v>-0.19939999999999999</v>
      </c>
      <c r="F513" s="442" t="s">
        <v>923</v>
      </c>
      <c r="G513" s="443">
        <v>0</v>
      </c>
    </row>
    <row r="514" spans="3:7" x14ac:dyDescent="0.35">
      <c r="C514" s="444" t="s">
        <v>222</v>
      </c>
      <c r="D514" s="445" t="s">
        <v>535</v>
      </c>
      <c r="E514" s="442">
        <v>0.54590000000000005</v>
      </c>
      <c r="F514" s="442" t="s">
        <v>924</v>
      </c>
      <c r="G514" s="443">
        <v>-0.01</v>
      </c>
    </row>
    <row r="515" spans="3:7" x14ac:dyDescent="0.35">
      <c r="C515" s="444" t="s">
        <v>222</v>
      </c>
      <c r="D515" s="445" t="s">
        <v>854</v>
      </c>
      <c r="E515" s="442">
        <v>0.63370000000000004</v>
      </c>
      <c r="F515" s="442" t="s">
        <v>924</v>
      </c>
      <c r="G515" s="443">
        <v>-0.01</v>
      </c>
    </row>
    <row r="516" spans="3:7" x14ac:dyDescent="0.35">
      <c r="C516" s="444" t="s">
        <v>222</v>
      </c>
      <c r="D516" s="445" t="s">
        <v>537</v>
      </c>
      <c r="E516" s="442">
        <v>0.10580000000000001</v>
      </c>
      <c r="F516" s="442" t="s">
        <v>923</v>
      </c>
      <c r="G516" s="443">
        <v>0</v>
      </c>
    </row>
    <row r="517" spans="3:7" x14ac:dyDescent="0.35">
      <c r="C517" s="444" t="s">
        <v>222</v>
      </c>
      <c r="D517" s="445" t="s">
        <v>539</v>
      </c>
      <c r="E517" s="442">
        <v>-0.79469999999999996</v>
      </c>
      <c r="F517" s="442" t="s">
        <v>923</v>
      </c>
      <c r="G517" s="443">
        <v>0</v>
      </c>
    </row>
    <row r="518" spans="3:7" x14ac:dyDescent="0.35">
      <c r="C518" s="444" t="s">
        <v>222</v>
      </c>
      <c r="D518" s="445" t="s">
        <v>693</v>
      </c>
      <c r="E518" s="442">
        <v>0.86509999999999998</v>
      </c>
      <c r="F518" s="442" t="s">
        <v>924</v>
      </c>
      <c r="G518" s="443">
        <v>-0.01</v>
      </c>
    </row>
    <row r="519" spans="3:7" x14ac:dyDescent="0.35">
      <c r="C519" s="444" t="s">
        <v>222</v>
      </c>
      <c r="D519" s="445" t="s">
        <v>541</v>
      </c>
      <c r="E519" s="442">
        <v>0.6532</v>
      </c>
      <c r="F519" s="442" t="s">
        <v>924</v>
      </c>
      <c r="G519" s="443">
        <v>-0.01</v>
      </c>
    </row>
    <row r="520" spans="3:7" x14ac:dyDescent="0.35">
      <c r="C520" s="444" t="s">
        <v>222</v>
      </c>
      <c r="D520" s="445" t="s">
        <v>543</v>
      </c>
      <c r="E520" s="442">
        <v>9.9500000000000005E-2</v>
      </c>
      <c r="F520" s="442" t="s">
        <v>923</v>
      </c>
      <c r="G520" s="443">
        <v>0</v>
      </c>
    </row>
    <row r="521" spans="3:7" x14ac:dyDescent="0.35">
      <c r="C521" s="444" t="s">
        <v>222</v>
      </c>
      <c r="D521" s="445" t="s">
        <v>545</v>
      </c>
      <c r="E521" s="442">
        <v>1.0225</v>
      </c>
      <c r="F521" s="442" t="s">
        <v>924</v>
      </c>
      <c r="G521" s="443">
        <v>-0.01</v>
      </c>
    </row>
    <row r="522" spans="3:7" x14ac:dyDescent="0.35">
      <c r="C522" s="444" t="s">
        <v>222</v>
      </c>
      <c r="D522" s="445" t="s">
        <v>547</v>
      </c>
      <c r="E522" s="442">
        <v>-0.62419999999999998</v>
      </c>
      <c r="F522" s="442" t="s">
        <v>923</v>
      </c>
      <c r="G522" s="443">
        <v>0</v>
      </c>
    </row>
    <row r="523" spans="3:7" x14ac:dyDescent="0.35">
      <c r="C523" s="444" t="s">
        <v>222</v>
      </c>
      <c r="D523" s="445" t="s">
        <v>549</v>
      </c>
      <c r="E523" s="442">
        <v>-0.1208</v>
      </c>
      <c r="F523" s="442" t="s">
        <v>923</v>
      </c>
      <c r="G523" s="443">
        <v>0</v>
      </c>
    </row>
    <row r="524" spans="3:7" x14ac:dyDescent="0.35">
      <c r="C524" s="444" t="s">
        <v>222</v>
      </c>
      <c r="D524" s="445" t="s">
        <v>830</v>
      </c>
      <c r="E524" s="442">
        <v>1.0754999999999999</v>
      </c>
      <c r="F524" s="442" t="s">
        <v>924</v>
      </c>
      <c r="G524" s="443">
        <v>-0.01</v>
      </c>
    </row>
    <row r="525" spans="3:7" x14ac:dyDescent="0.35">
      <c r="C525" s="444" t="s">
        <v>222</v>
      </c>
      <c r="D525" s="445" t="s">
        <v>551</v>
      </c>
      <c r="E525" s="442">
        <v>-0.1993</v>
      </c>
      <c r="F525" s="442" t="s">
        <v>923</v>
      </c>
      <c r="G525" s="443">
        <v>0</v>
      </c>
    </row>
    <row r="526" spans="3:7" x14ac:dyDescent="0.35">
      <c r="C526" s="444" t="s">
        <v>222</v>
      </c>
      <c r="D526" s="445" t="s">
        <v>553</v>
      </c>
      <c r="E526" s="442">
        <v>1.2364999999999999</v>
      </c>
      <c r="F526" s="442" t="s">
        <v>924</v>
      </c>
      <c r="G526" s="443">
        <v>-0.01</v>
      </c>
    </row>
    <row r="527" spans="3:7" x14ac:dyDescent="0.35">
      <c r="C527" s="444" t="s">
        <v>222</v>
      </c>
      <c r="D527" s="445" t="s">
        <v>850</v>
      </c>
      <c r="E527" s="442">
        <v>3.5099999999999999E-2</v>
      </c>
      <c r="F527" s="442" t="s">
        <v>923</v>
      </c>
      <c r="G527" s="443">
        <v>0</v>
      </c>
    </row>
    <row r="528" spans="3:7" x14ac:dyDescent="0.35">
      <c r="C528" s="444" t="s">
        <v>222</v>
      </c>
      <c r="D528" s="445" t="s">
        <v>555</v>
      </c>
      <c r="E528" s="442">
        <v>0.73909999999999998</v>
      </c>
      <c r="F528" s="442" t="s">
        <v>924</v>
      </c>
      <c r="G528" s="443">
        <v>-0.01</v>
      </c>
    </row>
    <row r="529" spans="3:7" x14ac:dyDescent="0.35">
      <c r="C529" s="444" t="s">
        <v>222</v>
      </c>
      <c r="D529" s="445" t="s">
        <v>557</v>
      </c>
      <c r="E529" s="442">
        <v>0.79869999999999997</v>
      </c>
      <c r="F529" s="442" t="s">
        <v>924</v>
      </c>
      <c r="G529" s="443">
        <v>-0.01</v>
      </c>
    </row>
    <row r="530" spans="3:7" x14ac:dyDescent="0.35">
      <c r="C530" s="444" t="s">
        <v>222</v>
      </c>
      <c r="D530" s="445" t="s">
        <v>559</v>
      </c>
      <c r="E530" s="442">
        <v>-1.3899999999999999E-2</v>
      </c>
      <c r="F530" s="442" t="s">
        <v>923</v>
      </c>
      <c r="G530" s="443">
        <v>0</v>
      </c>
    </row>
    <row r="531" spans="3:7" x14ac:dyDescent="0.35">
      <c r="C531" s="444" t="s">
        <v>222</v>
      </c>
      <c r="D531" s="445" t="s">
        <v>852</v>
      </c>
      <c r="E531" s="442">
        <v>-0.70720000000000005</v>
      </c>
      <c r="F531" s="442" t="s">
        <v>923</v>
      </c>
      <c r="G531" s="443">
        <v>0</v>
      </c>
    </row>
    <row r="532" spans="3:7" x14ac:dyDescent="0.35">
      <c r="C532" s="444" t="s">
        <v>222</v>
      </c>
      <c r="D532" s="445" t="s">
        <v>561</v>
      </c>
      <c r="E532" s="442">
        <v>-0.93320000000000003</v>
      </c>
      <c r="F532" s="442" t="s">
        <v>923</v>
      </c>
      <c r="G532" s="443">
        <v>0</v>
      </c>
    </row>
    <row r="533" spans="3:7" x14ac:dyDescent="0.35">
      <c r="C533" s="444" t="s">
        <v>222</v>
      </c>
      <c r="D533" s="445" t="s">
        <v>563</v>
      </c>
      <c r="E533" s="442">
        <v>-0.2412</v>
      </c>
      <c r="F533" s="442" t="s">
        <v>923</v>
      </c>
      <c r="G533" s="443">
        <v>0</v>
      </c>
    </row>
    <row r="534" spans="3:7" x14ac:dyDescent="0.35">
      <c r="C534" s="444" t="s">
        <v>222</v>
      </c>
      <c r="D534" s="445" t="s">
        <v>825</v>
      </c>
      <c r="E534" s="442">
        <v>-0.41789999999999999</v>
      </c>
      <c r="F534" s="442" t="s">
        <v>923</v>
      </c>
      <c r="G534" s="443">
        <v>0</v>
      </c>
    </row>
    <row r="535" spans="3:7" x14ac:dyDescent="0.35">
      <c r="C535" s="444" t="s">
        <v>222</v>
      </c>
      <c r="D535" s="445" t="s">
        <v>565</v>
      </c>
      <c r="E535" s="442">
        <v>0.27589999999999998</v>
      </c>
      <c r="F535" s="442" t="s">
        <v>923</v>
      </c>
      <c r="G535" s="443">
        <v>0</v>
      </c>
    </row>
    <row r="536" spans="3:7" x14ac:dyDescent="0.35">
      <c r="C536" s="444" t="s">
        <v>222</v>
      </c>
      <c r="D536" s="445" t="s">
        <v>567</v>
      </c>
      <c r="E536" s="442">
        <v>0.74039999999999995</v>
      </c>
      <c r="F536" s="442" t="s">
        <v>924</v>
      </c>
      <c r="G536" s="443">
        <v>-0.01</v>
      </c>
    </row>
    <row r="537" spans="3:7" x14ac:dyDescent="0.35">
      <c r="C537" s="444" t="s">
        <v>222</v>
      </c>
      <c r="D537" s="445" t="s">
        <v>569</v>
      </c>
      <c r="E537" s="442">
        <v>0.9012</v>
      </c>
      <c r="F537" s="442" t="s">
        <v>924</v>
      </c>
      <c r="G537" s="443">
        <v>-0.01</v>
      </c>
    </row>
    <row r="538" spans="3:7" x14ac:dyDescent="0.35">
      <c r="C538" s="444" t="s">
        <v>222</v>
      </c>
      <c r="D538" s="445" t="s">
        <v>859</v>
      </c>
      <c r="E538" s="442">
        <v>-9.5299999999999996E-2</v>
      </c>
      <c r="F538" s="442" t="s">
        <v>923</v>
      </c>
      <c r="G538" s="443">
        <v>0</v>
      </c>
    </row>
    <row r="539" spans="3:7" x14ac:dyDescent="0.35">
      <c r="C539" s="444" t="s">
        <v>222</v>
      </c>
      <c r="D539" s="445" t="s">
        <v>571</v>
      </c>
      <c r="E539" s="442">
        <v>0.3664</v>
      </c>
      <c r="F539" s="442" t="s">
        <v>924</v>
      </c>
      <c r="G539" s="443">
        <v>-0.01</v>
      </c>
    </row>
    <row r="540" spans="3:7" x14ac:dyDescent="0.35">
      <c r="C540" s="444" t="s">
        <v>222</v>
      </c>
      <c r="D540" s="445" t="s">
        <v>573</v>
      </c>
      <c r="E540" s="442">
        <v>0.4899</v>
      </c>
      <c r="F540" s="442" t="s">
        <v>924</v>
      </c>
      <c r="G540" s="443">
        <v>-0.01</v>
      </c>
    </row>
    <row r="541" spans="3:7" x14ac:dyDescent="0.35">
      <c r="C541" s="444" t="s">
        <v>222</v>
      </c>
      <c r="D541" s="445" t="s">
        <v>575</v>
      </c>
      <c r="E541" s="442">
        <v>0.29110000000000003</v>
      </c>
      <c r="F541" s="442" t="s">
        <v>923</v>
      </c>
      <c r="G541" s="443">
        <v>0</v>
      </c>
    </row>
    <row r="542" spans="3:7" x14ac:dyDescent="0.35">
      <c r="C542" s="444" t="s">
        <v>222</v>
      </c>
      <c r="D542" s="445" t="s">
        <v>577</v>
      </c>
      <c r="E542" s="442">
        <v>-0.30719999999999997</v>
      </c>
      <c r="F542" s="442" t="s">
        <v>923</v>
      </c>
      <c r="G542" s="443">
        <v>0</v>
      </c>
    </row>
    <row r="543" spans="3:7" x14ac:dyDescent="0.35">
      <c r="C543" s="444" t="s">
        <v>222</v>
      </c>
      <c r="D543" s="445" t="s">
        <v>579</v>
      </c>
      <c r="E543" s="442">
        <v>0.61939999999999995</v>
      </c>
      <c r="F543" s="442" t="s">
        <v>924</v>
      </c>
      <c r="G543" s="443">
        <v>-0.01</v>
      </c>
    </row>
    <row r="544" spans="3:7" x14ac:dyDescent="0.35">
      <c r="C544" s="444" t="s">
        <v>222</v>
      </c>
      <c r="D544" s="445" t="s">
        <v>581</v>
      </c>
      <c r="E544" s="442">
        <v>1.5098</v>
      </c>
      <c r="F544" s="442" t="s">
        <v>924</v>
      </c>
      <c r="G544" s="443">
        <v>-0.01</v>
      </c>
    </row>
    <row r="545" spans="3:7" x14ac:dyDescent="0.35">
      <c r="C545" s="444" t="s">
        <v>222</v>
      </c>
      <c r="D545" s="445" t="s">
        <v>583</v>
      </c>
      <c r="E545" s="442">
        <v>-0.38650000000000001</v>
      </c>
      <c r="F545" s="442" t="s">
        <v>923</v>
      </c>
      <c r="G545" s="443">
        <v>0</v>
      </c>
    </row>
    <row r="546" spans="3:7" x14ac:dyDescent="0.35">
      <c r="C546" s="444" t="s">
        <v>222</v>
      </c>
      <c r="D546" s="445" t="s">
        <v>870</v>
      </c>
      <c r="E546" s="442">
        <v>8.4500000000000006E-2</v>
      </c>
      <c r="F546" s="442" t="s">
        <v>923</v>
      </c>
      <c r="G546" s="443">
        <v>0</v>
      </c>
    </row>
    <row r="547" spans="3:7" x14ac:dyDescent="0.35">
      <c r="C547" s="444" t="s">
        <v>222</v>
      </c>
      <c r="D547" s="445" t="s">
        <v>585</v>
      </c>
      <c r="E547" s="442">
        <v>3.8999999999999998E-3</v>
      </c>
      <c r="F547" s="442" t="s">
        <v>923</v>
      </c>
      <c r="G547" s="443">
        <v>0</v>
      </c>
    </row>
    <row r="548" spans="3:7" x14ac:dyDescent="0.35">
      <c r="C548" s="444" t="s">
        <v>222</v>
      </c>
      <c r="D548" s="445" t="s">
        <v>587</v>
      </c>
      <c r="E548" s="442">
        <v>-0.44579999999999997</v>
      </c>
      <c r="F548" s="442" t="s">
        <v>923</v>
      </c>
      <c r="G548" s="443">
        <v>0</v>
      </c>
    </row>
    <row r="549" spans="3:7" x14ac:dyDescent="0.35">
      <c r="C549" s="444" t="s">
        <v>222</v>
      </c>
      <c r="D549" s="445" t="s">
        <v>589</v>
      </c>
      <c r="E549" s="442">
        <v>-0.1512</v>
      </c>
      <c r="F549" s="442" t="s">
        <v>923</v>
      </c>
      <c r="G549" s="443">
        <v>0</v>
      </c>
    </row>
    <row r="550" spans="3:7" x14ac:dyDescent="0.35">
      <c r="C550" s="444" t="s">
        <v>222</v>
      </c>
      <c r="D550" s="445" t="s">
        <v>591</v>
      </c>
      <c r="E550" s="442">
        <v>-0.93169999999999997</v>
      </c>
      <c r="F550" s="442" t="s">
        <v>923</v>
      </c>
      <c r="G550" s="443">
        <v>0</v>
      </c>
    </row>
    <row r="551" spans="3:7" x14ac:dyDescent="0.35">
      <c r="C551" s="444" t="s">
        <v>222</v>
      </c>
      <c r="D551" s="445" t="s">
        <v>593</v>
      </c>
      <c r="E551" s="442">
        <v>0.33310000000000001</v>
      </c>
      <c r="F551" s="442" t="s">
        <v>923</v>
      </c>
      <c r="G551" s="443">
        <v>0</v>
      </c>
    </row>
    <row r="552" spans="3:7" x14ac:dyDescent="0.35">
      <c r="C552" s="444" t="s">
        <v>222</v>
      </c>
      <c r="D552" s="445" t="s">
        <v>595</v>
      </c>
      <c r="E552" s="442">
        <v>-0.57250000000000001</v>
      </c>
      <c r="F552" s="442" t="s">
        <v>923</v>
      </c>
      <c r="G552" s="443">
        <v>0</v>
      </c>
    </row>
    <row r="553" spans="3:7" x14ac:dyDescent="0.35">
      <c r="C553" s="444" t="s">
        <v>222</v>
      </c>
      <c r="D553" s="445" t="s">
        <v>597</v>
      </c>
      <c r="E553" s="442">
        <v>-0.48959999999999998</v>
      </c>
      <c r="F553" s="442" t="s">
        <v>923</v>
      </c>
      <c r="G553" s="443">
        <v>0</v>
      </c>
    </row>
    <row r="554" spans="3:7" x14ac:dyDescent="0.35">
      <c r="C554" s="444" t="s">
        <v>222</v>
      </c>
      <c r="D554" s="445" t="s">
        <v>715</v>
      </c>
      <c r="E554" s="442">
        <v>0.1363</v>
      </c>
      <c r="F554" s="442" t="s">
        <v>923</v>
      </c>
      <c r="G554" s="443">
        <v>0</v>
      </c>
    </row>
    <row r="555" spans="3:7" x14ac:dyDescent="0.35">
      <c r="C555" s="444" t="s">
        <v>222</v>
      </c>
      <c r="D555" s="445" t="s">
        <v>599</v>
      </c>
      <c r="E555" s="442">
        <v>1.24E-2</v>
      </c>
      <c r="F555" s="442" t="s">
        <v>923</v>
      </c>
      <c r="G555" s="443">
        <v>0</v>
      </c>
    </row>
    <row r="556" spans="3:7" x14ac:dyDescent="0.35">
      <c r="C556" s="444" t="s">
        <v>222</v>
      </c>
      <c r="D556" s="445" t="s">
        <v>601</v>
      </c>
      <c r="E556" s="442">
        <v>6.2E-2</v>
      </c>
      <c r="F556" s="442" t="s">
        <v>923</v>
      </c>
      <c r="G556" s="443">
        <v>0</v>
      </c>
    </row>
    <row r="557" spans="3:7" x14ac:dyDescent="0.35">
      <c r="C557" s="444" t="s">
        <v>222</v>
      </c>
      <c r="D557" s="445" t="s">
        <v>603</v>
      </c>
      <c r="E557" s="442">
        <v>0.50260000000000005</v>
      </c>
      <c r="F557" s="442" t="s">
        <v>924</v>
      </c>
      <c r="G557" s="443">
        <v>-0.01</v>
      </c>
    </row>
    <row r="558" spans="3:7" x14ac:dyDescent="0.35">
      <c r="C558" s="444" t="s">
        <v>222</v>
      </c>
      <c r="D558" s="445" t="s">
        <v>605</v>
      </c>
      <c r="E558" s="442">
        <v>0.378</v>
      </c>
      <c r="F558" s="442" t="s">
        <v>924</v>
      </c>
      <c r="G558" s="443">
        <v>-0.01</v>
      </c>
    </row>
    <row r="559" spans="3:7" x14ac:dyDescent="0.35">
      <c r="C559" s="444" t="s">
        <v>222</v>
      </c>
      <c r="D559" s="445" t="s">
        <v>607</v>
      </c>
      <c r="E559" s="442">
        <v>-0.27110000000000001</v>
      </c>
      <c r="F559" s="442" t="s">
        <v>923</v>
      </c>
      <c r="G559" s="443">
        <v>0</v>
      </c>
    </row>
    <row r="560" spans="3:7" x14ac:dyDescent="0.35">
      <c r="C560" s="444" t="s">
        <v>222</v>
      </c>
      <c r="D560" s="445" t="s">
        <v>847</v>
      </c>
      <c r="E560" s="442">
        <v>0.2606</v>
      </c>
      <c r="F560" s="442" t="s">
        <v>923</v>
      </c>
      <c r="G560" s="443">
        <v>0</v>
      </c>
    </row>
    <row r="561" spans="3:7" x14ac:dyDescent="0.35">
      <c r="C561" s="444" t="s">
        <v>222</v>
      </c>
      <c r="D561" s="445" t="s">
        <v>609</v>
      </c>
      <c r="E561" s="442">
        <v>-2.7400000000000001E-2</v>
      </c>
      <c r="F561" s="442" t="s">
        <v>923</v>
      </c>
      <c r="G561" s="443">
        <v>0</v>
      </c>
    </row>
    <row r="562" spans="3:7" x14ac:dyDescent="0.35">
      <c r="C562" s="444" t="s">
        <v>222</v>
      </c>
      <c r="D562" s="445" t="s">
        <v>611</v>
      </c>
      <c r="E562" s="442">
        <v>0.30299999999999999</v>
      </c>
      <c r="F562" s="442" t="s">
        <v>923</v>
      </c>
      <c r="G562" s="443">
        <v>0</v>
      </c>
    </row>
    <row r="563" spans="3:7" x14ac:dyDescent="0.35">
      <c r="C563" s="444" t="s">
        <v>222</v>
      </c>
      <c r="D563" s="445" t="s">
        <v>613</v>
      </c>
      <c r="E563" s="442">
        <v>0.77529999999999999</v>
      </c>
      <c r="F563" s="442" t="s">
        <v>924</v>
      </c>
      <c r="G563" s="443">
        <v>-0.01</v>
      </c>
    </row>
    <row r="564" spans="3:7" x14ac:dyDescent="0.35">
      <c r="C564" s="444" t="s">
        <v>222</v>
      </c>
      <c r="D564" s="445" t="s">
        <v>700</v>
      </c>
      <c r="E564" s="442">
        <v>-0.38540000000000002</v>
      </c>
      <c r="F564" s="442" t="s">
        <v>923</v>
      </c>
      <c r="G564" s="443">
        <v>0</v>
      </c>
    </row>
    <row r="565" spans="3:7" x14ac:dyDescent="0.35">
      <c r="C565" s="444" t="s">
        <v>222</v>
      </c>
      <c r="D565" s="445" t="s">
        <v>861</v>
      </c>
      <c r="E565" s="442">
        <v>1.1854</v>
      </c>
      <c r="F565" s="442" t="s">
        <v>924</v>
      </c>
      <c r="G565" s="443">
        <v>-0.01</v>
      </c>
    </row>
    <row r="566" spans="3:7" x14ac:dyDescent="0.35">
      <c r="C566" s="444" t="s">
        <v>222</v>
      </c>
      <c r="D566" s="445" t="s">
        <v>615</v>
      </c>
      <c r="E566" s="442">
        <v>0.61009999999999998</v>
      </c>
      <c r="F566" s="442" t="s">
        <v>924</v>
      </c>
      <c r="G566" s="443">
        <v>-0.01</v>
      </c>
    </row>
    <row r="567" spans="3:7" x14ac:dyDescent="0.35">
      <c r="C567" s="444" t="s">
        <v>222</v>
      </c>
      <c r="D567" s="445" t="s">
        <v>617</v>
      </c>
      <c r="E567" s="442">
        <v>0.60819999999999996</v>
      </c>
      <c r="F567" s="442" t="s">
        <v>924</v>
      </c>
      <c r="G567" s="443">
        <v>-0.01</v>
      </c>
    </row>
    <row r="568" spans="3:7" x14ac:dyDescent="0.35">
      <c r="C568" s="444" t="s">
        <v>222</v>
      </c>
      <c r="D568" s="445" t="s">
        <v>619</v>
      </c>
      <c r="E568" s="442">
        <v>0.86699999999999999</v>
      </c>
      <c r="F568" s="442" t="s">
        <v>924</v>
      </c>
      <c r="G568" s="443">
        <v>-0.01</v>
      </c>
    </row>
    <row r="569" spans="3:7" x14ac:dyDescent="0.35">
      <c r="C569" s="444" t="s">
        <v>222</v>
      </c>
      <c r="D569" s="445" t="s">
        <v>621</v>
      </c>
      <c r="E569" s="442">
        <v>-0.01</v>
      </c>
      <c r="F569" s="442" t="s">
        <v>923</v>
      </c>
      <c r="G569" s="443">
        <v>0</v>
      </c>
    </row>
    <row r="570" spans="3:7" x14ac:dyDescent="0.35">
      <c r="C570" s="444" t="s">
        <v>222</v>
      </c>
      <c r="D570" s="445" t="s">
        <v>702</v>
      </c>
      <c r="E570" s="442">
        <v>5.5899999999999998E-2</v>
      </c>
      <c r="F570" s="442" t="s">
        <v>923</v>
      </c>
      <c r="G570" s="443">
        <v>0</v>
      </c>
    </row>
    <row r="571" spans="3:7" x14ac:dyDescent="0.35">
      <c r="C571" s="444" t="s">
        <v>222</v>
      </c>
      <c r="D571" s="445" t="s">
        <v>623</v>
      </c>
      <c r="E571" s="442">
        <v>-9.6100000000000005E-2</v>
      </c>
      <c r="F571" s="442" t="s">
        <v>923</v>
      </c>
      <c r="G571" s="443">
        <v>0</v>
      </c>
    </row>
    <row r="572" spans="3:7" x14ac:dyDescent="0.35">
      <c r="C572" s="444" t="s">
        <v>222</v>
      </c>
      <c r="D572" s="445" t="s">
        <v>625</v>
      </c>
      <c r="E572" s="442">
        <v>-0.12640000000000001</v>
      </c>
      <c r="F572" s="442" t="s">
        <v>923</v>
      </c>
      <c r="G572" s="443">
        <v>0</v>
      </c>
    </row>
    <row r="573" spans="3:7" x14ac:dyDescent="0.35">
      <c r="C573" s="444" t="s">
        <v>222</v>
      </c>
      <c r="D573" s="445" t="s">
        <v>927</v>
      </c>
      <c r="E573" s="442" t="s">
        <v>925</v>
      </c>
      <c r="F573" s="442" t="s">
        <v>923</v>
      </c>
      <c r="G573" s="443">
        <v>0</v>
      </c>
    </row>
    <row r="574" spans="3:7" x14ac:dyDescent="0.35">
      <c r="C574" s="444" t="s">
        <v>222</v>
      </c>
      <c r="D574" s="445" t="s">
        <v>926</v>
      </c>
      <c r="E574" s="442" t="s">
        <v>925</v>
      </c>
      <c r="F574" s="442" t="s">
        <v>923</v>
      </c>
      <c r="G574" s="443">
        <v>0</v>
      </c>
    </row>
    <row r="575" spans="3:7" x14ac:dyDescent="0.35">
      <c r="C575" s="444" t="s">
        <v>222</v>
      </c>
      <c r="D575" s="445" t="s">
        <v>627</v>
      </c>
      <c r="E575" s="442">
        <v>0.21829999999999999</v>
      </c>
      <c r="F575" s="442" t="s">
        <v>923</v>
      </c>
      <c r="G575" s="443">
        <v>0</v>
      </c>
    </row>
    <row r="576" spans="3:7" x14ac:dyDescent="0.35">
      <c r="C576" s="444" t="s">
        <v>222</v>
      </c>
      <c r="D576" s="445" t="s">
        <v>705</v>
      </c>
      <c r="E576" s="442">
        <v>2.0794999999999999</v>
      </c>
      <c r="F576" s="442" t="s">
        <v>924</v>
      </c>
      <c r="G576" s="443">
        <v>-0.01</v>
      </c>
    </row>
    <row r="577" spans="3:7" x14ac:dyDescent="0.35">
      <c r="C577" s="444" t="s">
        <v>222</v>
      </c>
      <c r="D577" s="445" t="s">
        <v>928</v>
      </c>
      <c r="E577" s="442" t="s">
        <v>925</v>
      </c>
      <c r="F577" s="442" t="s">
        <v>923</v>
      </c>
      <c r="G577" s="443">
        <v>0</v>
      </c>
    </row>
    <row r="578" spans="3:7" x14ac:dyDescent="0.35">
      <c r="C578" s="444" t="s">
        <v>222</v>
      </c>
      <c r="D578" s="445" t="s">
        <v>631</v>
      </c>
      <c r="E578" s="442">
        <v>1.1279999999999999</v>
      </c>
      <c r="F578" s="442" t="s">
        <v>924</v>
      </c>
      <c r="G578" s="443">
        <v>-0.01</v>
      </c>
    </row>
    <row r="579" spans="3:7" x14ac:dyDescent="0.35">
      <c r="C579" s="444" t="s">
        <v>222</v>
      </c>
      <c r="D579" s="445" t="s">
        <v>633</v>
      </c>
      <c r="E579" s="442">
        <v>1.7205999999999999</v>
      </c>
      <c r="F579" s="442" t="s">
        <v>924</v>
      </c>
      <c r="G579" s="443">
        <v>-0.01</v>
      </c>
    </row>
    <row r="580" spans="3:7" x14ac:dyDescent="0.35">
      <c r="C580" s="444" t="s">
        <v>222</v>
      </c>
      <c r="D580" s="445" t="s">
        <v>635</v>
      </c>
      <c r="E580" s="442">
        <v>0.96830000000000005</v>
      </c>
      <c r="F580" s="442" t="s">
        <v>924</v>
      </c>
      <c r="G580" s="443">
        <v>-0.01</v>
      </c>
    </row>
    <row r="581" spans="3:7" x14ac:dyDescent="0.35">
      <c r="C581" s="444" t="s">
        <v>222</v>
      </c>
      <c r="D581" s="445" t="s">
        <v>637</v>
      </c>
      <c r="E581" s="442">
        <v>0.75760000000000005</v>
      </c>
      <c r="F581" s="442" t="s">
        <v>924</v>
      </c>
      <c r="G581" s="443">
        <v>-0.01</v>
      </c>
    </row>
    <row r="582" spans="3:7" x14ac:dyDescent="0.35">
      <c r="C582" s="444" t="s">
        <v>222</v>
      </c>
      <c r="D582" s="445" t="s">
        <v>639</v>
      </c>
      <c r="E582" s="442">
        <v>0.1361</v>
      </c>
      <c r="F582" s="442" t="s">
        <v>923</v>
      </c>
      <c r="G582" s="443">
        <v>0</v>
      </c>
    </row>
    <row r="583" spans="3:7" x14ac:dyDescent="0.35">
      <c r="C583" s="444" t="s">
        <v>222</v>
      </c>
      <c r="D583" s="445" t="s">
        <v>641</v>
      </c>
      <c r="E583" s="442">
        <v>-5.1799999999999999E-2</v>
      </c>
      <c r="F583" s="442" t="s">
        <v>923</v>
      </c>
      <c r="G583" s="443">
        <v>0</v>
      </c>
    </row>
    <row r="584" spans="3:7" x14ac:dyDescent="0.35">
      <c r="C584" s="444" t="s">
        <v>222</v>
      </c>
      <c r="D584" s="445" t="s">
        <v>643</v>
      </c>
      <c r="E584" s="442">
        <v>-0.36870000000000003</v>
      </c>
      <c r="F584" s="442" t="s">
        <v>923</v>
      </c>
      <c r="G584" s="443">
        <v>0</v>
      </c>
    </row>
    <row r="585" spans="3:7" x14ac:dyDescent="0.35">
      <c r="C585" s="444" t="s">
        <v>222</v>
      </c>
      <c r="D585" s="445" t="s">
        <v>645</v>
      </c>
      <c r="E585" s="442">
        <v>-4.4900000000000002E-2</v>
      </c>
      <c r="F585" s="442" t="s">
        <v>923</v>
      </c>
      <c r="G585" s="443">
        <v>0</v>
      </c>
    </row>
    <row r="586" spans="3:7" x14ac:dyDescent="0.35">
      <c r="C586" s="444" t="s">
        <v>222</v>
      </c>
      <c r="D586" s="445" t="s">
        <v>647</v>
      </c>
      <c r="E586" s="442">
        <v>0.67579999999999996</v>
      </c>
      <c r="F586" s="442" t="s">
        <v>924</v>
      </c>
      <c r="G586" s="443">
        <v>-0.01</v>
      </c>
    </row>
    <row r="587" spans="3:7" x14ac:dyDescent="0.35">
      <c r="C587" s="444" t="s">
        <v>222</v>
      </c>
      <c r="D587" s="445" t="s">
        <v>649</v>
      </c>
      <c r="E587" s="442">
        <v>0.76900000000000002</v>
      </c>
      <c r="F587" s="442" t="s">
        <v>924</v>
      </c>
      <c r="G587" s="443">
        <v>-0.01</v>
      </c>
    </row>
    <row r="588" spans="3:7" x14ac:dyDescent="0.35">
      <c r="C588" s="444" t="s">
        <v>222</v>
      </c>
      <c r="D588" s="445" t="s">
        <v>878</v>
      </c>
      <c r="E588" s="442">
        <v>-2.8799999999999999E-2</v>
      </c>
      <c r="F588" s="442" t="s">
        <v>923</v>
      </c>
      <c r="G588" s="443">
        <v>0</v>
      </c>
    </row>
    <row r="589" spans="3:7" x14ac:dyDescent="0.35">
      <c r="C589" s="444" t="s">
        <v>222</v>
      </c>
      <c r="D589" s="445" t="s">
        <v>667</v>
      </c>
      <c r="E589" s="442">
        <v>1.3599999999999999E-2</v>
      </c>
      <c r="F589" s="442" t="s">
        <v>923</v>
      </c>
      <c r="G589" s="443">
        <v>0</v>
      </c>
    </row>
    <row r="590" spans="3:7" x14ac:dyDescent="0.35">
      <c r="C590" s="444" t="s">
        <v>222</v>
      </c>
      <c r="D590" s="445" t="s">
        <v>866</v>
      </c>
      <c r="E590" s="442">
        <v>-0.4451</v>
      </c>
      <c r="F590" s="442" t="s">
        <v>923</v>
      </c>
      <c r="G590" s="443">
        <v>0</v>
      </c>
    </row>
    <row r="591" spans="3:7" x14ac:dyDescent="0.35">
      <c r="C591" s="444" t="s">
        <v>222</v>
      </c>
      <c r="D591" s="445" t="s">
        <v>717</v>
      </c>
      <c r="E591" s="442">
        <v>1.7665999999999999</v>
      </c>
      <c r="F591" s="442" t="s">
        <v>924</v>
      </c>
      <c r="G591" s="443">
        <v>-0.01</v>
      </c>
    </row>
    <row r="592" spans="3:7" x14ac:dyDescent="0.35">
      <c r="C592" s="444" t="s">
        <v>222</v>
      </c>
      <c r="D592" s="445" t="s">
        <v>857</v>
      </c>
      <c r="E592" s="442">
        <v>8.3500000000000005E-2</v>
      </c>
      <c r="F592" s="442" t="s">
        <v>923</v>
      </c>
      <c r="G592" s="443">
        <v>0</v>
      </c>
    </row>
    <row r="593" spans="3:7" x14ac:dyDescent="0.35">
      <c r="C593" s="444" t="s">
        <v>222</v>
      </c>
      <c r="D593" s="445" t="s">
        <v>868</v>
      </c>
      <c r="E593" s="442">
        <v>1.5125</v>
      </c>
      <c r="F593" s="442" t="s">
        <v>924</v>
      </c>
      <c r="G593" s="443">
        <v>-0.01</v>
      </c>
    </row>
  </sheetData>
  <sheetProtection algorithmName="SHA-512" hashValue="0JZreuLIAlXf5wYk3VStMUVTSSF/4nourg34+PIB7EL9JMT/QX7nUZE15w/GrLMPkOEjfsruPnNxQXuvfmI+8Q==" saltValue="P5FTzmctE93ZLiU1lCY9hA==" spinCount="100000" sheet="1" objects="1" scenarios="1"/>
  <mergeCells count="3">
    <mergeCell ref="C2:N2"/>
    <mergeCell ref="C5:N5"/>
    <mergeCell ref="C4:N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CA2DA-4D8E-4855-806F-BFB8C9596FD3}">
  <sheetPr>
    <tabColor theme="0" tint="-0.14999847407452621"/>
  </sheetPr>
  <dimension ref="A1:F36"/>
  <sheetViews>
    <sheetView showGridLines="0" zoomScaleNormal="100" workbookViewId="0">
      <selection activeCell="E16" sqref="E16"/>
    </sheetView>
  </sheetViews>
  <sheetFormatPr defaultColWidth="0" defaultRowHeight="14.5" zeroHeight="1" x14ac:dyDescent="0.35"/>
  <cols>
    <col min="1" max="1" width="5.7265625" customWidth="1"/>
    <col min="2" max="2" width="34.7265625" customWidth="1"/>
    <col min="3" max="3" width="23.81640625" customWidth="1"/>
    <col min="4" max="4" width="16.81640625" customWidth="1"/>
    <col min="5" max="5" width="57.1796875" customWidth="1"/>
    <col min="6" max="6" width="9.1796875" customWidth="1"/>
    <col min="7" max="16384" width="9.1796875" hidden="1"/>
  </cols>
  <sheetData>
    <row r="1" spans="2:5" ht="15" thickBot="1" x14ac:dyDescent="0.4"/>
    <row r="2" spans="2:5" ht="69" customHeight="1" thickBot="1" x14ac:dyDescent="0.4">
      <c r="B2" s="585" t="s">
        <v>1</v>
      </c>
      <c r="C2" s="586"/>
      <c r="D2" s="586"/>
      <c r="E2" s="587"/>
    </row>
    <row r="3" spans="2:5" x14ac:dyDescent="0.35">
      <c r="D3" s="27"/>
    </row>
    <row r="4" spans="2:5" s="4" customFormat="1" ht="18" customHeight="1" x14ac:dyDescent="0.35">
      <c r="B4" s="507" t="s">
        <v>1099</v>
      </c>
      <c r="C4" s="508"/>
      <c r="D4" s="508"/>
      <c r="E4" s="509"/>
    </row>
    <row r="5" spans="2:5" ht="30" customHeight="1" x14ac:dyDescent="0.35">
      <c r="B5" s="591" t="s">
        <v>1104</v>
      </c>
      <c r="C5" s="521"/>
      <c r="D5" s="521"/>
      <c r="E5" s="521"/>
    </row>
    <row r="6" spans="2:5" x14ac:dyDescent="0.35"/>
    <row r="7" spans="2:5" x14ac:dyDescent="0.35">
      <c r="B7" s="592" t="s">
        <v>929</v>
      </c>
      <c r="C7" s="592"/>
      <c r="D7" s="592"/>
      <c r="E7" s="466" t="s">
        <v>930</v>
      </c>
    </row>
    <row r="8" spans="2:5" ht="15" customHeight="1" x14ac:dyDescent="0.35">
      <c r="B8" s="226" t="s">
        <v>931</v>
      </c>
      <c r="C8" s="227"/>
      <c r="D8" s="228"/>
      <c r="E8" s="171">
        <v>0</v>
      </c>
    </row>
    <row r="9" spans="2:5" ht="15" customHeight="1" x14ac:dyDescent="0.35">
      <c r="B9" s="226" t="s">
        <v>932</v>
      </c>
      <c r="C9" s="227"/>
      <c r="D9" s="228"/>
      <c r="E9" s="171">
        <v>0</v>
      </c>
    </row>
    <row r="10" spans="2:5" ht="15" customHeight="1" x14ac:dyDescent="0.35">
      <c r="B10" s="226" t="s">
        <v>933</v>
      </c>
      <c r="C10" s="227"/>
      <c r="D10" s="228"/>
      <c r="E10" s="171">
        <v>0</v>
      </c>
    </row>
    <row r="11" spans="2:5" ht="15" customHeight="1" x14ac:dyDescent="0.35">
      <c r="B11" s="226" t="s">
        <v>934</v>
      </c>
      <c r="C11" s="227"/>
      <c r="D11" s="228"/>
      <c r="E11" s="171">
        <v>0</v>
      </c>
    </row>
    <row r="12" spans="2:5" ht="15" customHeight="1" x14ac:dyDescent="0.35">
      <c r="B12" s="226" t="s">
        <v>935</v>
      </c>
      <c r="C12" s="227"/>
      <c r="D12" s="228"/>
      <c r="E12" s="171">
        <v>2E-3</v>
      </c>
    </row>
    <row r="13" spans="2:5" x14ac:dyDescent="0.35">
      <c r="B13" s="226" t="s">
        <v>936</v>
      </c>
      <c r="C13" s="227"/>
      <c r="D13" s="228"/>
      <c r="E13" s="171">
        <v>4.0000000000000001E-3</v>
      </c>
    </row>
    <row r="14" spans="2:5" x14ac:dyDescent="0.35">
      <c r="B14" s="226" t="s">
        <v>937</v>
      </c>
      <c r="C14" s="227"/>
      <c r="D14" s="228"/>
      <c r="E14" s="171">
        <v>7.0000000000000001E-3</v>
      </c>
    </row>
    <row r="15" spans="2:5" x14ac:dyDescent="0.35">
      <c r="B15" s="226" t="s">
        <v>938</v>
      </c>
      <c r="C15" s="227"/>
      <c r="D15" s="228"/>
      <c r="E15" s="171">
        <v>1.0999999999999999E-2</v>
      </c>
    </row>
    <row r="16" spans="2:5" x14ac:dyDescent="0.35">
      <c r="B16" s="226" t="s">
        <v>939</v>
      </c>
      <c r="C16" s="227"/>
      <c r="D16" s="228"/>
      <c r="E16" s="171">
        <v>1.6E-2</v>
      </c>
    </row>
    <row r="17" spans="2:5" x14ac:dyDescent="0.35">
      <c r="B17" s="226" t="s">
        <v>940</v>
      </c>
      <c r="C17" s="227"/>
      <c r="D17" s="228"/>
      <c r="E17" s="171">
        <v>0.02</v>
      </c>
    </row>
    <row r="18" spans="2:5" x14ac:dyDescent="0.35"/>
    <row r="33" customFormat="1" hidden="1" x14ac:dyDescent="0.35"/>
    <row r="34" customFormat="1" hidden="1" x14ac:dyDescent="0.35"/>
    <row r="35" customFormat="1" hidden="1" x14ac:dyDescent="0.35"/>
    <row r="36" customFormat="1" hidden="1" x14ac:dyDescent="0.35"/>
  </sheetData>
  <sheetProtection algorithmName="SHA-512" hashValue="Q6iSGllosz90bKPWI4J1DVguwlOplXBLMuWT0Yb1aGbacG5BiPX2fEvBN7xtbF2j/DRU1ssEdAXyMEVs/DbEqw==" saltValue="j3FTW3EPneZGwykpRbdCUA==" spinCount="100000" sheet="1" objects="1" scenarios="1"/>
  <mergeCells count="4">
    <mergeCell ref="B5:E5"/>
    <mergeCell ref="B2:E2"/>
    <mergeCell ref="B7:D7"/>
    <mergeCell ref="B4:E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B9259-D088-4A1D-972E-11E9ECF96B23}">
  <sheetPr>
    <tabColor theme="0" tint="-0.14999847407452621"/>
  </sheetPr>
  <dimension ref="A1:J18"/>
  <sheetViews>
    <sheetView showGridLines="0" zoomScaleNormal="100" workbookViewId="0">
      <selection activeCell="E15" sqref="E15"/>
    </sheetView>
  </sheetViews>
  <sheetFormatPr defaultColWidth="0" defaultRowHeight="14.5" zeroHeight="1" x14ac:dyDescent="0.35"/>
  <cols>
    <col min="1" max="1" width="4.26953125" customWidth="1"/>
    <col min="2" max="2" width="24.453125" customWidth="1"/>
    <col min="3" max="3" width="35.453125" customWidth="1"/>
    <col min="4" max="4" width="20.54296875" customWidth="1"/>
    <col min="5" max="5" width="16.54296875" customWidth="1"/>
    <col min="6" max="7" width="19" customWidth="1"/>
    <col min="8" max="8" width="9.1796875" customWidth="1"/>
    <col min="9" max="16384" width="9.1796875" hidden="1"/>
  </cols>
  <sheetData>
    <row r="1" spans="2:10" ht="15" thickBot="1" x14ac:dyDescent="0.4"/>
    <row r="2" spans="2:10" ht="69" customHeight="1" thickBot="1" x14ac:dyDescent="0.4">
      <c r="B2" s="585" t="s">
        <v>1</v>
      </c>
      <c r="C2" s="586"/>
      <c r="D2" s="586"/>
      <c r="E2" s="586"/>
      <c r="F2" s="593"/>
      <c r="G2" s="594"/>
    </row>
    <row r="3" spans="2:10" x14ac:dyDescent="0.35">
      <c r="D3" s="27"/>
    </row>
    <row r="4" spans="2:10" s="4" customFormat="1" ht="18" customHeight="1" x14ac:dyDescent="0.35">
      <c r="B4" s="507" t="s">
        <v>1099</v>
      </c>
      <c r="C4" s="508"/>
      <c r="D4" s="508"/>
      <c r="E4" s="508"/>
      <c r="F4" s="508"/>
      <c r="G4" s="509"/>
      <c r="H4" s="474"/>
      <c r="I4" s="475"/>
      <c r="J4" s="476"/>
    </row>
    <row r="5" spans="2:10" ht="64.5" customHeight="1" x14ac:dyDescent="0.35">
      <c r="B5" s="595" t="s">
        <v>1103</v>
      </c>
      <c r="C5" s="573"/>
      <c r="D5" s="573"/>
      <c r="E5" s="573"/>
      <c r="F5" s="596"/>
      <c r="G5" s="597"/>
    </row>
    <row r="6" spans="2:10" x14ac:dyDescent="0.35"/>
    <row r="7" spans="2:10" x14ac:dyDescent="0.35">
      <c r="B7" s="520" t="s">
        <v>1101</v>
      </c>
      <c r="C7" s="520" t="s">
        <v>1102</v>
      </c>
      <c r="D7" s="520" t="s">
        <v>941</v>
      </c>
      <c r="E7" s="520"/>
      <c r="F7" s="520"/>
      <c r="G7" s="520"/>
    </row>
    <row r="8" spans="2:10" x14ac:dyDescent="0.35">
      <c r="B8" s="598"/>
      <c r="C8" s="598"/>
      <c r="D8" s="450" t="s">
        <v>942</v>
      </c>
      <c r="E8" s="450" t="s">
        <v>943</v>
      </c>
      <c r="F8" s="450" t="s">
        <v>944</v>
      </c>
      <c r="G8" s="450" t="s">
        <v>945</v>
      </c>
    </row>
    <row r="9" spans="2:10" x14ac:dyDescent="0.35">
      <c r="B9" s="206" t="s">
        <v>946</v>
      </c>
      <c r="C9" s="207" t="s">
        <v>947</v>
      </c>
      <c r="D9" s="279">
        <v>0</v>
      </c>
      <c r="E9" s="279">
        <v>-2.5000000000000001E-3</v>
      </c>
      <c r="F9" s="279">
        <v>-3.8E-3</v>
      </c>
      <c r="G9" s="279">
        <v>-5.0000000000000001E-3</v>
      </c>
    </row>
    <row r="10" spans="2:10" x14ac:dyDescent="0.35">
      <c r="B10" s="206" t="s">
        <v>948</v>
      </c>
      <c r="C10" s="207" t="s">
        <v>949</v>
      </c>
      <c r="D10" s="279">
        <v>0</v>
      </c>
      <c r="E10" s="279">
        <v>-3.8E-3</v>
      </c>
      <c r="F10" s="279">
        <v>-5.7000000000000002E-3</v>
      </c>
      <c r="G10" s="279">
        <v>-7.4999999999999997E-3</v>
      </c>
    </row>
    <row r="11" spans="2:10" x14ac:dyDescent="0.35">
      <c r="B11" s="206" t="s">
        <v>950</v>
      </c>
      <c r="C11" s="207" t="s">
        <v>946</v>
      </c>
      <c r="D11" s="279">
        <v>0</v>
      </c>
      <c r="E11" s="279">
        <v>-5.0000000000000001E-3</v>
      </c>
      <c r="F11" s="279">
        <v>-7.6E-3</v>
      </c>
      <c r="G11" s="279">
        <v>-0.01</v>
      </c>
    </row>
    <row r="12" spans="2:10" x14ac:dyDescent="0.35">
      <c r="B12" s="206" t="s">
        <v>951</v>
      </c>
      <c r="C12" s="207" t="s">
        <v>948</v>
      </c>
      <c r="D12" s="279">
        <v>0</v>
      </c>
      <c r="E12" s="279">
        <v>-6.3E-3</v>
      </c>
      <c r="F12" s="279">
        <v>-9.4999999999999998E-3</v>
      </c>
      <c r="G12" s="279">
        <v>-1.2500000000000001E-2</v>
      </c>
    </row>
    <row r="13" spans="2:10" x14ac:dyDescent="0.35">
      <c r="B13" s="206" t="s">
        <v>952</v>
      </c>
      <c r="C13" s="207" t="s">
        <v>950</v>
      </c>
      <c r="D13" s="279">
        <v>0</v>
      </c>
      <c r="E13" s="279">
        <v>-7.4999999999999997E-3</v>
      </c>
      <c r="F13" s="279">
        <v>-1.14E-2</v>
      </c>
      <c r="G13" s="279">
        <v>-1.4999999999999999E-2</v>
      </c>
    </row>
    <row r="14" spans="2:10" x14ac:dyDescent="0.35">
      <c r="B14" s="206" t="s">
        <v>953</v>
      </c>
      <c r="C14" s="207" t="s">
        <v>951</v>
      </c>
      <c r="D14" s="279">
        <v>0</v>
      </c>
      <c r="E14" s="279">
        <v>-0.01</v>
      </c>
      <c r="F14" s="279">
        <v>-1.52E-2</v>
      </c>
      <c r="G14" s="279">
        <v>-0.02</v>
      </c>
    </row>
    <row r="15" spans="2:10" x14ac:dyDescent="0.35">
      <c r="B15" s="206" t="s">
        <v>954</v>
      </c>
      <c r="C15" s="207" t="s">
        <v>952</v>
      </c>
      <c r="D15" s="279">
        <v>0</v>
      </c>
      <c r="E15" s="279">
        <v>-0.01</v>
      </c>
      <c r="F15" s="279">
        <v>-1.52E-2</v>
      </c>
      <c r="G15" s="279">
        <v>-0.02</v>
      </c>
    </row>
    <row r="16" spans="2:10" x14ac:dyDescent="0.35">
      <c r="B16" s="206" t="s">
        <v>955</v>
      </c>
      <c r="C16" s="207" t="s">
        <v>953</v>
      </c>
      <c r="D16" s="279">
        <v>0</v>
      </c>
      <c r="E16" s="279">
        <v>-0.01</v>
      </c>
      <c r="F16" s="279">
        <v>-1.52E-2</v>
      </c>
      <c r="G16" s="279">
        <v>-0.02</v>
      </c>
    </row>
    <row r="17" x14ac:dyDescent="0.35"/>
    <row r="18" x14ac:dyDescent="0.35"/>
  </sheetData>
  <sheetProtection algorithmName="SHA-512" hashValue="bnwTQxC2ZSROV1zOFqHU9NElOsDitr6UP1LOOTJoChj0hOcrbgOmG+o8FDkuqk4dyLC+GeCSWVHhNl3lbQL4bA==" saltValue="+M/WszcOkTCZmpH1I0G0Ag==" spinCount="100000" sheet="1" objects="1" scenarios="1"/>
  <mergeCells count="6">
    <mergeCell ref="B2:G2"/>
    <mergeCell ref="B5:G5"/>
    <mergeCell ref="B7:B8"/>
    <mergeCell ref="C7:C8"/>
    <mergeCell ref="D7:G7"/>
    <mergeCell ref="B4:G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0EC5D-1F25-4EFC-84A2-B7EBD41C0CBB}">
  <sheetPr>
    <tabColor theme="0" tint="-0.14999847407452621"/>
  </sheetPr>
  <dimension ref="A1:K44"/>
  <sheetViews>
    <sheetView showGridLines="0" zoomScaleNormal="100" workbookViewId="0">
      <selection activeCell="B5" sqref="B5:J5"/>
    </sheetView>
  </sheetViews>
  <sheetFormatPr defaultColWidth="0" defaultRowHeight="14.5" x14ac:dyDescent="0.35"/>
  <cols>
    <col min="1" max="1" width="2.453125" customWidth="1"/>
    <col min="2" max="2" width="22.26953125" customWidth="1"/>
    <col min="3" max="3" width="13.1796875" customWidth="1"/>
    <col min="4" max="4" width="27.1796875" customWidth="1"/>
    <col min="5" max="5" width="25.81640625" customWidth="1"/>
    <col min="6" max="6" width="11.81640625" customWidth="1"/>
    <col min="7" max="7" width="11.26953125" customWidth="1"/>
    <col min="8" max="8" width="10.54296875" customWidth="1"/>
    <col min="9" max="9" width="10.81640625" customWidth="1"/>
    <col min="10" max="10" width="10.453125" customWidth="1"/>
    <col min="11" max="11" width="9.1796875" customWidth="1"/>
    <col min="12" max="16384" width="9.1796875" hidden="1"/>
  </cols>
  <sheetData>
    <row r="1" spans="2:10" ht="15" thickBot="1" x14ac:dyDescent="0.4"/>
    <row r="2" spans="2:10" ht="69" customHeight="1" thickBot="1" x14ac:dyDescent="0.4">
      <c r="B2" s="585" t="s">
        <v>1</v>
      </c>
      <c r="C2" s="586"/>
      <c r="D2" s="586"/>
      <c r="E2" s="586"/>
      <c r="F2" s="586"/>
      <c r="G2" s="593"/>
      <c r="H2" s="593"/>
      <c r="I2" s="593"/>
      <c r="J2" s="594"/>
    </row>
    <row r="3" spans="2:10" x14ac:dyDescent="0.35">
      <c r="E3" s="27"/>
    </row>
    <row r="4" spans="2:10" s="4" customFormat="1" ht="18" customHeight="1" x14ac:dyDescent="0.35">
      <c r="B4" s="507" t="s">
        <v>1099</v>
      </c>
      <c r="C4" s="508"/>
      <c r="D4" s="508"/>
      <c r="E4" s="508"/>
      <c r="F4" s="508"/>
      <c r="G4" s="508"/>
      <c r="H4" s="508"/>
      <c r="I4" s="508"/>
      <c r="J4" s="509"/>
    </row>
    <row r="5" spans="2:10" ht="25" customHeight="1" x14ac:dyDescent="0.35">
      <c r="B5" s="595" t="s">
        <v>1100</v>
      </c>
      <c r="C5" s="573"/>
      <c r="D5" s="573"/>
      <c r="E5" s="573"/>
      <c r="F5" s="573"/>
      <c r="G5" s="596"/>
      <c r="H5" s="596"/>
      <c r="I5" s="596"/>
      <c r="J5" s="597"/>
    </row>
    <row r="7" spans="2:10" ht="26.25" customHeight="1" x14ac:dyDescent="0.35">
      <c r="B7" s="520" t="s">
        <v>956</v>
      </c>
      <c r="C7" s="520"/>
      <c r="D7" s="520"/>
      <c r="E7" s="520"/>
      <c r="F7" s="520"/>
      <c r="G7" s="520"/>
      <c r="H7" s="520"/>
      <c r="I7" s="520"/>
      <c r="J7" s="520"/>
    </row>
    <row r="8" spans="2:10" x14ac:dyDescent="0.35">
      <c r="B8" s="255" t="s">
        <v>931</v>
      </c>
      <c r="C8" s="258"/>
      <c r="D8" s="259"/>
      <c r="E8" s="260">
        <v>1</v>
      </c>
      <c r="F8" s="258"/>
      <c r="G8" s="258"/>
      <c r="H8" s="258"/>
      <c r="I8" s="258"/>
      <c r="J8" s="259"/>
    </row>
    <row r="9" spans="2:10" x14ac:dyDescent="0.35">
      <c r="B9" s="226" t="s">
        <v>932</v>
      </c>
      <c r="C9" s="253"/>
      <c r="D9" s="254"/>
      <c r="E9" s="252">
        <v>1</v>
      </c>
      <c r="F9" s="253"/>
      <c r="G9" s="253"/>
      <c r="H9" s="253"/>
      <c r="I9" s="253"/>
      <c r="J9" s="254"/>
    </row>
    <row r="10" spans="2:10" x14ac:dyDescent="0.35">
      <c r="B10" s="226" t="s">
        <v>933</v>
      </c>
      <c r="C10" s="253"/>
      <c r="D10" s="254"/>
      <c r="E10" s="252">
        <v>1</v>
      </c>
      <c r="F10" s="253"/>
      <c r="G10" s="253"/>
      <c r="H10" s="253"/>
      <c r="I10" s="253"/>
      <c r="J10" s="254"/>
    </row>
    <row r="11" spans="2:10" x14ac:dyDescent="0.35">
      <c r="B11" s="226" t="s">
        <v>934</v>
      </c>
      <c r="C11" s="253"/>
      <c r="D11" s="254"/>
      <c r="E11" s="252">
        <v>1.1000000000000001</v>
      </c>
      <c r="F11" s="253"/>
      <c r="G11" s="253"/>
      <c r="H11" s="253"/>
      <c r="I11" s="253"/>
      <c r="J11" s="254"/>
    </row>
    <row r="12" spans="2:10" x14ac:dyDescent="0.35">
      <c r="B12" s="226" t="s">
        <v>935</v>
      </c>
      <c r="C12" s="253"/>
      <c r="D12" s="254"/>
      <c r="E12" s="252">
        <v>1.2</v>
      </c>
      <c r="F12" s="253"/>
      <c r="G12" s="253"/>
      <c r="H12" s="253"/>
      <c r="I12" s="253"/>
      <c r="J12" s="254"/>
    </row>
    <row r="13" spans="2:10" x14ac:dyDescent="0.35">
      <c r="B13" s="226" t="s">
        <v>936</v>
      </c>
      <c r="C13" s="253"/>
      <c r="D13" s="254"/>
      <c r="E13" s="252">
        <v>1.3</v>
      </c>
      <c r="F13" s="253"/>
      <c r="G13" s="253"/>
      <c r="H13" s="253"/>
      <c r="I13" s="253"/>
      <c r="J13" s="254"/>
    </row>
    <row r="14" spans="2:10" x14ac:dyDescent="0.35">
      <c r="B14" s="226" t="s">
        <v>937</v>
      </c>
      <c r="C14" s="253"/>
      <c r="D14" s="254"/>
      <c r="E14" s="252">
        <v>1.4</v>
      </c>
      <c r="F14" s="253"/>
      <c r="G14" s="253"/>
      <c r="H14" s="253"/>
      <c r="I14" s="253"/>
      <c r="J14" s="254"/>
    </row>
    <row r="15" spans="2:10" x14ac:dyDescent="0.35">
      <c r="B15" s="226" t="s">
        <v>938</v>
      </c>
      <c r="C15" s="253"/>
      <c r="D15" s="254"/>
      <c r="E15" s="252">
        <v>1.6</v>
      </c>
      <c r="F15" s="253"/>
      <c r="G15" s="253"/>
      <c r="H15" s="253"/>
      <c r="I15" s="253"/>
      <c r="J15" s="254"/>
    </row>
    <row r="16" spans="2:10" x14ac:dyDescent="0.35">
      <c r="B16" s="226" t="s">
        <v>939</v>
      </c>
      <c r="C16" s="253"/>
      <c r="D16" s="254"/>
      <c r="E16" s="252">
        <v>1.8</v>
      </c>
      <c r="F16" s="253"/>
      <c r="G16" s="253"/>
      <c r="H16" s="253"/>
      <c r="I16" s="253"/>
      <c r="J16" s="254"/>
    </row>
    <row r="17" spans="2:10" x14ac:dyDescent="0.35">
      <c r="B17" s="226" t="s">
        <v>940</v>
      </c>
      <c r="C17" s="253"/>
      <c r="D17" s="254"/>
      <c r="E17" s="252">
        <v>2</v>
      </c>
      <c r="F17" s="253"/>
      <c r="G17" s="253"/>
      <c r="H17" s="253"/>
      <c r="I17" s="253"/>
      <c r="J17" s="254"/>
    </row>
    <row r="19" spans="2:10" ht="17.25" customHeight="1" x14ac:dyDescent="0.35">
      <c r="B19" s="520" t="s">
        <v>957</v>
      </c>
      <c r="C19" s="520"/>
      <c r="D19" s="520"/>
      <c r="E19" s="520"/>
      <c r="F19" s="520"/>
      <c r="G19" s="520"/>
      <c r="H19" s="520"/>
      <c r="I19" s="520"/>
      <c r="J19" s="520"/>
    </row>
    <row r="20" spans="2:10" ht="16.5" customHeight="1" x14ac:dyDescent="0.35">
      <c r="B20" s="261" t="s">
        <v>958</v>
      </c>
      <c r="C20" s="263"/>
      <c r="D20" s="263"/>
      <c r="E20" s="262" t="s">
        <v>959</v>
      </c>
      <c r="F20" s="258"/>
      <c r="G20" s="258"/>
      <c r="H20" s="258"/>
      <c r="I20" s="258"/>
      <c r="J20" s="259"/>
    </row>
    <row r="21" spans="2:10" x14ac:dyDescent="0.35">
      <c r="B21" s="256">
        <v>0</v>
      </c>
      <c r="C21" s="253"/>
      <c r="D21" s="254"/>
      <c r="E21" s="257">
        <v>0</v>
      </c>
      <c r="F21" s="253"/>
      <c r="G21" s="253"/>
      <c r="H21" s="253"/>
      <c r="I21" s="253"/>
      <c r="J21" s="254"/>
    </row>
    <row r="22" spans="2:10" x14ac:dyDescent="0.35">
      <c r="B22" s="256">
        <v>2.0000000000000001E-4</v>
      </c>
      <c r="C22" s="253"/>
      <c r="D22" s="254"/>
      <c r="E22" s="257">
        <v>2.9999999999999997E-4</v>
      </c>
      <c r="F22" s="253"/>
      <c r="G22" s="253"/>
      <c r="H22" s="253"/>
      <c r="I22" s="253"/>
      <c r="J22" s="254"/>
    </row>
    <row r="23" spans="2:10" x14ac:dyDescent="0.35">
      <c r="B23" s="256">
        <v>4.0000000000000002E-4</v>
      </c>
      <c r="C23" s="253"/>
      <c r="D23" s="254"/>
      <c r="E23" s="257">
        <v>5.0000000000000001E-4</v>
      </c>
      <c r="F23" s="253"/>
      <c r="G23" s="253"/>
      <c r="H23" s="253"/>
      <c r="I23" s="253"/>
      <c r="J23" s="254"/>
    </row>
    <row r="24" spans="2:10" x14ac:dyDescent="0.35">
      <c r="B24" s="256">
        <v>5.9999999999999995E-4</v>
      </c>
      <c r="C24" s="253"/>
      <c r="D24" s="254"/>
      <c r="E24" s="257">
        <v>8.0000000000000004E-4</v>
      </c>
      <c r="F24" s="253"/>
      <c r="G24" s="253"/>
      <c r="H24" s="253"/>
      <c r="I24" s="253"/>
      <c r="J24" s="254"/>
    </row>
    <row r="25" spans="2:10" x14ac:dyDescent="0.35">
      <c r="B25" s="256">
        <v>8.0000000000000004E-4</v>
      </c>
      <c r="C25" s="253"/>
      <c r="D25" s="254"/>
      <c r="E25" s="257">
        <v>1E-3</v>
      </c>
      <c r="F25" s="253"/>
      <c r="G25" s="253"/>
      <c r="H25" s="253"/>
      <c r="I25" s="253"/>
      <c r="J25" s="254"/>
    </row>
    <row r="26" spans="2:10" x14ac:dyDescent="0.35">
      <c r="B26" s="256">
        <v>1E-3</v>
      </c>
      <c r="C26" s="253"/>
      <c r="D26" s="254"/>
      <c r="E26" s="257">
        <v>1.2999999999999999E-3</v>
      </c>
      <c r="F26" s="253"/>
      <c r="G26" s="253"/>
      <c r="H26" s="253"/>
      <c r="I26" s="253"/>
      <c r="J26" s="254"/>
    </row>
    <row r="27" spans="2:10" x14ac:dyDescent="0.35">
      <c r="B27" s="256">
        <v>1.1999999999999999E-3</v>
      </c>
      <c r="C27" s="253"/>
      <c r="D27" s="254"/>
      <c r="E27" s="257">
        <v>1.5E-3</v>
      </c>
      <c r="F27" s="253"/>
      <c r="G27" s="253"/>
      <c r="H27" s="253"/>
      <c r="I27" s="253"/>
      <c r="J27" s="254"/>
    </row>
    <row r="28" spans="2:10" x14ac:dyDescent="0.35">
      <c r="B28" s="256">
        <v>1.4E-3</v>
      </c>
      <c r="C28" s="253"/>
      <c r="D28" s="254"/>
      <c r="E28" s="257">
        <v>1.8E-3</v>
      </c>
      <c r="F28" s="253"/>
      <c r="G28" s="253"/>
      <c r="H28" s="253"/>
      <c r="I28" s="253"/>
      <c r="J28" s="254"/>
    </row>
    <row r="29" spans="2:10" x14ac:dyDescent="0.35">
      <c r="B29" s="256">
        <v>1.6000000000000001E-3</v>
      </c>
      <c r="C29" s="253"/>
      <c r="D29" s="254"/>
      <c r="E29" s="257">
        <v>2E-3</v>
      </c>
      <c r="F29" s="253"/>
      <c r="G29" s="253"/>
      <c r="H29" s="253"/>
      <c r="I29" s="253"/>
      <c r="J29" s="254"/>
    </row>
    <row r="30" spans="2:10" x14ac:dyDescent="0.35">
      <c r="B30" s="256">
        <v>1.8E-3</v>
      </c>
      <c r="C30" s="253"/>
      <c r="D30" s="254"/>
      <c r="E30" s="257">
        <v>2.3E-3</v>
      </c>
      <c r="F30" s="253"/>
      <c r="G30" s="253"/>
      <c r="H30" s="253"/>
      <c r="I30" s="253"/>
      <c r="J30" s="254"/>
    </row>
    <row r="31" spans="2:10" x14ac:dyDescent="0.35">
      <c r="B31" s="256">
        <v>2E-3</v>
      </c>
      <c r="C31" s="253"/>
      <c r="D31" s="254"/>
      <c r="E31" s="257">
        <v>2.5000000000000001E-3</v>
      </c>
      <c r="F31" s="253"/>
      <c r="G31" s="253"/>
      <c r="H31" s="253"/>
      <c r="I31" s="253"/>
      <c r="J31" s="254"/>
    </row>
    <row r="33" spans="2:10" x14ac:dyDescent="0.35">
      <c r="B33" s="520" t="s">
        <v>960</v>
      </c>
      <c r="C33" s="520"/>
      <c r="D33" s="520"/>
      <c r="E33" s="520"/>
      <c r="F33" s="520"/>
      <c r="G33" s="520"/>
      <c r="H33" s="520"/>
      <c r="I33" s="520"/>
      <c r="J33" s="520"/>
    </row>
    <row r="34" spans="2:10" x14ac:dyDescent="0.35">
      <c r="B34" s="296">
        <v>0</v>
      </c>
      <c r="C34" s="297"/>
      <c r="D34" s="297"/>
      <c r="E34" s="296">
        <v>0</v>
      </c>
      <c r="F34" s="297"/>
      <c r="G34" s="297"/>
      <c r="H34" s="297"/>
      <c r="I34" s="297"/>
      <c r="J34" s="297"/>
    </row>
    <row r="35" spans="2:10" x14ac:dyDescent="0.35">
      <c r="B35" s="296">
        <v>1E-3</v>
      </c>
      <c r="C35" s="297"/>
      <c r="D35" s="297"/>
      <c r="E35" s="296">
        <v>2.9999999999999997E-4</v>
      </c>
      <c r="F35" s="297"/>
      <c r="G35" s="297"/>
      <c r="H35" s="297"/>
      <c r="I35" s="297"/>
      <c r="J35" s="297"/>
    </row>
    <row r="36" spans="2:10" x14ac:dyDescent="0.35">
      <c r="B36" s="296">
        <v>2E-3</v>
      </c>
      <c r="C36" s="297"/>
      <c r="D36" s="297"/>
      <c r="E36" s="296">
        <v>5.0000000000000001E-4</v>
      </c>
      <c r="F36" s="297"/>
      <c r="G36" s="297"/>
      <c r="H36" s="297"/>
      <c r="I36" s="297"/>
      <c r="J36" s="297"/>
    </row>
    <row r="37" spans="2:10" x14ac:dyDescent="0.35">
      <c r="B37" s="296">
        <v>3.0000000000000001E-3</v>
      </c>
      <c r="C37" s="297"/>
      <c r="D37" s="297"/>
      <c r="E37" s="296">
        <v>8.0000000000000004E-4</v>
      </c>
      <c r="F37" s="297"/>
      <c r="G37" s="297"/>
      <c r="H37" s="297"/>
      <c r="I37" s="297"/>
      <c r="J37" s="297"/>
    </row>
    <row r="38" spans="2:10" x14ac:dyDescent="0.35">
      <c r="B38" s="296">
        <v>4.0000000000000001E-3</v>
      </c>
      <c r="C38" s="297"/>
      <c r="D38" s="297"/>
      <c r="E38" s="296">
        <v>1E-3</v>
      </c>
      <c r="F38" s="297"/>
      <c r="G38" s="297"/>
      <c r="H38" s="297"/>
      <c r="I38" s="297"/>
      <c r="J38" s="297"/>
    </row>
    <row r="39" spans="2:10" x14ac:dyDescent="0.35">
      <c r="B39" s="296">
        <v>5.0000000000000001E-3</v>
      </c>
      <c r="C39" s="297"/>
      <c r="D39" s="297"/>
      <c r="E39" s="296">
        <v>1.2999999999999999E-3</v>
      </c>
      <c r="F39" s="297"/>
      <c r="G39" s="297"/>
      <c r="H39" s="297"/>
      <c r="I39" s="297"/>
      <c r="J39" s="297"/>
    </row>
    <row r="40" spans="2:10" x14ac:dyDescent="0.35">
      <c r="B40" s="296">
        <v>6.0000000000000001E-3</v>
      </c>
      <c r="C40" s="297"/>
      <c r="D40" s="297"/>
      <c r="E40" s="296">
        <v>1.5E-3</v>
      </c>
      <c r="F40" s="297"/>
      <c r="G40" s="297"/>
      <c r="H40" s="297"/>
      <c r="I40" s="297"/>
      <c r="J40" s="297"/>
    </row>
    <row r="41" spans="2:10" x14ac:dyDescent="0.35">
      <c r="B41" s="296">
        <v>7.0000000000000001E-3</v>
      </c>
      <c r="C41" s="297"/>
      <c r="D41" s="297"/>
      <c r="E41" s="296">
        <v>1.8E-3</v>
      </c>
      <c r="F41" s="297"/>
      <c r="G41" s="297"/>
      <c r="H41" s="297"/>
      <c r="I41" s="297"/>
      <c r="J41" s="297"/>
    </row>
    <row r="42" spans="2:10" x14ac:dyDescent="0.35">
      <c r="B42" s="296">
        <v>8.0000000000000002E-3</v>
      </c>
      <c r="C42" s="297"/>
      <c r="D42" s="297"/>
      <c r="E42" s="296">
        <v>2E-3</v>
      </c>
      <c r="F42" s="297"/>
      <c r="G42" s="297"/>
      <c r="H42" s="297"/>
      <c r="I42" s="297"/>
      <c r="J42" s="297"/>
    </row>
    <row r="43" spans="2:10" x14ac:dyDescent="0.35">
      <c r="B43" s="296">
        <v>8.9999999999999993E-3</v>
      </c>
      <c r="C43" s="297"/>
      <c r="D43" s="297"/>
      <c r="E43" s="296">
        <v>2.3E-3</v>
      </c>
      <c r="F43" s="297"/>
      <c r="G43" s="297"/>
      <c r="H43" s="297"/>
      <c r="I43" s="297"/>
      <c r="J43" s="297"/>
    </row>
    <row r="44" spans="2:10" x14ac:dyDescent="0.35">
      <c r="B44" s="296">
        <v>0.01</v>
      </c>
      <c r="C44" s="297"/>
      <c r="D44" s="297"/>
      <c r="E44" s="296">
        <v>2.5000000000000001E-3</v>
      </c>
      <c r="F44" s="297"/>
      <c r="G44" s="297"/>
      <c r="H44" s="297"/>
      <c r="I44" s="297"/>
      <c r="J44" s="297"/>
    </row>
  </sheetData>
  <sheetProtection algorithmName="SHA-512" hashValue="GpxZWBq2VHHpr/hU6QYcFY5m66uxp2v7H7KLuX4NF+2MhS4bdJY8FY3adtzzwKqIQXZrAk+S/fyn/pIU3kWmuQ==" saltValue="1b+AXtUjhUhRf5nqby5nPw==" spinCount="100000" sheet="1" objects="1" scenarios="1"/>
  <mergeCells count="6">
    <mergeCell ref="B19:J19"/>
    <mergeCell ref="B2:J2"/>
    <mergeCell ref="B5:J5"/>
    <mergeCell ref="B7:J7"/>
    <mergeCell ref="B33:J33"/>
    <mergeCell ref="B4:J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D8C1F-F7A6-4863-96DB-111EAECF962F}">
  <dimension ref="A1:M63"/>
  <sheetViews>
    <sheetView showGridLines="0" topLeftCell="A46" workbookViewId="0">
      <selection activeCell="L12" sqref="L12"/>
    </sheetView>
  </sheetViews>
  <sheetFormatPr defaultRowHeight="14.5" x14ac:dyDescent="0.35"/>
  <cols>
    <col min="1" max="1" width="38.7265625" style="160" customWidth="1"/>
    <col min="2" max="2" width="28.453125" bestFit="1" customWidth="1"/>
    <col min="3" max="3" width="11.1796875" customWidth="1"/>
    <col min="4" max="4" width="11.1796875" bestFit="1" customWidth="1"/>
    <col min="5" max="5" width="11.7265625" bestFit="1" customWidth="1"/>
    <col min="6" max="7" width="11.1796875" bestFit="1" customWidth="1"/>
    <col min="11" max="11" width="13.26953125" bestFit="1" customWidth="1"/>
    <col min="12" max="12" width="24.453125" customWidth="1"/>
    <col min="13" max="13" width="7.54296875" bestFit="1" customWidth="1"/>
  </cols>
  <sheetData>
    <row r="1" spans="1:12" x14ac:dyDescent="0.35">
      <c r="A1" s="284" t="s">
        <v>961</v>
      </c>
      <c r="B1" s="153" t="s">
        <v>962</v>
      </c>
      <c r="D1" s="291" t="s">
        <v>963</v>
      </c>
    </row>
    <row r="2" spans="1:12" x14ac:dyDescent="0.35">
      <c r="A2" s="165" t="s">
        <v>964</v>
      </c>
      <c r="B2" s="291">
        <v>0.06</v>
      </c>
      <c r="D2" s="331">
        <v>6.8076928640000006E-2</v>
      </c>
      <c r="K2" s="153" t="s">
        <v>965</v>
      </c>
      <c r="L2" s="144" t="b">
        <f>IF(LEFT('Step 1. Hospital Baseline'!D13,2)="07","CT",IF(LEFT('Step 1. Hospital Baseline'!D13,2)="12","HI",IF(LEFT('Step 1. Hospital Baseline'!D13,2)="21","MD",IF(LEFT('Step 1. Hospital Baseline'!D13,2)="33","NY",IF(LEFT('Step 1. Hospital Baseline'!D13,2)="47","VT",IF(LEFT('Step 1. Hospital Baseline'!D13,2)="39","RI"))))))</f>
        <v>0</v>
      </c>
    </row>
    <row r="3" spans="1:12" x14ac:dyDescent="0.35">
      <c r="A3" s="165" t="s">
        <v>966</v>
      </c>
      <c r="B3" s="291">
        <v>0.08</v>
      </c>
      <c r="D3" s="331">
        <v>8.0184358600000005E-2</v>
      </c>
    </row>
    <row r="4" spans="1:12" x14ac:dyDescent="0.35">
      <c r="A4" s="165" t="s">
        <v>967</v>
      </c>
      <c r="B4" s="291">
        <v>0.1</v>
      </c>
      <c r="D4" s="331">
        <v>0.10327363990000001</v>
      </c>
      <c r="G4" s="293"/>
    </row>
    <row r="5" spans="1:12" x14ac:dyDescent="0.35">
      <c r="A5" s="165" t="s">
        <v>968</v>
      </c>
      <c r="B5" s="291">
        <v>0.12</v>
      </c>
      <c r="D5" s="331">
        <v>0.1276791266</v>
      </c>
      <c r="G5" t="s">
        <v>969</v>
      </c>
    </row>
    <row r="6" spans="1:12" x14ac:dyDescent="0.35">
      <c r="A6" s="165" t="s">
        <v>970</v>
      </c>
      <c r="B6" s="291">
        <v>0.14000000000000001</v>
      </c>
      <c r="D6" s="331">
        <v>0.14153598011999999</v>
      </c>
    </row>
    <row r="7" spans="1:12" x14ac:dyDescent="0.35">
      <c r="B7" s="166"/>
    </row>
    <row r="8" spans="1:12" x14ac:dyDescent="0.35">
      <c r="A8" s="284" t="s">
        <v>971</v>
      </c>
      <c r="B8" s="332" t="s">
        <v>962</v>
      </c>
      <c r="D8" s="21"/>
    </row>
    <row r="9" spans="1:12" x14ac:dyDescent="0.35">
      <c r="A9" s="165">
        <v>20</v>
      </c>
      <c r="B9" s="291">
        <v>7.6680740659999996E-2</v>
      </c>
      <c r="C9" s="163"/>
      <c r="D9" s="205" t="s">
        <v>942</v>
      </c>
      <c r="E9" s="205" t="s">
        <v>943</v>
      </c>
      <c r="F9" s="205" t="s">
        <v>944</v>
      </c>
      <c r="G9" s="205" t="s">
        <v>945</v>
      </c>
    </row>
    <row r="10" spans="1:12" x14ac:dyDescent="0.35">
      <c r="A10" s="165">
        <v>50</v>
      </c>
      <c r="B10" s="291">
        <v>0.10327363990000001</v>
      </c>
      <c r="C10" s="163"/>
    </row>
    <row r="11" spans="1:12" x14ac:dyDescent="0.35">
      <c r="A11" s="165">
        <v>79</v>
      </c>
      <c r="B11" s="291">
        <v>0.13032164694000001</v>
      </c>
      <c r="C11" s="163"/>
    </row>
    <row r="12" spans="1:12" x14ac:dyDescent="0.35">
      <c r="B12" s="166"/>
    </row>
    <row r="13" spans="1:12" x14ac:dyDescent="0.35">
      <c r="B13" s="166"/>
    </row>
    <row r="14" spans="1:12" x14ac:dyDescent="0.35">
      <c r="B14" s="166"/>
    </row>
    <row r="15" spans="1:12" x14ac:dyDescent="0.35">
      <c r="A15" s="284" t="s">
        <v>972</v>
      </c>
      <c r="B15" s="153" t="s">
        <v>973</v>
      </c>
      <c r="C15" s="153" t="s">
        <v>974</v>
      </c>
      <c r="D15" s="153" t="s">
        <v>975</v>
      </c>
      <c r="E15" s="153" t="s">
        <v>976</v>
      </c>
      <c r="F15" s="153" t="s">
        <v>977</v>
      </c>
      <c r="G15" s="153" t="s">
        <v>978</v>
      </c>
    </row>
    <row r="16" spans="1:12" x14ac:dyDescent="0.35">
      <c r="A16" s="285" t="s">
        <v>931</v>
      </c>
      <c r="B16" s="290">
        <v>28</v>
      </c>
      <c r="C16" s="290">
        <v>30</v>
      </c>
      <c r="D16" s="290">
        <v>47</v>
      </c>
      <c r="E16" s="290">
        <v>25</v>
      </c>
      <c r="F16" s="290">
        <v>22</v>
      </c>
      <c r="G16" s="290">
        <v>25</v>
      </c>
      <c r="J16" s="41"/>
    </row>
    <row r="17" spans="1:10" x14ac:dyDescent="0.35">
      <c r="A17" s="285" t="s">
        <v>932</v>
      </c>
      <c r="B17" s="290">
        <v>35</v>
      </c>
      <c r="C17" s="290">
        <v>32</v>
      </c>
      <c r="D17" s="290">
        <v>51</v>
      </c>
      <c r="E17" s="290">
        <v>34</v>
      </c>
      <c r="F17" s="290">
        <v>27</v>
      </c>
      <c r="G17" s="290">
        <v>28</v>
      </c>
      <c r="J17" s="41"/>
    </row>
    <row r="18" spans="1:10" x14ac:dyDescent="0.35">
      <c r="A18" s="285" t="s">
        <v>933</v>
      </c>
      <c r="B18" s="290">
        <v>37</v>
      </c>
      <c r="C18" s="290">
        <v>34</v>
      </c>
      <c r="D18" s="290">
        <v>53</v>
      </c>
      <c r="E18" s="290">
        <v>42</v>
      </c>
      <c r="F18" s="290">
        <v>31</v>
      </c>
      <c r="G18" s="290">
        <v>34</v>
      </c>
      <c r="J18" s="41"/>
    </row>
    <row r="19" spans="1:10" x14ac:dyDescent="0.35">
      <c r="A19" s="285" t="s">
        <v>934</v>
      </c>
      <c r="B19" s="290">
        <v>40</v>
      </c>
      <c r="C19" s="290">
        <v>42</v>
      </c>
      <c r="D19" s="290">
        <v>54</v>
      </c>
      <c r="E19" s="290">
        <v>46</v>
      </c>
      <c r="F19" s="290">
        <v>38</v>
      </c>
      <c r="G19" s="290">
        <v>38</v>
      </c>
      <c r="J19" s="41"/>
    </row>
    <row r="20" spans="1:10" x14ac:dyDescent="0.35">
      <c r="A20" s="285" t="s">
        <v>935</v>
      </c>
      <c r="B20" s="290">
        <v>45</v>
      </c>
      <c r="C20" s="290">
        <v>43</v>
      </c>
      <c r="D20" s="290">
        <v>57</v>
      </c>
      <c r="E20" s="290">
        <v>47</v>
      </c>
      <c r="F20" s="290">
        <v>43</v>
      </c>
      <c r="G20" s="290">
        <v>39</v>
      </c>
      <c r="J20" s="41"/>
    </row>
    <row r="21" spans="1:10" x14ac:dyDescent="0.35">
      <c r="A21" s="285" t="s">
        <v>936</v>
      </c>
      <c r="B21" s="290">
        <v>48</v>
      </c>
      <c r="C21" s="290">
        <v>45</v>
      </c>
      <c r="D21" s="290">
        <v>59</v>
      </c>
      <c r="E21" s="290">
        <v>49</v>
      </c>
      <c r="F21" s="290">
        <v>55</v>
      </c>
      <c r="G21" s="290">
        <v>40</v>
      </c>
      <c r="J21" s="41"/>
    </row>
    <row r="22" spans="1:10" x14ac:dyDescent="0.35">
      <c r="A22" s="285" t="s">
        <v>937</v>
      </c>
      <c r="B22" s="290">
        <v>52</v>
      </c>
      <c r="C22" s="290">
        <v>45</v>
      </c>
      <c r="D22" s="290">
        <v>60</v>
      </c>
      <c r="E22" s="290">
        <v>50</v>
      </c>
      <c r="F22" s="290">
        <v>68</v>
      </c>
      <c r="G22" s="290">
        <v>48</v>
      </c>
      <c r="J22" s="41"/>
    </row>
    <row r="23" spans="1:10" x14ac:dyDescent="0.35">
      <c r="A23" s="285" t="s">
        <v>938</v>
      </c>
      <c r="B23" s="290">
        <v>57</v>
      </c>
      <c r="C23" s="290">
        <v>51</v>
      </c>
      <c r="D23" s="290">
        <v>61</v>
      </c>
      <c r="E23" s="290">
        <v>55</v>
      </c>
      <c r="F23" s="290">
        <v>76</v>
      </c>
      <c r="G23" s="290">
        <v>54</v>
      </c>
      <c r="J23" s="41"/>
    </row>
    <row r="24" spans="1:10" x14ac:dyDescent="0.35">
      <c r="A24" s="285" t="s">
        <v>939</v>
      </c>
      <c r="B24" s="290">
        <v>60</v>
      </c>
      <c r="C24" s="290">
        <v>54</v>
      </c>
      <c r="D24" s="290">
        <v>61</v>
      </c>
      <c r="E24" s="290">
        <v>60</v>
      </c>
      <c r="F24" s="290">
        <v>82</v>
      </c>
      <c r="G24" s="290">
        <v>59</v>
      </c>
      <c r="J24" s="41"/>
    </row>
    <row r="25" spans="1:10" x14ac:dyDescent="0.35">
      <c r="A25" s="285" t="s">
        <v>940</v>
      </c>
      <c r="B25" s="290">
        <v>69</v>
      </c>
      <c r="C25" s="290">
        <v>61</v>
      </c>
      <c r="D25" s="290">
        <v>72</v>
      </c>
      <c r="E25" s="290">
        <v>62</v>
      </c>
      <c r="F25" s="290">
        <v>94</v>
      </c>
      <c r="G25" s="290">
        <v>67</v>
      </c>
      <c r="J25" s="41"/>
    </row>
    <row r="26" spans="1:10" x14ac:dyDescent="0.35">
      <c r="D26" s="41"/>
    </row>
    <row r="27" spans="1:10" x14ac:dyDescent="0.35">
      <c r="A27" s="284" t="s">
        <v>979</v>
      </c>
      <c r="B27" s="153" t="s">
        <v>980</v>
      </c>
      <c r="D27" s="153" t="s">
        <v>981</v>
      </c>
    </row>
    <row r="28" spans="1:10" x14ac:dyDescent="0.35">
      <c r="A28" s="285" t="s">
        <v>982</v>
      </c>
      <c r="B28" s="291">
        <v>5.9999999999999995E-4</v>
      </c>
      <c r="D28" s="291">
        <v>2.4499999999999999E-4</v>
      </c>
    </row>
    <row r="29" spans="1:10" x14ac:dyDescent="0.35">
      <c r="A29" s="285" t="s">
        <v>983</v>
      </c>
      <c r="B29" s="291">
        <v>2.9999999999999997E-4</v>
      </c>
      <c r="D29" s="291">
        <v>5.0000000000000002E-5</v>
      </c>
    </row>
    <row r="30" spans="1:10" x14ac:dyDescent="0.35">
      <c r="A30" s="285" t="s">
        <v>984</v>
      </c>
      <c r="B30" s="291">
        <v>0</v>
      </c>
      <c r="D30" s="291">
        <v>0</v>
      </c>
      <c r="G30" s="21" t="s">
        <v>985</v>
      </c>
    </row>
    <row r="31" spans="1:10" x14ac:dyDescent="0.35">
      <c r="A31" s="285" t="s">
        <v>986</v>
      </c>
      <c r="B31" s="291">
        <v>-3.4000000000000002E-4</v>
      </c>
      <c r="D31" s="291">
        <v>-3.4000000000000002E-4</v>
      </c>
      <c r="G31" t="s">
        <v>987</v>
      </c>
    </row>
    <row r="32" spans="1:10" x14ac:dyDescent="0.35">
      <c r="A32" s="285" t="s">
        <v>988</v>
      </c>
      <c r="B32" s="291">
        <v>-5.5000000000000003E-4</v>
      </c>
      <c r="D32" s="291">
        <v>-5.5000000000000003E-4</v>
      </c>
    </row>
    <row r="34" spans="1:9" x14ac:dyDescent="0.35">
      <c r="A34" s="284" t="s">
        <v>989</v>
      </c>
      <c r="B34" s="153" t="s">
        <v>990</v>
      </c>
      <c r="D34" s="153" t="s">
        <v>981</v>
      </c>
    </row>
    <row r="35" spans="1:9" x14ac:dyDescent="0.35">
      <c r="A35" s="285" t="s">
        <v>991</v>
      </c>
      <c r="B35" s="291">
        <v>2E-3</v>
      </c>
      <c r="D35" s="291">
        <v>1.8E-3</v>
      </c>
      <c r="E35" s="163"/>
    </row>
    <row r="36" spans="1:9" x14ac:dyDescent="0.35">
      <c r="A36" s="285" t="s">
        <v>992</v>
      </c>
      <c r="B36" s="291">
        <v>1E-3</v>
      </c>
      <c r="D36" s="291">
        <v>8.9999999999999998E-4</v>
      </c>
      <c r="E36" s="163"/>
    </row>
    <row r="37" spans="1:9" x14ac:dyDescent="0.35">
      <c r="A37" s="285" t="s">
        <v>984</v>
      </c>
      <c r="B37" s="291">
        <v>0</v>
      </c>
      <c r="D37" s="291">
        <v>0</v>
      </c>
      <c r="E37" s="163"/>
    </row>
    <row r="38" spans="1:9" x14ac:dyDescent="0.35">
      <c r="A38" s="285" t="s">
        <v>993</v>
      </c>
      <c r="B38" s="291">
        <v>-1E-3</v>
      </c>
      <c r="D38" s="291">
        <v>-1.1999999999999999E-3</v>
      </c>
      <c r="E38" s="163"/>
    </row>
    <row r="39" spans="1:9" x14ac:dyDescent="0.35">
      <c r="A39" s="285" t="s">
        <v>994</v>
      </c>
      <c r="B39" s="291">
        <v>-2E-3</v>
      </c>
      <c r="D39" s="291">
        <v>-2.5000000000000001E-3</v>
      </c>
      <c r="E39" s="163"/>
    </row>
    <row r="41" spans="1:9" x14ac:dyDescent="0.35">
      <c r="A41" s="284" t="s">
        <v>995</v>
      </c>
      <c r="B41" s="153" t="s">
        <v>996</v>
      </c>
      <c r="D41" s="153" t="s">
        <v>981</v>
      </c>
      <c r="E41" s="21"/>
      <c r="F41" s="21"/>
      <c r="G41" s="21"/>
      <c r="H41" s="21"/>
      <c r="I41" s="21"/>
    </row>
    <row r="42" spans="1:9" x14ac:dyDescent="0.35">
      <c r="A42" s="285" t="s">
        <v>997</v>
      </c>
      <c r="B42" s="289">
        <v>800</v>
      </c>
      <c r="D42" s="300">
        <v>802.54</v>
      </c>
      <c r="E42" s="299"/>
      <c r="F42" s="294"/>
      <c r="G42" s="21"/>
      <c r="H42" s="295"/>
      <c r="I42" s="21"/>
    </row>
    <row r="43" spans="1:9" x14ac:dyDescent="0.35">
      <c r="A43" s="285" t="s">
        <v>998</v>
      </c>
      <c r="B43" s="289">
        <v>900</v>
      </c>
      <c r="D43" s="300">
        <v>909.86</v>
      </c>
      <c r="F43" s="294"/>
      <c r="G43" s="21"/>
      <c r="H43" s="295"/>
      <c r="I43" s="21"/>
    </row>
    <row r="44" spans="1:9" x14ac:dyDescent="0.35">
      <c r="A44" s="285" t="s">
        <v>999</v>
      </c>
      <c r="B44" s="289">
        <v>1000</v>
      </c>
      <c r="D44" s="300">
        <v>1012.11</v>
      </c>
      <c r="F44" s="294"/>
      <c r="G44" s="21"/>
      <c r="H44" s="295"/>
      <c r="I44" s="21"/>
    </row>
    <row r="45" spans="1:9" x14ac:dyDescent="0.35">
      <c r="A45" s="285" t="s">
        <v>1000</v>
      </c>
      <c r="B45" s="289">
        <v>1150</v>
      </c>
      <c r="D45" s="300">
        <v>1152.9000000000001</v>
      </c>
      <c r="F45" s="294"/>
      <c r="G45" s="21"/>
      <c r="H45" s="295"/>
      <c r="I45" s="21"/>
    </row>
    <row r="46" spans="1:9" x14ac:dyDescent="0.35">
      <c r="A46" s="285" t="s">
        <v>1001</v>
      </c>
      <c r="B46" s="289">
        <v>1200</v>
      </c>
      <c r="D46" s="300">
        <v>1199.43</v>
      </c>
      <c r="F46" s="294"/>
      <c r="G46" s="21"/>
      <c r="H46" s="294"/>
      <c r="I46" s="21"/>
    </row>
    <row r="47" spans="1:9" x14ac:dyDescent="0.35">
      <c r="D47" s="21"/>
      <c r="E47" s="21"/>
      <c r="F47" s="21"/>
      <c r="G47" s="21"/>
      <c r="H47" s="21"/>
      <c r="I47" s="21"/>
    </row>
    <row r="48" spans="1:9" x14ac:dyDescent="0.35">
      <c r="A48" s="153" t="s">
        <v>1002</v>
      </c>
      <c r="B48" s="153" t="s">
        <v>1003</v>
      </c>
      <c r="D48" s="301" t="s">
        <v>981</v>
      </c>
      <c r="E48" s="21"/>
      <c r="F48" s="21"/>
      <c r="G48" s="21"/>
      <c r="H48" s="21"/>
      <c r="I48" s="21"/>
    </row>
    <row r="49" spans="1:13" x14ac:dyDescent="0.35">
      <c r="A49" s="285" t="s">
        <v>1004</v>
      </c>
      <c r="B49" s="291">
        <v>0.05</v>
      </c>
      <c r="D49" s="302">
        <v>5.2145999999999998E-2</v>
      </c>
      <c r="G49" s="21"/>
      <c r="H49" s="21"/>
      <c r="I49" s="21"/>
    </row>
    <row r="50" spans="1:13" x14ac:dyDescent="0.35">
      <c r="A50" s="285" t="s">
        <v>1005</v>
      </c>
      <c r="B50" s="291">
        <v>2.5000000000000001E-2</v>
      </c>
      <c r="D50" s="302">
        <v>4.6280000000000002E-2</v>
      </c>
      <c r="G50" s="21"/>
      <c r="H50" s="21"/>
      <c r="I50" s="21"/>
    </row>
    <row r="51" spans="1:13" x14ac:dyDescent="0.35">
      <c r="A51" s="285" t="s">
        <v>1006</v>
      </c>
      <c r="B51" s="291">
        <v>0</v>
      </c>
      <c r="D51" s="302">
        <v>3.5117000000000002E-2</v>
      </c>
      <c r="G51" s="21"/>
      <c r="H51" s="21"/>
      <c r="I51" s="21"/>
    </row>
    <row r="52" spans="1:13" x14ac:dyDescent="0.35">
      <c r="A52" s="285" t="s">
        <v>1007</v>
      </c>
      <c r="B52" s="291">
        <v>-2.5000000000000001E-2</v>
      </c>
      <c r="D52" s="302">
        <v>2.0587999999999999E-2</v>
      </c>
      <c r="G52" s="21"/>
      <c r="H52" s="21"/>
      <c r="I52" s="21"/>
    </row>
    <row r="53" spans="1:13" x14ac:dyDescent="0.35">
      <c r="A53" s="285" t="s">
        <v>1008</v>
      </c>
      <c r="B53" s="291">
        <v>-0.05</v>
      </c>
      <c r="D53" s="302">
        <v>-5.5599999999999998E-3</v>
      </c>
      <c r="G53" s="21"/>
      <c r="H53" s="21"/>
      <c r="I53" s="21"/>
    </row>
    <row r="54" spans="1:13" x14ac:dyDescent="0.35">
      <c r="K54" s="176"/>
      <c r="L54" s="176"/>
    </row>
    <row r="55" spans="1:13" x14ac:dyDescent="0.35">
      <c r="A55" s="284" t="s">
        <v>1009</v>
      </c>
      <c r="B55" s="153" t="s">
        <v>1010</v>
      </c>
      <c r="K55" s="176"/>
      <c r="L55" s="176"/>
    </row>
    <row r="56" spans="1:13" x14ac:dyDescent="0.35">
      <c r="A56" s="285" t="s">
        <v>1011</v>
      </c>
      <c r="B56" s="291">
        <v>2.5000000000000001E-2</v>
      </c>
      <c r="D56" s="163"/>
      <c r="K56" s="176"/>
      <c r="L56" s="176"/>
    </row>
    <row r="57" spans="1:13" x14ac:dyDescent="0.35">
      <c r="A57" s="285" t="s">
        <v>1012</v>
      </c>
      <c r="B57" s="291">
        <v>0.01</v>
      </c>
      <c r="D57" s="163"/>
      <c r="K57" s="176"/>
      <c r="L57" s="176"/>
      <c r="M57" s="47"/>
    </row>
    <row r="58" spans="1:13" x14ac:dyDescent="0.35">
      <c r="A58" s="285" t="s">
        <v>984</v>
      </c>
      <c r="B58" s="291">
        <v>0</v>
      </c>
      <c r="D58" s="292"/>
      <c r="K58" s="176"/>
      <c r="L58" s="176"/>
      <c r="M58" s="287"/>
    </row>
    <row r="59" spans="1:13" x14ac:dyDescent="0.35">
      <c r="A59" s="285" t="s">
        <v>1013</v>
      </c>
      <c r="B59" s="291">
        <v>-0.01</v>
      </c>
      <c r="D59" s="163"/>
      <c r="J59" s="218"/>
      <c r="K59" s="41"/>
      <c r="M59" s="288"/>
    </row>
    <row r="60" spans="1:13" x14ac:dyDescent="0.35">
      <c r="A60" s="285" t="s">
        <v>1014</v>
      </c>
      <c r="B60" s="291">
        <v>-2.5000000000000001E-2</v>
      </c>
      <c r="D60" s="163"/>
      <c r="J60" s="218"/>
      <c r="K60" s="41"/>
      <c r="M60" s="287"/>
    </row>
    <row r="61" spans="1:13" x14ac:dyDescent="0.35">
      <c r="J61" s="218"/>
      <c r="K61" s="41"/>
      <c r="M61" s="287"/>
    </row>
    <row r="62" spans="1:13" x14ac:dyDescent="0.35">
      <c r="J62" s="218"/>
      <c r="K62" s="41"/>
      <c r="M62" s="287"/>
    </row>
    <row r="63" spans="1:13" x14ac:dyDescent="0.35">
      <c r="M63" s="119"/>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973DA-D33A-41D6-B59A-6FA36A4A367B}">
  <dimension ref="B2:C33"/>
  <sheetViews>
    <sheetView showGridLines="0" workbookViewId="0">
      <selection activeCell="L12" sqref="L12"/>
    </sheetView>
  </sheetViews>
  <sheetFormatPr defaultRowHeight="14.5" x14ac:dyDescent="0.35"/>
  <cols>
    <col min="1" max="1" width="9.1796875" customWidth="1"/>
    <col min="2" max="2" width="37.54296875" bestFit="1" customWidth="1"/>
    <col min="3" max="3" width="13.453125" customWidth="1"/>
  </cols>
  <sheetData>
    <row r="2" spans="2:3" x14ac:dyDescent="0.35">
      <c r="B2" s="14" t="s">
        <v>1015</v>
      </c>
    </row>
    <row r="3" spans="2:3" x14ac:dyDescent="0.35">
      <c r="B3" t="s">
        <v>225</v>
      </c>
    </row>
    <row r="4" spans="2:3" x14ac:dyDescent="0.35">
      <c r="B4" s="49" t="s">
        <v>235</v>
      </c>
      <c r="C4" s="50">
        <f>'CAR Details'!H12</f>
        <v>0</v>
      </c>
    </row>
    <row r="5" spans="2:3" x14ac:dyDescent="0.35">
      <c r="B5" s="51" t="s">
        <v>1016</v>
      </c>
      <c r="C5" s="52" t="e" cm="1">
        <f t="array" ref="C5">VALUE(INDEX('CMS Impact File '!T:T,MATCH(1,('Base Rate Lookup'!B3='CMS Impact File '!B:B)*('CAR Details'!$D$7='CMS Impact File '!C:C),0)))</f>
        <v>#N/A</v>
      </c>
    </row>
    <row r="6" spans="2:3" x14ac:dyDescent="0.35">
      <c r="B6" s="51" t="s">
        <v>1017</v>
      </c>
      <c r="C6" s="52" t="e" cm="1">
        <f t="array" ref="C6">VALUE(INDEX('CMS Impact File '!S:S,MATCH(1,('Base Rate Lookup'!B3='CMS Impact File '!B:B)*('CAR Details'!$D$7='CMS Impact File '!C:C),0)))</f>
        <v>#N/A</v>
      </c>
    </row>
    <row r="7" spans="2:3" x14ac:dyDescent="0.35">
      <c r="B7" s="29"/>
      <c r="C7" s="53"/>
    </row>
    <row r="8" spans="2:3" x14ac:dyDescent="0.35">
      <c r="B8" s="54" t="s">
        <v>236</v>
      </c>
      <c r="C8" s="55" cm="1">
        <f t="array" ref="C8">IFERROR(_xlfn.IFS(
    AND(C4 &gt; 1, C5 = 0, C6 = 0), 'FY24 Table 1A-1E'!A5,
    AND(C4 &gt; 1, C5 = 0, C6 = 1), 'FY24 Table 1A-1E'!E5,
    AND(C4 &gt; 1, C5 = 1, C6 = 0), 'FY24 Table 1A-1E'!C5,
    AND(C4 &gt; 1, C5 = 1, C6 = 1), 'FY24 Table 1A-1E'!G5,
    AND(C4 &lt;= 1, C5 = 0, C6 = 0), 'FY24 Table 1A-1E'!A10,
    AND(C4 &lt;= 1, C5 = 0, C6 = 1), 'FY24 Table 1A-1E'!E10,
    AND(C4 &lt;= 1, C5 = 1, C6 = 0), 'FY24 Table 1A-1E'!C10,
    AND(C4 &lt;= 1, C5 = 1, C6 = 1), 'FY24 Table 1A-1E'!G10
),0)</f>
        <v>0</v>
      </c>
    </row>
    <row r="9" spans="2:3" x14ac:dyDescent="0.35">
      <c r="B9" s="46" t="s">
        <v>1018</v>
      </c>
      <c r="C9" s="56" cm="1">
        <f t="array" ref="C9">IFERROR(_xlfn.IFS(
    AND(C4 &gt; 1, C5 = 0, C6 = 0), 'FY24 Table 1A-1E'!B5,
    AND(C4 &gt; 1, C5 = 0, C6 = 1), 'FY24 Table 1A-1E'!F5,
    AND(C4 &gt; 1, C5 = 1, C6 = 0), 'FY24 Table 1A-1E'!D5,
    AND(C4 &gt; 1, C5 = 1, C6 = 1), 'FY24 Table 1A-1E'!H5,
    AND(C4 &lt;= 1, C5 = 0, C6 = 0), 'FY24 Table 1A-1E'!B10,
    AND(C4 &lt;= 1, C5 = 0, C6 = 1), 'FY24 Table 1A-1E'!F10,
    AND(C4 &lt;= 1, C5 = 1, C6 = 0), 'FY24 Table 1A-1E'!D10,
    AND(C4 &lt;= 1, C5 = 1, C6 = 1), 'FY24 Table 1A-1E'!H10
),0)</f>
        <v>0</v>
      </c>
    </row>
    <row r="11" spans="2:3" x14ac:dyDescent="0.35">
      <c r="B11" t="s">
        <v>224</v>
      </c>
    </row>
    <row r="12" spans="2:3" x14ac:dyDescent="0.35">
      <c r="B12" s="49" t="s">
        <v>235</v>
      </c>
      <c r="C12" s="50">
        <f>'CAR Details'!G12</f>
        <v>0</v>
      </c>
    </row>
    <row r="13" spans="2:3" x14ac:dyDescent="0.35">
      <c r="B13" s="51" t="s">
        <v>1016</v>
      </c>
      <c r="C13" s="52" t="e" cm="1">
        <f t="array" ref="C13">VALUE(INDEX('CMS Impact File '!T:T,MATCH(1,('Base Rate Lookup'!B11='CMS Impact File '!B:B)*('CAR Details'!$D$7='CMS Impact File '!C:C),0)))</f>
        <v>#N/A</v>
      </c>
    </row>
    <row r="14" spans="2:3" x14ac:dyDescent="0.35">
      <c r="B14" s="51" t="s">
        <v>1017</v>
      </c>
      <c r="C14" s="52" t="e" cm="1">
        <f t="array" ref="C14">VALUE(INDEX('CMS Impact File '!S:S,MATCH(1,('Base Rate Lookup'!B11='CMS Impact File '!B:B)*('CAR Details'!$D$7='CMS Impact File '!C:C),0)))</f>
        <v>#N/A</v>
      </c>
    </row>
    <row r="15" spans="2:3" x14ac:dyDescent="0.35">
      <c r="B15" s="29"/>
      <c r="C15" s="53"/>
    </row>
    <row r="16" spans="2:3" x14ac:dyDescent="0.35">
      <c r="B16" s="54" t="s">
        <v>236</v>
      </c>
      <c r="C16" s="55" cm="1">
        <f t="array" ref="C16">IFERROR(_xlfn.IFS(
    AND(C12 &gt; 1, C13 = 0, C14 = 0), 'FY23 Table 1A-1E'!A5,
    AND(C12 &gt; 1, C13 = 0, C14 = 1), 'FY23 Table 1A-1E'!E5,
    AND(C12 &gt; 1, C13 = 1, C14 = 0), 'FY23 Table 1A-1E'!C5,
    AND(C12 &gt; 1, C13 = 1, C14 = 1), 'FY23 Table 1A-1E'!G5,
    AND(C12 &lt;= 1, C13 = 0, C14 = 0), 'FY23 Table 1A-1E'!A10,
    AND(C12 &lt;= 1, C13 = 0, C14 = 1), 'FY23 Table 1A-1E'!E10,
    AND(C12 &lt;= 1, C13 = 1, C14 = 0), 'FY23 Table 1A-1E'!C10,
    AND(C12 &lt;= 1, C13 = 1, C14 = 1), 'FY23 Table 1A-1E'!G10
),0)</f>
        <v>0</v>
      </c>
    </row>
    <row r="17" spans="2:3" x14ac:dyDescent="0.35">
      <c r="B17" s="46" t="s">
        <v>1018</v>
      </c>
      <c r="C17" s="56" cm="1">
        <f t="array" ref="C17">IFERROR(_xlfn.IFS(
    AND(C12 &gt; 1, C13 = 0, C14 = 0), 'FY23 Table 1A-1E'!B5,
    AND(C12 &gt; 1, C13 = 0, C14 = 1), 'FY23 Table 1A-1E'!F5,
    AND(C12 &gt; 1, C13 = 1, C14 = 0), 'FY23 Table 1A-1E'!D5,
    AND(C12 &gt; 1, C13 = 1, C14 = 1), 'FY23 Table 1A-1E'!H5,
    AND(C12 &lt;= 1, C13 = 0, C14 = 0), 'FY23 Table 1A-1E'!B10,
    AND(C12 &lt;= 1, C13 = 0, C14 = 1), 'FY23 Table 1A-1E'!F10,
    AND(C12 &lt;= 1, C13 = 1, C14 = 0), 'FY23 Table 1A-1E'!D10,
    AND(C12 &lt;= 1, C13 = 1, C14 = 1), 'FY23 Table 1A-1E'!H10
),0)</f>
        <v>0</v>
      </c>
    </row>
    <row r="19" spans="2:3" x14ac:dyDescent="0.35">
      <c r="B19" t="s">
        <v>223</v>
      </c>
    </row>
    <row r="20" spans="2:3" x14ac:dyDescent="0.35">
      <c r="B20" s="49" t="s">
        <v>235</v>
      </c>
      <c r="C20" s="50">
        <f>'CAR Details'!F12</f>
        <v>0</v>
      </c>
    </row>
    <row r="21" spans="2:3" x14ac:dyDescent="0.35">
      <c r="B21" s="51" t="s">
        <v>1016</v>
      </c>
      <c r="C21" s="52" t="e" cm="1">
        <f t="array" ref="C21">VALUE(INDEX('CMS Impact File '!T:T,MATCH(1,('Base Rate Lookup'!B19='CMS Impact File '!B:B)*('CAR Details'!$D$7='CMS Impact File '!C:C),0)))</f>
        <v>#N/A</v>
      </c>
    </row>
    <row r="22" spans="2:3" x14ac:dyDescent="0.35">
      <c r="B22" s="51" t="s">
        <v>1017</v>
      </c>
      <c r="C22" s="52" t="e" cm="1">
        <f t="array" ref="C22">VALUE(INDEX('CMS Impact File '!S:S,MATCH(1,('Base Rate Lookup'!B19='CMS Impact File '!B:B)*('CAR Details'!$D$7='CMS Impact File '!C:C),0)))</f>
        <v>#N/A</v>
      </c>
    </row>
    <row r="23" spans="2:3" x14ac:dyDescent="0.35">
      <c r="B23" s="29"/>
      <c r="C23" s="53"/>
    </row>
    <row r="24" spans="2:3" x14ac:dyDescent="0.35">
      <c r="B24" s="54" t="s">
        <v>236</v>
      </c>
      <c r="C24" s="55" cm="1">
        <f t="array" ref="C24">IFERROR(_xlfn.IFS(
    AND(C20 &gt; 1, C21 = 0, C22 = 0), 'FY22 Table 1A-1E'!$A$5,
    AND(C20 &gt; 1, C21 = 0, C22 = 1), 'FY22 Table 1A-1E'!$E$5,
    AND(C20 &gt; 1, C21 = 1, C22 = 0), 'FY22 Table 1A-1E'!$C$5,
    AND(C20 &gt; 1, C21 = 1, C22 = 1), 'FY22 Table 1A-1E'!$G$5,
    AND(C20 &lt;= 1, C21 = 0, C22 = 0), 'FY22 Table 1A-1E'!$A$10,
    AND(C20 &lt;= 1, C21 = 0, C22 = 1), 'FY22 Table 1A-1E'!$E$10,
    AND(C20 &lt;= 1, C21 = 1, C22 = 0), 'FY22 Table 1A-1E'!$C$10,
    AND(C20 &lt;= 1, C21 = 1, C22 = 1), 'FY22 Table 1A-1E'!$G$10),0)</f>
        <v>0</v>
      </c>
    </row>
    <row r="25" spans="2:3" x14ac:dyDescent="0.35">
      <c r="B25" s="46" t="s">
        <v>1018</v>
      </c>
      <c r="C25" s="56" cm="1">
        <f t="array" ref="C25">IFERROR(_xlfn.IFS(
    AND(C20 &gt; 1, C21 = 0, C22 = 0), 'FY22 Table 1A-1E'!B5,
    AND(C20 &gt; 1, C21 = 0, C22 = 1), 'FY22 Table 1A-1E'!F5,
    AND(C20 &gt; 1, C21 = 1, C22 = 0), 'FY22 Table 1A-1E'!D5,
    AND(C20 &gt; 1, C21 = 1, C22 = 1), 'FY22 Table 1A-1E'!H5,
    AND(C20 &lt;= 1, C21 = 0, C22 = 0), 'FY22 Table 1A-1E'!B10,
    AND(C20 &lt;= 1, C21 = 0, C22 = 1), 'FY22 Table 1A-1E'!F10,
    AND(C20 &lt;= 1, C21 = 1, C22 = 0), 'FY22 Table 1A-1E'!D10,
    AND(C20 &lt;= 1, C21 = 1, C22 = 1), 'FY22 Table 1A-1E'!H10
),0)</f>
        <v>0</v>
      </c>
    </row>
    <row r="27" spans="2:3" x14ac:dyDescent="0.35">
      <c r="B27" t="s">
        <v>222</v>
      </c>
    </row>
    <row r="28" spans="2:3" x14ac:dyDescent="0.35">
      <c r="B28" s="49" t="s">
        <v>235</v>
      </c>
      <c r="C28" s="50">
        <f>'CAR Details'!E12</f>
        <v>0</v>
      </c>
    </row>
    <row r="29" spans="2:3" x14ac:dyDescent="0.35">
      <c r="B29" s="51" t="s">
        <v>1016</v>
      </c>
      <c r="C29" s="52" t="e" cm="1">
        <f t="array" ref="C29">VALUE(INDEX('CMS Impact File '!T:T,MATCH(1,('Base Rate Lookup'!B27='CMS Impact File '!B:B)*('CAR Details'!$D$7='CMS Impact File '!C:C),0)))</f>
        <v>#N/A</v>
      </c>
    </row>
    <row r="30" spans="2:3" x14ac:dyDescent="0.35">
      <c r="B30" s="51" t="s">
        <v>1017</v>
      </c>
      <c r="C30" s="52" t="e" cm="1">
        <f t="array" ref="C30">VALUE(INDEX('CMS Impact File '!S:S,MATCH(1,('Base Rate Lookup'!B27='CMS Impact File '!B:B)*('CAR Details'!$D$7='CMS Impact File '!C:C),0)))</f>
        <v>#N/A</v>
      </c>
    </row>
    <row r="31" spans="2:3" x14ac:dyDescent="0.35">
      <c r="B31" s="29"/>
      <c r="C31" s="53"/>
    </row>
    <row r="32" spans="2:3" x14ac:dyDescent="0.35">
      <c r="B32" s="54" t="s">
        <v>236</v>
      </c>
      <c r="C32" s="55" cm="1">
        <f t="array" ref="C32">IFERROR(_xlfn.IFS(
    AND(C28 &gt; 1, C29 = 0, C30 = 0), 'FY21 Table 1A-1E'!A5,
    AND(C28 &gt; 1, C29 = 0, C30 = 1), 'FY21 Table 1A-1E'!E5,
    AND(C28 &gt; 1, C29 = 1, C30 = 0), 'FY21 Table 1A-1E'!C5,
    AND(C28 &gt; 1, C29 = 1, C30 = 1), 'FY21 Table 1A-1E'!G5,
    AND(C28 &lt;= 1, C29 = 0, C30 = 0), 'FY21 Table 1A-1E'!A10,
    AND(C28 &lt;= 1, C29 = 0, C30 = 1), 'FY21 Table 1A-1E'!E10,
    AND(C28 &lt;= 1, C29 = 1, C30 = 0), 'FY21 Table 1A-1E'!C10,
    AND(C28 &lt;= 1, C29 = 1, C30 = 1), 'FY21 Table 1A-1E'!G10
),0)</f>
        <v>0</v>
      </c>
    </row>
    <row r="33" spans="2:3" x14ac:dyDescent="0.35">
      <c r="B33" s="46" t="s">
        <v>1018</v>
      </c>
      <c r="C33" s="56" cm="1">
        <f t="array" ref="C33">IFERROR(_xlfn.IFS(
    AND(C28 &gt; 1, C29 = 0, C30 = 0), 'FY21 Table 1A-1E'!B5,
    AND(C28 &gt; 1, C29 = 0, C30 = 1), 'FY21 Table 1A-1E'!F5,
    AND(C28 &gt; 1, C29 = 1, C30 = 0), 'FY21 Table 1A-1E'!D5,
    AND(C28 &gt; 1, C29 = 1, C30 = 1), 'FY21 Table 1A-1E'!H5,
    AND(C28 &lt;= 1, C29 = 0, C30 = 0), 'FY21 Table 1A-1E'!B10,
    AND(C28 &lt;= 1, C29 = 0, C30 = 1), 'FY21 Table 1A-1E'!F10,
    AND(C28 &lt;= 1, C29 = 1, C30 = 0), 'FY21 Table 1A-1E'!D10,
    AND(C28 &lt;= 1, C29 = 1, C30 = 1), 'FY21 Table 1A-1E'!H10
),0)</f>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DAD49-D34A-49E9-9EB8-A71405D1333F}">
  <dimension ref="A1:I25"/>
  <sheetViews>
    <sheetView zoomScale="90" zoomScaleNormal="90" workbookViewId="0">
      <pane ySplit="1" topLeftCell="A2" activePane="bottomLeft" state="frozen"/>
      <selection activeCell="L12" sqref="L12"/>
      <selection pane="bottomLeft" activeCell="L12" sqref="L12"/>
    </sheetView>
  </sheetViews>
  <sheetFormatPr defaultColWidth="9.1796875" defaultRowHeight="12.5" x14ac:dyDescent="0.25"/>
  <cols>
    <col min="1" max="1" width="13.54296875" style="57" customWidth="1"/>
    <col min="2" max="2" width="14" style="57" customWidth="1"/>
    <col min="3" max="3" width="12.81640625" style="57" customWidth="1"/>
    <col min="4" max="4" width="14.54296875" style="57" customWidth="1"/>
    <col min="5" max="5" width="12.81640625" style="57" customWidth="1"/>
    <col min="6" max="6" width="17" style="57" customWidth="1"/>
    <col min="7" max="7" width="13.1796875" style="57" customWidth="1"/>
    <col min="8" max="8" width="13.54296875" style="57" customWidth="1"/>
    <col min="9" max="9" width="11.1796875" style="57" customWidth="1"/>
    <col min="10" max="10" width="13" style="57" customWidth="1"/>
    <col min="11" max="16384" width="9.1796875" style="57"/>
  </cols>
  <sheetData>
    <row r="1" spans="1:9" ht="19.5" customHeight="1" x14ac:dyDescent="0.3">
      <c r="A1" s="613" t="s">
        <v>1019</v>
      </c>
      <c r="B1" s="613"/>
      <c r="C1" s="613"/>
      <c r="D1" s="613"/>
      <c r="E1" s="613"/>
      <c r="F1" s="613"/>
      <c r="G1" s="613"/>
      <c r="H1" s="613"/>
    </row>
    <row r="2" spans="1:9" ht="32.25" customHeight="1" x14ac:dyDescent="0.3">
      <c r="A2" s="599" t="s">
        <v>1020</v>
      </c>
      <c r="B2" s="600"/>
      <c r="C2" s="600"/>
      <c r="D2" s="600"/>
      <c r="E2" s="600"/>
      <c r="F2" s="600"/>
      <c r="G2" s="600"/>
      <c r="H2" s="600"/>
    </row>
    <row r="3" spans="1:9" ht="54.65" customHeight="1" x14ac:dyDescent="0.3">
      <c r="A3" s="614" t="s">
        <v>1021</v>
      </c>
      <c r="B3" s="615"/>
      <c r="C3" s="616" t="s">
        <v>1022</v>
      </c>
      <c r="D3" s="617"/>
      <c r="E3" s="614" t="s">
        <v>1023</v>
      </c>
      <c r="F3" s="617"/>
      <c r="G3" s="614" t="s">
        <v>1024</v>
      </c>
      <c r="H3" s="617"/>
    </row>
    <row r="4" spans="1:9" ht="26.5" thickBot="1" x14ac:dyDescent="0.35">
      <c r="A4" s="58" t="s">
        <v>1025</v>
      </c>
      <c r="B4" s="59" t="s">
        <v>1026</v>
      </c>
      <c r="C4" s="59" t="s">
        <v>1025</v>
      </c>
      <c r="D4" s="60" t="s">
        <v>1026</v>
      </c>
      <c r="E4" s="59" t="s">
        <v>1025</v>
      </c>
      <c r="F4" s="60" t="s">
        <v>1026</v>
      </c>
      <c r="G4" s="59" t="s">
        <v>1025</v>
      </c>
      <c r="H4" s="60" t="s">
        <v>1026</v>
      </c>
    </row>
    <row r="5" spans="1:9" ht="19.5" customHeight="1" thickBot="1" x14ac:dyDescent="0.3">
      <c r="A5" s="61">
        <v>4392.49</v>
      </c>
      <c r="B5" s="62">
        <v>2105.2800000000002</v>
      </c>
      <c r="C5" s="62">
        <v>4287.05</v>
      </c>
      <c r="D5" s="62">
        <v>2054.7399999999998</v>
      </c>
      <c r="E5" s="62">
        <v>4357.34</v>
      </c>
      <c r="F5" s="62">
        <v>2088.4299999999998</v>
      </c>
      <c r="G5" s="62">
        <v>4251.8999999999996</v>
      </c>
      <c r="H5" s="62">
        <v>2037.89</v>
      </c>
      <c r="I5" s="63"/>
    </row>
    <row r="6" spans="1:9" x14ac:dyDescent="0.25">
      <c r="A6" s="64"/>
      <c r="B6" s="64"/>
      <c r="C6" s="64"/>
      <c r="D6" s="64"/>
      <c r="E6" s="64"/>
      <c r="F6" s="64"/>
      <c r="G6" s="64"/>
      <c r="H6" s="64"/>
    </row>
    <row r="7" spans="1:9" ht="28.5" customHeight="1" x14ac:dyDescent="0.3">
      <c r="A7" s="599" t="s">
        <v>1027</v>
      </c>
      <c r="B7" s="600"/>
      <c r="C7" s="600"/>
      <c r="D7" s="600"/>
      <c r="E7" s="600"/>
      <c r="F7" s="600"/>
      <c r="G7" s="600"/>
      <c r="H7" s="600"/>
    </row>
    <row r="8" spans="1:9" ht="57" customHeight="1" x14ac:dyDescent="0.3">
      <c r="A8" s="614" t="s">
        <v>1021</v>
      </c>
      <c r="B8" s="615"/>
      <c r="C8" s="616" t="s">
        <v>1022</v>
      </c>
      <c r="D8" s="617"/>
      <c r="E8" s="614" t="s">
        <v>1023</v>
      </c>
      <c r="F8" s="617"/>
      <c r="G8" s="614" t="s">
        <v>1024</v>
      </c>
      <c r="H8" s="617"/>
    </row>
    <row r="9" spans="1:9" ht="26.5" thickBot="1" x14ac:dyDescent="0.35">
      <c r="A9" s="58" t="s">
        <v>1025</v>
      </c>
      <c r="B9" s="59" t="s">
        <v>1026</v>
      </c>
      <c r="C9" s="59" t="s">
        <v>1025</v>
      </c>
      <c r="D9" s="60" t="s">
        <v>1026</v>
      </c>
      <c r="E9" s="59" t="s">
        <v>1025</v>
      </c>
      <c r="F9" s="60" t="s">
        <v>1026</v>
      </c>
      <c r="G9" s="59" t="s">
        <v>1025</v>
      </c>
      <c r="H9" s="60" t="s">
        <v>1026</v>
      </c>
    </row>
    <row r="10" spans="1:9" ht="18.75" customHeight="1" thickBot="1" x14ac:dyDescent="0.3">
      <c r="A10" s="61">
        <v>4028.62</v>
      </c>
      <c r="B10" s="62">
        <v>2469.15</v>
      </c>
      <c r="C10" s="65">
        <v>3931.91</v>
      </c>
      <c r="D10" s="62">
        <v>2409.88</v>
      </c>
      <c r="E10" s="62">
        <v>3996.38</v>
      </c>
      <c r="F10" s="62">
        <v>2449.39</v>
      </c>
      <c r="G10" s="62">
        <v>3899.67</v>
      </c>
      <c r="H10" s="66">
        <v>2390.12</v>
      </c>
      <c r="I10" s="63"/>
    </row>
    <row r="11" spans="1:9" x14ac:dyDescent="0.25">
      <c r="A11" s="67"/>
      <c r="B11" s="67"/>
      <c r="C11" s="67"/>
      <c r="D11" s="64"/>
      <c r="E11" s="64"/>
      <c r="F11" s="64"/>
      <c r="G11" s="64"/>
      <c r="H11" s="64"/>
    </row>
    <row r="12" spans="1:9" ht="51" customHeight="1" x14ac:dyDescent="0.3">
      <c r="A12" s="612" t="s">
        <v>1028</v>
      </c>
      <c r="B12" s="600"/>
      <c r="C12" s="600"/>
      <c r="D12" s="600"/>
      <c r="E12" s="600"/>
      <c r="F12" s="600"/>
      <c r="G12" s="600"/>
    </row>
    <row r="13" spans="1:9" ht="78" customHeight="1" x14ac:dyDescent="0.3">
      <c r="A13" s="68"/>
      <c r="B13" s="602" t="s">
        <v>1029</v>
      </c>
      <c r="C13" s="602"/>
      <c r="D13" s="602" t="s">
        <v>1030</v>
      </c>
      <c r="E13" s="602"/>
      <c r="F13" s="602" t="s">
        <v>1031</v>
      </c>
      <c r="G13" s="602"/>
    </row>
    <row r="14" spans="1:9" ht="13" x14ac:dyDescent="0.3">
      <c r="A14" s="68"/>
      <c r="B14" s="59" t="s">
        <v>1032</v>
      </c>
      <c r="C14" s="59" t="s">
        <v>1033</v>
      </c>
      <c r="D14" s="59" t="s">
        <v>1032</v>
      </c>
      <c r="E14" s="59" t="s">
        <v>1033</v>
      </c>
      <c r="F14" s="59" t="s">
        <v>1032</v>
      </c>
      <c r="G14" s="59" t="s">
        <v>1033</v>
      </c>
    </row>
    <row r="15" spans="1:9" ht="33" customHeight="1" thickBot="1" x14ac:dyDescent="0.3">
      <c r="A15" s="68" t="s">
        <v>1034</v>
      </c>
      <c r="B15" s="69" t="s">
        <v>1035</v>
      </c>
      <c r="C15" s="69" t="s">
        <v>1035</v>
      </c>
      <c r="D15" s="70">
        <v>4028.62</v>
      </c>
      <c r="E15" s="70">
        <v>2469.15</v>
      </c>
      <c r="F15" s="71">
        <v>3931.91</v>
      </c>
      <c r="G15" s="71">
        <v>2409.88</v>
      </c>
    </row>
    <row r="16" spans="1:9" ht="32.25" customHeight="1" x14ac:dyDescent="0.25">
      <c r="A16" s="608" t="s">
        <v>1036</v>
      </c>
      <c r="B16" s="608"/>
      <c r="C16" s="608"/>
      <c r="D16" s="608"/>
      <c r="E16" s="608"/>
    </row>
    <row r="17" spans="1:6" ht="13" thickBot="1" x14ac:dyDescent="0.3">
      <c r="A17" s="67"/>
      <c r="B17" s="67"/>
    </row>
    <row r="18" spans="1:6" ht="39.75" customHeight="1" x14ac:dyDescent="0.3">
      <c r="A18" s="609" t="s">
        <v>1037</v>
      </c>
      <c r="B18" s="610"/>
    </row>
    <row r="19" spans="1:6" ht="13" x14ac:dyDescent="0.3">
      <c r="A19" s="72"/>
      <c r="B19" s="60" t="s">
        <v>1038</v>
      </c>
    </row>
    <row r="20" spans="1:6" ht="18" customHeight="1" thickBot="1" x14ac:dyDescent="0.3">
      <c r="A20" s="73" t="s">
        <v>1039</v>
      </c>
      <c r="B20" s="74">
        <v>503.83</v>
      </c>
    </row>
    <row r="21" spans="1:6" x14ac:dyDescent="0.25">
      <c r="A21" s="611"/>
      <c r="B21" s="611"/>
      <c r="C21" s="611"/>
      <c r="D21" s="611"/>
      <c r="E21" s="611"/>
      <c r="F21" s="611"/>
    </row>
    <row r="22" spans="1:6" ht="39" customHeight="1" x14ac:dyDescent="0.3">
      <c r="A22" s="599" t="s">
        <v>1040</v>
      </c>
      <c r="B22" s="600"/>
      <c r="C22" s="600"/>
      <c r="D22" s="600"/>
      <c r="E22" s="600"/>
      <c r="F22" s="600"/>
    </row>
    <row r="23" spans="1:6" ht="39" customHeight="1" x14ac:dyDescent="0.3">
      <c r="A23" s="601"/>
      <c r="B23" s="602"/>
      <c r="C23" s="602"/>
      <c r="D23" s="602"/>
      <c r="E23" s="59" t="s">
        <v>1041</v>
      </c>
      <c r="F23" s="75" t="s">
        <v>1042</v>
      </c>
    </row>
    <row r="24" spans="1:6" ht="24.75" customHeight="1" x14ac:dyDescent="0.25">
      <c r="A24" s="603" t="s">
        <v>1043</v>
      </c>
      <c r="B24" s="604"/>
      <c r="C24" s="604"/>
      <c r="D24" s="604"/>
      <c r="E24" s="76">
        <v>48116.62</v>
      </c>
      <c r="F24" s="77">
        <v>47185.03</v>
      </c>
    </row>
    <row r="25" spans="1:6" ht="48" customHeight="1" thickBot="1" x14ac:dyDescent="0.3">
      <c r="A25" s="605" t="s">
        <v>1044</v>
      </c>
      <c r="B25" s="606"/>
      <c r="C25" s="606"/>
      <c r="D25" s="606"/>
      <c r="E25" s="606"/>
      <c r="F25" s="607"/>
    </row>
  </sheetData>
  <mergeCells count="22">
    <mergeCell ref="A12:G12"/>
    <mergeCell ref="A1:H1"/>
    <mergeCell ref="A2:H2"/>
    <mergeCell ref="A3:B3"/>
    <mergeCell ref="C3:D3"/>
    <mergeCell ref="E3:F3"/>
    <mergeCell ref="G3:H3"/>
    <mergeCell ref="A7:H7"/>
    <mergeCell ref="A8:B8"/>
    <mergeCell ref="C8:D8"/>
    <mergeCell ref="E8:F8"/>
    <mergeCell ref="G8:H8"/>
    <mergeCell ref="A22:F22"/>
    <mergeCell ref="A23:D23"/>
    <mergeCell ref="A24:D24"/>
    <mergeCell ref="A25:F25"/>
    <mergeCell ref="B13:C13"/>
    <mergeCell ref="D13:E13"/>
    <mergeCell ref="F13:G13"/>
    <mergeCell ref="A16:E16"/>
    <mergeCell ref="A18:B18"/>
    <mergeCell ref="A21:F21"/>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A0A64-A66A-42BA-9B21-83CF05833358}">
  <dimension ref="A1:H25"/>
  <sheetViews>
    <sheetView zoomScale="90" zoomScaleNormal="90" workbookViewId="0">
      <pane ySplit="1" topLeftCell="A2" activePane="bottomLeft" state="frozen"/>
      <selection activeCell="L12" sqref="L12"/>
      <selection pane="bottomLeft" activeCell="L12" sqref="L12"/>
    </sheetView>
  </sheetViews>
  <sheetFormatPr defaultColWidth="9.1796875" defaultRowHeight="14.5" x14ac:dyDescent="0.35"/>
  <cols>
    <col min="1" max="1" width="13.54296875" style="78" customWidth="1"/>
    <col min="2" max="2" width="14" style="78" customWidth="1"/>
    <col min="3" max="3" width="12.81640625" style="78" customWidth="1"/>
    <col min="4" max="4" width="14.54296875" style="78" customWidth="1"/>
    <col min="5" max="5" width="12.81640625" style="78" customWidth="1"/>
    <col min="6" max="6" width="17" style="78" customWidth="1"/>
    <col min="7" max="7" width="13.1796875" style="78" customWidth="1"/>
    <col min="8" max="8" width="13.54296875" style="78" customWidth="1"/>
    <col min="9" max="9" width="11.1796875" style="78" customWidth="1"/>
    <col min="10" max="10" width="13" style="78" customWidth="1"/>
    <col min="11" max="16384" width="9.1796875" style="78"/>
  </cols>
  <sheetData>
    <row r="1" spans="1:8" ht="19.5" customHeight="1" x14ac:dyDescent="0.35">
      <c r="A1" s="632" t="s">
        <v>1045</v>
      </c>
      <c r="B1" s="632"/>
      <c r="C1" s="632"/>
      <c r="D1" s="632"/>
      <c r="E1" s="632"/>
      <c r="F1" s="632"/>
      <c r="G1" s="632"/>
      <c r="H1" s="632"/>
    </row>
    <row r="2" spans="1:8" ht="32.25" customHeight="1" x14ac:dyDescent="0.35">
      <c r="A2" s="618" t="s">
        <v>1046</v>
      </c>
      <c r="B2" s="619"/>
      <c r="C2" s="619"/>
      <c r="D2" s="619"/>
      <c r="E2" s="619"/>
      <c r="F2" s="619"/>
      <c r="G2" s="619"/>
      <c r="H2" s="619"/>
    </row>
    <row r="3" spans="1:8" ht="54.65" customHeight="1" x14ac:dyDescent="0.35">
      <c r="A3" s="633" t="s">
        <v>1047</v>
      </c>
      <c r="B3" s="634"/>
      <c r="C3" s="635" t="s">
        <v>1048</v>
      </c>
      <c r="D3" s="636"/>
      <c r="E3" s="633" t="s">
        <v>1049</v>
      </c>
      <c r="F3" s="636"/>
      <c r="G3" s="633" t="s">
        <v>1050</v>
      </c>
      <c r="H3" s="636"/>
    </row>
    <row r="4" spans="1:8" ht="29.5" thickBot="1" x14ac:dyDescent="0.4">
      <c r="A4" s="79" t="s">
        <v>1025</v>
      </c>
      <c r="B4" s="80" t="s">
        <v>1026</v>
      </c>
      <c r="C4" s="80" t="s">
        <v>1025</v>
      </c>
      <c r="D4" s="81" t="s">
        <v>1026</v>
      </c>
      <c r="E4" s="80" t="s">
        <v>1025</v>
      </c>
      <c r="F4" s="81" t="s">
        <v>1026</v>
      </c>
      <c r="G4" s="80" t="s">
        <v>1025</v>
      </c>
      <c r="H4" s="81" t="s">
        <v>1026</v>
      </c>
    </row>
    <row r="5" spans="1:8" ht="19.5" customHeight="1" thickBot="1" x14ac:dyDescent="0.4">
      <c r="A5" s="82">
        <v>4310</v>
      </c>
      <c r="B5" s="82">
        <v>2065.7399999999998</v>
      </c>
      <c r="C5" s="82">
        <v>4182.32</v>
      </c>
      <c r="D5" s="82">
        <v>2004.54</v>
      </c>
      <c r="E5" s="82">
        <v>4267.4399999999996</v>
      </c>
      <c r="F5" s="82">
        <v>2045.34</v>
      </c>
      <c r="G5" s="82">
        <v>4139.76</v>
      </c>
      <c r="H5" s="82">
        <v>1984.15</v>
      </c>
    </row>
    <row r="6" spans="1:8" x14ac:dyDescent="0.35">
      <c r="A6" s="83"/>
      <c r="B6" s="83"/>
      <c r="C6" s="83"/>
      <c r="D6" s="83"/>
      <c r="E6" s="83"/>
      <c r="F6" s="83"/>
      <c r="G6" s="83"/>
      <c r="H6" s="83"/>
    </row>
    <row r="7" spans="1:8" ht="28.5" customHeight="1" x14ac:dyDescent="0.35">
      <c r="A7" s="618" t="s">
        <v>1051</v>
      </c>
      <c r="B7" s="619"/>
      <c r="C7" s="619"/>
      <c r="D7" s="619"/>
      <c r="E7" s="619"/>
      <c r="F7" s="619"/>
      <c r="G7" s="619"/>
      <c r="H7" s="619"/>
    </row>
    <row r="8" spans="1:8" ht="57" customHeight="1" x14ac:dyDescent="0.35">
      <c r="A8" s="633" t="s">
        <v>1047</v>
      </c>
      <c r="B8" s="634"/>
      <c r="C8" s="635" t="s">
        <v>1048</v>
      </c>
      <c r="D8" s="636"/>
      <c r="E8" s="633" t="s">
        <v>1049</v>
      </c>
      <c r="F8" s="636"/>
      <c r="G8" s="633" t="s">
        <v>1050</v>
      </c>
      <c r="H8" s="636"/>
    </row>
    <row r="9" spans="1:8" ht="29.5" thickBot="1" x14ac:dyDescent="0.4">
      <c r="A9" s="79" t="s">
        <v>1025</v>
      </c>
      <c r="B9" s="80" t="s">
        <v>1026</v>
      </c>
      <c r="C9" s="80" t="s">
        <v>1025</v>
      </c>
      <c r="D9" s="81" t="s">
        <v>1026</v>
      </c>
      <c r="E9" s="80" t="s">
        <v>1025</v>
      </c>
      <c r="F9" s="81" t="s">
        <v>1026</v>
      </c>
      <c r="G9" s="80" t="s">
        <v>1025</v>
      </c>
      <c r="H9" s="81" t="s">
        <v>1026</v>
      </c>
    </row>
    <row r="10" spans="1:8" ht="18.75" customHeight="1" thickBot="1" x14ac:dyDescent="0.4">
      <c r="A10" s="82">
        <v>3952.96</v>
      </c>
      <c r="B10" s="82">
        <v>2422.7800000000002</v>
      </c>
      <c r="C10" s="82">
        <v>3835.85</v>
      </c>
      <c r="D10" s="82">
        <v>2351.0100000000002</v>
      </c>
      <c r="E10" s="82">
        <v>3913.92</v>
      </c>
      <c r="F10" s="82">
        <v>2398.86</v>
      </c>
      <c r="G10" s="82">
        <v>3796.82</v>
      </c>
      <c r="H10" s="82">
        <v>2327.09</v>
      </c>
    </row>
    <row r="11" spans="1:8" x14ac:dyDescent="0.35">
      <c r="A11" s="84"/>
      <c r="B11" s="84"/>
      <c r="C11" s="84"/>
      <c r="D11" s="83"/>
      <c r="E11" s="83"/>
      <c r="F11" s="83"/>
      <c r="G11" s="83"/>
      <c r="H11" s="83"/>
    </row>
    <row r="12" spans="1:8" ht="51" customHeight="1" x14ac:dyDescent="0.35">
      <c r="A12" s="631" t="s">
        <v>1052</v>
      </c>
      <c r="B12" s="619"/>
      <c r="C12" s="619"/>
      <c r="D12" s="619"/>
      <c r="E12" s="619"/>
      <c r="F12" s="619"/>
      <c r="G12" s="619"/>
    </row>
    <row r="13" spans="1:8" ht="78" customHeight="1" x14ac:dyDescent="0.35">
      <c r="A13" s="85"/>
      <c r="B13" s="621" t="s">
        <v>1029</v>
      </c>
      <c r="C13" s="621"/>
      <c r="D13" s="621" t="s">
        <v>1053</v>
      </c>
      <c r="E13" s="621"/>
      <c r="F13" s="621" t="s">
        <v>1054</v>
      </c>
      <c r="G13" s="621"/>
    </row>
    <row r="14" spans="1:8" x14ac:dyDescent="0.35">
      <c r="A14" s="85"/>
      <c r="B14" s="80" t="s">
        <v>1032</v>
      </c>
      <c r="C14" s="80" t="s">
        <v>1033</v>
      </c>
      <c r="D14" s="80" t="s">
        <v>1032</v>
      </c>
      <c r="E14" s="80" t="s">
        <v>1033</v>
      </c>
      <c r="F14" s="80" t="s">
        <v>1032</v>
      </c>
      <c r="G14" s="80" t="s">
        <v>1033</v>
      </c>
    </row>
    <row r="15" spans="1:8" ht="33" customHeight="1" thickBot="1" x14ac:dyDescent="0.4">
      <c r="A15" s="85" t="s">
        <v>1055</v>
      </c>
      <c r="B15" s="86" t="s">
        <v>1035</v>
      </c>
      <c r="C15" s="86" t="s">
        <v>1035</v>
      </c>
      <c r="D15" s="87">
        <v>3952.96</v>
      </c>
      <c r="E15" s="87">
        <v>2422.7800000000002</v>
      </c>
      <c r="F15" s="88">
        <v>3874.89</v>
      </c>
      <c r="G15" s="88">
        <v>2374.9299999999998</v>
      </c>
    </row>
    <row r="16" spans="1:8" ht="32.25" customHeight="1" x14ac:dyDescent="0.35">
      <c r="A16" s="627" t="s">
        <v>1056</v>
      </c>
      <c r="B16" s="627"/>
      <c r="C16" s="627"/>
      <c r="D16" s="627"/>
      <c r="E16" s="627"/>
    </row>
    <row r="17" spans="1:6" ht="15" thickBot="1" x14ac:dyDescent="0.4">
      <c r="A17" s="84"/>
      <c r="B17" s="84"/>
    </row>
    <row r="18" spans="1:6" ht="39.75" customHeight="1" x14ac:dyDescent="0.35">
      <c r="A18" s="628" t="s">
        <v>1037</v>
      </c>
      <c r="B18" s="629"/>
    </row>
    <row r="19" spans="1:6" x14ac:dyDescent="0.35">
      <c r="A19" s="89"/>
      <c r="B19" s="81" t="s">
        <v>1038</v>
      </c>
    </row>
    <row r="20" spans="1:6" ht="18" customHeight="1" thickBot="1" x14ac:dyDescent="0.4">
      <c r="A20" s="90" t="s">
        <v>1039</v>
      </c>
      <c r="B20" s="74">
        <v>483.79</v>
      </c>
    </row>
    <row r="21" spans="1:6" x14ac:dyDescent="0.35">
      <c r="A21" s="630"/>
      <c r="B21" s="630"/>
      <c r="C21" s="630"/>
      <c r="D21" s="630"/>
      <c r="E21" s="630"/>
      <c r="F21" s="630"/>
    </row>
    <row r="22" spans="1:6" ht="39" customHeight="1" x14ac:dyDescent="0.35">
      <c r="A22" s="618" t="s">
        <v>1040</v>
      </c>
      <c r="B22" s="619"/>
      <c r="C22" s="619"/>
      <c r="D22" s="619"/>
      <c r="E22" s="619"/>
      <c r="F22" s="619"/>
    </row>
    <row r="23" spans="1:6" ht="39" customHeight="1" x14ac:dyDescent="0.35">
      <c r="A23" s="620"/>
      <c r="B23" s="621"/>
      <c r="C23" s="621"/>
      <c r="D23" s="621"/>
      <c r="E23" s="80" t="s">
        <v>1057</v>
      </c>
      <c r="F23" s="91" t="s">
        <v>1058</v>
      </c>
    </row>
    <row r="24" spans="1:6" ht="24.75" customHeight="1" x14ac:dyDescent="0.35">
      <c r="A24" s="622" t="s">
        <v>1059</v>
      </c>
      <c r="B24" s="623"/>
      <c r="C24" s="623"/>
      <c r="D24" s="623"/>
      <c r="E24" s="92">
        <v>46432.77</v>
      </c>
      <c r="F24" s="93">
        <v>45538.11</v>
      </c>
    </row>
    <row r="25" spans="1:6" ht="48" customHeight="1" thickBot="1" x14ac:dyDescent="0.4">
      <c r="A25" s="624" t="s">
        <v>1060</v>
      </c>
      <c r="B25" s="625"/>
      <c r="C25" s="625"/>
      <c r="D25" s="625"/>
      <c r="E25" s="625"/>
      <c r="F25" s="626"/>
    </row>
  </sheetData>
  <mergeCells count="22">
    <mergeCell ref="A12:G12"/>
    <mergeCell ref="A1:H1"/>
    <mergeCell ref="A2:H2"/>
    <mergeCell ref="A3:B3"/>
    <mergeCell ref="C3:D3"/>
    <mergeCell ref="E3:F3"/>
    <mergeCell ref="G3:H3"/>
    <mergeCell ref="A7:H7"/>
    <mergeCell ref="A8:B8"/>
    <mergeCell ref="C8:D8"/>
    <mergeCell ref="E8:F8"/>
    <mergeCell ref="G8:H8"/>
    <mergeCell ref="A22:F22"/>
    <mergeCell ref="A23:D23"/>
    <mergeCell ref="A24:D24"/>
    <mergeCell ref="A25:F25"/>
    <mergeCell ref="B13:C13"/>
    <mergeCell ref="D13:E13"/>
    <mergeCell ref="F13:G13"/>
    <mergeCell ref="A16:E16"/>
    <mergeCell ref="A18:B18"/>
    <mergeCell ref="A21:F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B64A7-DA62-495C-A76F-B74F22A57865}">
  <sheetPr>
    <tabColor theme="0"/>
  </sheetPr>
  <dimension ref="A1:H21"/>
  <sheetViews>
    <sheetView showGridLines="0" zoomScale="110" zoomScaleNormal="110" workbookViewId="0">
      <selection activeCell="B5" sqref="B5:F5"/>
    </sheetView>
  </sheetViews>
  <sheetFormatPr defaultColWidth="0" defaultRowHeight="14.5" zeroHeight="1" x14ac:dyDescent="0.35"/>
  <cols>
    <col min="1" max="1" width="2.453125" customWidth="1"/>
    <col min="2" max="2" width="26.81640625" customWidth="1"/>
    <col min="3" max="3" width="13.26953125" customWidth="1"/>
    <col min="4" max="4" width="15" customWidth="1"/>
    <col min="5" max="5" width="20.54296875" customWidth="1"/>
    <col min="6" max="6" width="90.1796875" customWidth="1"/>
    <col min="7" max="7" width="3.453125" customWidth="1"/>
    <col min="8" max="8" width="0" hidden="1" customWidth="1"/>
    <col min="9" max="16384" width="9.1796875" hidden="1"/>
  </cols>
  <sheetData>
    <row r="1" spans="2:6" ht="15" thickBot="1" x14ac:dyDescent="0.4"/>
    <row r="2" spans="2:6" ht="63" customHeight="1" thickBot="1" x14ac:dyDescent="0.4">
      <c r="B2" s="16" t="s">
        <v>1</v>
      </c>
      <c r="C2" s="17"/>
      <c r="D2" s="17"/>
      <c r="E2" s="17"/>
      <c r="F2" s="18"/>
    </row>
    <row r="3" spans="2:6" ht="15" thickBot="1" x14ac:dyDescent="0.4"/>
    <row r="4" spans="2:6" ht="21" customHeight="1" thickBot="1" x14ac:dyDescent="0.4">
      <c r="B4" s="491" t="s">
        <v>2</v>
      </c>
      <c r="C4" s="492"/>
      <c r="D4" s="492"/>
      <c r="E4" s="492"/>
      <c r="F4" s="493"/>
    </row>
    <row r="5" spans="2:6" ht="293.25" customHeight="1" thickBot="1" x14ac:dyDescent="0.4">
      <c r="B5" s="494" t="s">
        <v>3</v>
      </c>
      <c r="C5" s="495"/>
      <c r="D5" s="495"/>
      <c r="E5" s="495"/>
      <c r="F5" s="496"/>
    </row>
    <row r="6" spans="2:6" x14ac:dyDescent="0.35"/>
    <row r="7" spans="2:6" x14ac:dyDescent="0.35">
      <c r="B7" s="452" t="s">
        <v>4</v>
      </c>
      <c r="C7" s="499" t="s">
        <v>5</v>
      </c>
      <c r="D7" s="499"/>
      <c r="E7" s="499"/>
      <c r="F7" s="500"/>
    </row>
    <row r="8" spans="2:6" ht="66" customHeight="1" x14ac:dyDescent="0.35">
      <c r="B8" s="451" t="s">
        <v>6</v>
      </c>
      <c r="C8" s="497" t="s">
        <v>7</v>
      </c>
      <c r="D8" s="497"/>
      <c r="E8" s="497"/>
      <c r="F8" s="498"/>
    </row>
    <row r="9" spans="2:6" ht="98.25" customHeight="1" x14ac:dyDescent="0.35">
      <c r="B9" s="277" t="s">
        <v>8</v>
      </c>
      <c r="C9" s="488" t="s">
        <v>9</v>
      </c>
      <c r="D9" s="488"/>
      <c r="E9" s="488"/>
      <c r="F9" s="489"/>
    </row>
    <row r="10" spans="2:6" ht="96" customHeight="1" x14ac:dyDescent="0.35">
      <c r="B10" s="278" t="s">
        <v>10</v>
      </c>
      <c r="C10" s="488" t="s">
        <v>11</v>
      </c>
      <c r="D10" s="488"/>
      <c r="E10" s="488"/>
      <c r="F10" s="489"/>
    </row>
    <row r="11" spans="2:6" ht="215.25" customHeight="1" x14ac:dyDescent="0.35">
      <c r="B11" s="343" t="s">
        <v>12</v>
      </c>
      <c r="C11" s="487" t="s">
        <v>13</v>
      </c>
      <c r="D11" s="488"/>
      <c r="E11" s="488"/>
      <c r="F11" s="489"/>
    </row>
    <row r="12" spans="2:6" ht="66" customHeight="1" x14ac:dyDescent="0.35">
      <c r="B12" s="164" t="s">
        <v>14</v>
      </c>
      <c r="C12" s="490" t="s">
        <v>15</v>
      </c>
      <c r="D12" s="488"/>
      <c r="E12" s="488"/>
      <c r="F12" s="489"/>
    </row>
    <row r="13" spans="2:6" ht="66" customHeight="1" x14ac:dyDescent="0.35">
      <c r="B13" s="168" t="s">
        <v>16</v>
      </c>
      <c r="C13" s="490" t="s">
        <v>17</v>
      </c>
      <c r="D13" s="488"/>
      <c r="E13" s="488"/>
      <c r="F13" s="489"/>
    </row>
    <row r="14" spans="2:6" ht="66" customHeight="1" x14ac:dyDescent="0.35">
      <c r="B14" s="168" t="s">
        <v>18</v>
      </c>
      <c r="C14" s="490" t="s">
        <v>19</v>
      </c>
      <c r="D14" s="488"/>
      <c r="E14" s="488"/>
      <c r="F14" s="489"/>
    </row>
    <row r="15" spans="2:6" ht="66" customHeight="1" x14ac:dyDescent="0.35">
      <c r="B15" s="168" t="s">
        <v>20</v>
      </c>
      <c r="C15" s="506" t="s">
        <v>21</v>
      </c>
      <c r="D15" s="488"/>
      <c r="E15" s="488"/>
      <c r="F15" s="489"/>
    </row>
    <row r="16" spans="2:6" ht="66" customHeight="1" x14ac:dyDescent="0.35">
      <c r="B16" s="168" t="s">
        <v>22</v>
      </c>
      <c r="C16" s="506" t="s">
        <v>23</v>
      </c>
      <c r="D16" s="488"/>
      <c r="E16" s="488"/>
      <c r="F16" s="489"/>
    </row>
    <row r="17" spans="2:6" ht="66" customHeight="1" x14ac:dyDescent="0.35">
      <c r="B17" s="249" t="s">
        <v>24</v>
      </c>
      <c r="C17" s="501" t="s">
        <v>25</v>
      </c>
      <c r="D17" s="502"/>
      <c r="E17" s="502"/>
      <c r="F17" s="503"/>
    </row>
    <row r="18" spans="2:6" ht="66" customHeight="1" x14ac:dyDescent="0.35">
      <c r="B18" s="250" t="s">
        <v>26</v>
      </c>
      <c r="C18" s="490" t="s">
        <v>27</v>
      </c>
      <c r="D18" s="488"/>
      <c r="E18" s="488"/>
      <c r="F18" s="489"/>
    </row>
    <row r="19" spans="2:6" ht="66" customHeight="1" thickBot="1" x14ac:dyDescent="0.4">
      <c r="B19" s="251" t="s">
        <v>28</v>
      </c>
      <c r="C19" s="504" t="s">
        <v>29</v>
      </c>
      <c r="D19" s="504"/>
      <c r="E19" s="504"/>
      <c r="F19" s="505"/>
    </row>
    <row r="20" spans="2:6" x14ac:dyDescent="0.35">
      <c r="B20" s="425" t="s">
        <v>0</v>
      </c>
    </row>
    <row r="21" spans="2:6" x14ac:dyDescent="0.35"/>
  </sheetData>
  <sheetProtection algorithmName="SHA-512" hashValue="2L3ZhPF3rG+z2+VQC3Wv6y+pIIgM9CbfdFPwk5oBg9bIWO5tT2ZaNJPOmwwEZqdxb8ZEjoNnz613+dR3j//y2A==" saltValue="jXn/gnCdPv8H1MmDrGYXqg==" spinCount="100000" sheet="1" objects="1" scenarios="1"/>
  <mergeCells count="15">
    <mergeCell ref="C17:F17"/>
    <mergeCell ref="C18:F18"/>
    <mergeCell ref="C19:F19"/>
    <mergeCell ref="C12:F12"/>
    <mergeCell ref="C13:F13"/>
    <mergeCell ref="C15:F15"/>
    <mergeCell ref="C16:F16"/>
    <mergeCell ref="C11:F11"/>
    <mergeCell ref="C14:F14"/>
    <mergeCell ref="C9:F9"/>
    <mergeCell ref="B4:F4"/>
    <mergeCell ref="B5:F5"/>
    <mergeCell ref="C8:F8"/>
    <mergeCell ref="C10:F10"/>
    <mergeCell ref="C7:F7"/>
  </mergeCells>
  <hyperlinks>
    <hyperlink ref="B8" location="'Step 1. Hospital Baseline'!A1" display="Step 1. Hospital Baseline" xr:uid="{614F911D-9DF5-4DF8-93A2-05E0C64E4945}"/>
    <hyperlink ref="B10" location="'Step 3. Reflect FFS'!A1" display="Step 3. Reflect FFS" xr:uid="{87146D78-905A-4B2B-88AF-C0735CCAF527}"/>
    <hyperlink ref="B11" location="'Step 4. AHEAD Specfic Adj'!A1" display="'Step 4. AHEAD Specfic Adj'!A1" xr:uid="{297A09D1-5EA6-4D68-97F8-69FE18BE56FA}"/>
    <hyperlink ref="B12" location="'Step 5. Final HGB'!A1" display="Step 5. Final HGB" xr:uid="{1B60D5B0-C055-4790-994E-4D2B2641CBB9}"/>
    <hyperlink ref="B13" location="'CAR Details'!A1" display="Appendix - Case Adjusted Rates" xr:uid="{72C9AF04-9914-4DDD-A3A6-87BA06544D29}"/>
    <hyperlink ref="B14" location="'WAACF Details'!A1" display="Appendix - Wage Adjusted APC Conversation Factor" xr:uid="{945C6E52-CFF8-43E6-A0D9-1C4CFB61B14D}"/>
    <hyperlink ref="B17" location="'SRA Look up Table'!A1" display="Appendix - SRA Look Up Table" xr:uid="{C75ADAE8-2049-4318-A1B2-0246477DA9F4}"/>
    <hyperlink ref="B9" location="'Step 2. Volume Based Adj.'!A1" display="Step 2. Volume Based Adjustments" xr:uid="{E30CEC6E-9465-48A3-A183-B51B2A74FD78}"/>
    <hyperlink ref="B19" location="'CIB Look Up Table'!A1" display="Appendix - CIB Look Up Table" xr:uid="{452C9894-10C1-42C3-BBCC-BD3A5B9D653B}"/>
    <hyperlink ref="B18" location="'EA Look Up table'!A1" display="Appendix - EA Look Up Table" xr:uid="{B8DFC941-C122-4649-AD12-55136586C1E4}"/>
    <hyperlink ref="B15" location="'CMS Impact File '!A1" display="CMS Impact File" xr:uid="{23428E71-275D-4C5B-8E9F-90A2F319299D}"/>
    <hyperlink ref="B16" location="'HACRP Adjustment'!A1" display="HACRP Adjustment" xr:uid="{A7C40224-BB0D-40E3-825C-9D490B0DECE6}"/>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8FD8D-CEEA-4383-A28D-5DF801368845}">
  <dimension ref="A1:H25"/>
  <sheetViews>
    <sheetView zoomScale="90" zoomScaleNormal="90" workbookViewId="0">
      <pane ySplit="1" topLeftCell="A2" activePane="bottomLeft" state="frozen"/>
      <selection activeCell="L12" sqref="L12"/>
      <selection pane="bottomLeft" activeCell="L12" sqref="L12"/>
    </sheetView>
  </sheetViews>
  <sheetFormatPr defaultColWidth="9.1796875" defaultRowHeight="12.5" x14ac:dyDescent="0.25"/>
  <cols>
    <col min="1" max="1" width="13.54296875" style="57" customWidth="1"/>
    <col min="2" max="2" width="14" style="57" customWidth="1"/>
    <col min="3" max="3" width="12.54296875" style="57" customWidth="1"/>
    <col min="4" max="4" width="14.54296875" style="57" customWidth="1"/>
    <col min="5" max="5" width="12.54296875" style="57" customWidth="1"/>
    <col min="6" max="6" width="17" style="57" customWidth="1"/>
    <col min="7" max="7" width="13.1796875" style="57" customWidth="1"/>
    <col min="8" max="8" width="13.54296875" style="57" customWidth="1"/>
    <col min="9" max="9" width="11.453125" style="57" customWidth="1"/>
    <col min="10" max="10" width="13" style="57" customWidth="1"/>
    <col min="11" max="16384" width="9.1796875" style="57"/>
  </cols>
  <sheetData>
    <row r="1" spans="1:8" ht="19.5" customHeight="1" x14ac:dyDescent="0.3">
      <c r="A1" s="613" t="s">
        <v>1061</v>
      </c>
      <c r="B1" s="613"/>
      <c r="C1" s="613"/>
      <c r="D1" s="613"/>
      <c r="E1" s="613"/>
      <c r="F1" s="613"/>
      <c r="G1" s="613"/>
      <c r="H1" s="613"/>
    </row>
    <row r="2" spans="1:8" ht="32.25" customHeight="1" x14ac:dyDescent="0.3">
      <c r="A2" s="599" t="s">
        <v>1046</v>
      </c>
      <c r="B2" s="600"/>
      <c r="C2" s="600"/>
      <c r="D2" s="600"/>
      <c r="E2" s="600"/>
      <c r="F2" s="600"/>
      <c r="G2" s="600"/>
      <c r="H2" s="600"/>
    </row>
    <row r="3" spans="1:8" ht="57" customHeight="1" x14ac:dyDescent="0.3">
      <c r="A3" s="614" t="s">
        <v>1062</v>
      </c>
      <c r="B3" s="615"/>
      <c r="C3" s="616" t="s">
        <v>1063</v>
      </c>
      <c r="D3" s="617"/>
      <c r="E3" s="614" t="s">
        <v>1064</v>
      </c>
      <c r="F3" s="617"/>
      <c r="G3" s="614" t="s">
        <v>1065</v>
      </c>
      <c r="H3" s="617"/>
    </row>
    <row r="4" spans="1:8" ht="26" x14ac:dyDescent="0.3">
      <c r="A4" s="58" t="s">
        <v>1025</v>
      </c>
      <c r="B4" s="59" t="s">
        <v>1026</v>
      </c>
      <c r="C4" s="59" t="s">
        <v>1025</v>
      </c>
      <c r="D4" s="60" t="s">
        <v>1026</v>
      </c>
      <c r="E4" s="59" t="s">
        <v>1025</v>
      </c>
      <c r="F4" s="60" t="s">
        <v>1026</v>
      </c>
      <c r="G4" s="59" t="s">
        <v>1025</v>
      </c>
      <c r="H4" s="60" t="s">
        <v>1026</v>
      </c>
    </row>
    <row r="5" spans="1:8" ht="19.5" customHeight="1" x14ac:dyDescent="0.35">
      <c r="A5" s="94">
        <v>4138.24</v>
      </c>
      <c r="B5" s="94">
        <v>1983.41</v>
      </c>
      <c r="C5" s="95">
        <v>4056.08</v>
      </c>
      <c r="D5" s="95">
        <v>1944.03</v>
      </c>
      <c r="E5" s="96">
        <v>4110.8500000000004</v>
      </c>
      <c r="F5" s="96">
        <v>1970.28</v>
      </c>
      <c r="G5" s="95">
        <v>4028.7</v>
      </c>
      <c r="H5" s="95">
        <v>1930.91</v>
      </c>
    </row>
    <row r="6" spans="1:8" x14ac:dyDescent="0.25">
      <c r="A6" s="64"/>
      <c r="B6" s="64"/>
      <c r="C6" s="64"/>
      <c r="D6" s="64"/>
      <c r="E6" s="64"/>
      <c r="F6" s="64"/>
      <c r="G6" s="64"/>
      <c r="H6" s="64"/>
    </row>
    <row r="7" spans="1:8" ht="28.5" customHeight="1" x14ac:dyDescent="0.3">
      <c r="A7" s="599" t="s">
        <v>1051</v>
      </c>
      <c r="B7" s="600"/>
      <c r="C7" s="600"/>
      <c r="D7" s="600"/>
      <c r="E7" s="600"/>
      <c r="F7" s="600"/>
      <c r="G7" s="600"/>
      <c r="H7" s="600"/>
    </row>
    <row r="8" spans="1:8" ht="57" customHeight="1" x14ac:dyDescent="0.3">
      <c r="A8" s="614" t="s">
        <v>1062</v>
      </c>
      <c r="B8" s="615"/>
      <c r="C8" s="616" t="s">
        <v>1063</v>
      </c>
      <c r="D8" s="617"/>
      <c r="E8" s="614" t="s">
        <v>1064</v>
      </c>
      <c r="F8" s="617"/>
      <c r="G8" s="614" t="s">
        <v>1065</v>
      </c>
      <c r="H8" s="617"/>
    </row>
    <row r="9" spans="1:8" ht="26" x14ac:dyDescent="0.3">
      <c r="A9" s="58" t="s">
        <v>1025</v>
      </c>
      <c r="B9" s="59" t="s">
        <v>1026</v>
      </c>
      <c r="C9" s="59" t="s">
        <v>1025</v>
      </c>
      <c r="D9" s="60" t="s">
        <v>1026</v>
      </c>
      <c r="E9" s="59" t="s">
        <v>1025</v>
      </c>
      <c r="F9" s="60" t="s">
        <v>1026</v>
      </c>
      <c r="G9" s="59" t="s">
        <v>1025</v>
      </c>
      <c r="H9" s="60" t="s">
        <v>1026</v>
      </c>
    </row>
    <row r="10" spans="1:8" ht="18.75" customHeight="1" x14ac:dyDescent="0.35">
      <c r="A10" s="94">
        <v>3795.42</v>
      </c>
      <c r="B10" s="94">
        <v>2326.23</v>
      </c>
      <c r="C10" s="94">
        <v>3720.07</v>
      </c>
      <c r="D10" s="94">
        <v>2280.04</v>
      </c>
      <c r="E10" s="94">
        <v>3770.3</v>
      </c>
      <c r="F10" s="94">
        <v>2310.83</v>
      </c>
      <c r="G10" s="94">
        <v>3694.96</v>
      </c>
      <c r="H10" s="94">
        <v>2264.65</v>
      </c>
    </row>
    <row r="11" spans="1:8" x14ac:dyDescent="0.25">
      <c r="A11" s="67"/>
      <c r="B11" s="67"/>
      <c r="C11" s="67"/>
      <c r="D11" s="64"/>
      <c r="E11" s="64"/>
      <c r="F11" s="64"/>
      <c r="G11" s="64"/>
      <c r="H11" s="64"/>
    </row>
    <row r="12" spans="1:8" ht="51" customHeight="1" x14ac:dyDescent="0.3">
      <c r="A12" s="612" t="s">
        <v>1052</v>
      </c>
      <c r="B12" s="600"/>
      <c r="C12" s="600"/>
      <c r="D12" s="600"/>
      <c r="E12" s="600"/>
      <c r="F12" s="600"/>
      <c r="G12" s="600"/>
    </row>
    <row r="13" spans="1:8" ht="78" customHeight="1" x14ac:dyDescent="0.3">
      <c r="A13" s="68"/>
      <c r="B13" s="602" t="s">
        <v>1029</v>
      </c>
      <c r="C13" s="602"/>
      <c r="D13" s="614" t="s">
        <v>1066</v>
      </c>
      <c r="E13" s="615"/>
      <c r="F13" s="614" t="s">
        <v>1067</v>
      </c>
      <c r="G13" s="617"/>
    </row>
    <row r="14" spans="1:8" ht="13" x14ac:dyDescent="0.3">
      <c r="A14" s="68"/>
      <c r="B14" s="59" t="s">
        <v>1032</v>
      </c>
      <c r="C14" s="59" t="s">
        <v>1033</v>
      </c>
      <c r="D14" s="59" t="s">
        <v>1032</v>
      </c>
      <c r="E14" s="59" t="s">
        <v>1033</v>
      </c>
      <c r="F14" s="59" t="s">
        <v>1032</v>
      </c>
      <c r="G14" s="59" t="s">
        <v>1033</v>
      </c>
    </row>
    <row r="15" spans="1:8" ht="33" customHeight="1" thickBot="1" x14ac:dyDescent="0.3">
      <c r="A15" s="68" t="s">
        <v>1034</v>
      </c>
      <c r="B15" s="69" t="s">
        <v>1035</v>
      </c>
      <c r="C15" s="69" t="s">
        <v>1035</v>
      </c>
      <c r="D15" s="97">
        <v>3795.42</v>
      </c>
      <c r="E15" s="97">
        <v>2326.23</v>
      </c>
      <c r="F15" s="97">
        <v>3770.3</v>
      </c>
      <c r="G15" s="97">
        <v>2310.83</v>
      </c>
    </row>
    <row r="16" spans="1:8" ht="32.25" customHeight="1" x14ac:dyDescent="0.25">
      <c r="A16" s="608" t="s">
        <v>1068</v>
      </c>
      <c r="B16" s="608"/>
      <c r="C16" s="608"/>
      <c r="D16" s="608"/>
      <c r="E16" s="608"/>
    </row>
    <row r="17" spans="1:6" x14ac:dyDescent="0.25">
      <c r="A17" s="67"/>
      <c r="B17" s="67"/>
    </row>
    <row r="18" spans="1:6" ht="39.75" customHeight="1" x14ac:dyDescent="0.3">
      <c r="A18" s="644" t="s">
        <v>1037</v>
      </c>
      <c r="B18" s="644"/>
    </row>
    <row r="19" spans="1:6" ht="13" x14ac:dyDescent="0.3">
      <c r="A19" s="98"/>
      <c r="B19" s="59" t="s">
        <v>1038</v>
      </c>
    </row>
    <row r="20" spans="1:6" ht="18" customHeight="1" x14ac:dyDescent="0.25">
      <c r="A20" s="68" t="s">
        <v>1039</v>
      </c>
      <c r="B20" s="69">
        <v>472.59</v>
      </c>
    </row>
    <row r="21" spans="1:6" x14ac:dyDescent="0.25">
      <c r="A21" s="645"/>
      <c r="B21" s="646"/>
      <c r="C21" s="646"/>
      <c r="D21" s="646"/>
      <c r="E21" s="646"/>
      <c r="F21" s="647"/>
    </row>
    <row r="22" spans="1:6" ht="39" customHeight="1" x14ac:dyDescent="0.3">
      <c r="A22" s="599" t="s">
        <v>1040</v>
      </c>
      <c r="B22" s="600"/>
      <c r="C22" s="600"/>
      <c r="D22" s="600"/>
      <c r="E22" s="600"/>
      <c r="F22" s="600"/>
    </row>
    <row r="23" spans="1:6" ht="39" customHeight="1" x14ac:dyDescent="0.3">
      <c r="A23" s="616"/>
      <c r="B23" s="637"/>
      <c r="C23" s="637"/>
      <c r="D23" s="615"/>
      <c r="E23" s="59" t="s">
        <v>1069</v>
      </c>
      <c r="F23" s="99" t="s">
        <v>1070</v>
      </c>
    </row>
    <row r="24" spans="1:6" ht="24.75" customHeight="1" x14ac:dyDescent="0.25">
      <c r="A24" s="638" t="s">
        <v>1043</v>
      </c>
      <c r="B24" s="639"/>
      <c r="C24" s="639"/>
      <c r="D24" s="640"/>
      <c r="E24" s="76">
        <v>44713.67</v>
      </c>
      <c r="F24" s="76">
        <v>43836.08</v>
      </c>
    </row>
    <row r="25" spans="1:6" ht="48" customHeight="1" x14ac:dyDescent="0.3">
      <c r="A25" s="641" t="s">
        <v>1071</v>
      </c>
      <c r="B25" s="642"/>
      <c r="C25" s="642"/>
      <c r="D25" s="642"/>
      <c r="E25" s="642"/>
      <c r="F25" s="643"/>
    </row>
  </sheetData>
  <mergeCells count="22">
    <mergeCell ref="A12:G12"/>
    <mergeCell ref="A1:H1"/>
    <mergeCell ref="A2:H2"/>
    <mergeCell ref="A3:B3"/>
    <mergeCell ref="C3:D3"/>
    <mergeCell ref="E3:F3"/>
    <mergeCell ref="G3:H3"/>
    <mergeCell ref="A7:H7"/>
    <mergeCell ref="A8:B8"/>
    <mergeCell ref="C8:D8"/>
    <mergeCell ref="E8:F8"/>
    <mergeCell ref="G8:H8"/>
    <mergeCell ref="A22:F22"/>
    <mergeCell ref="A23:D23"/>
    <mergeCell ref="A24:D24"/>
    <mergeCell ref="A25:F25"/>
    <mergeCell ref="B13:C13"/>
    <mergeCell ref="D13:E13"/>
    <mergeCell ref="F13:G13"/>
    <mergeCell ref="A16:E16"/>
    <mergeCell ref="A18:B18"/>
    <mergeCell ref="A21:F21"/>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87AE9-80DE-467D-AF93-1D7BD4DBB890}">
  <dimension ref="A1:H25"/>
  <sheetViews>
    <sheetView zoomScale="90" zoomScaleNormal="90" workbookViewId="0">
      <pane ySplit="1" topLeftCell="A2" activePane="bottomLeft" state="frozen"/>
      <selection activeCell="L12" sqref="L12"/>
      <selection pane="bottomLeft" activeCell="L12" sqref="L12"/>
    </sheetView>
  </sheetViews>
  <sheetFormatPr defaultColWidth="9.1796875" defaultRowHeight="12.5" x14ac:dyDescent="0.25"/>
  <cols>
    <col min="1" max="1" width="13.54296875" style="100" customWidth="1"/>
    <col min="2" max="2" width="14" style="100" customWidth="1"/>
    <col min="3" max="3" width="12.54296875" style="100" customWidth="1"/>
    <col min="4" max="4" width="14.54296875" style="100" customWidth="1"/>
    <col min="5" max="5" width="12.453125" style="100" customWidth="1"/>
    <col min="6" max="6" width="17" style="100" customWidth="1"/>
    <col min="7" max="7" width="14.453125" style="100" customWidth="1"/>
    <col min="8" max="8" width="13.54296875" style="100" customWidth="1"/>
    <col min="9" max="9" width="11.453125" style="100" customWidth="1"/>
    <col min="10" max="10" width="13" style="100" customWidth="1"/>
    <col min="11" max="16384" width="9.1796875" style="100"/>
  </cols>
  <sheetData>
    <row r="1" spans="1:8" ht="19.5" customHeight="1" x14ac:dyDescent="0.3">
      <c r="A1" s="663" t="s">
        <v>1072</v>
      </c>
      <c r="B1" s="663"/>
      <c r="C1" s="663"/>
      <c r="D1" s="663"/>
      <c r="E1" s="663"/>
      <c r="F1" s="663"/>
      <c r="G1" s="663"/>
      <c r="H1" s="663"/>
    </row>
    <row r="2" spans="1:8" ht="32.25" customHeight="1" x14ac:dyDescent="0.3">
      <c r="A2" s="660" t="s">
        <v>1073</v>
      </c>
      <c r="B2" s="661"/>
      <c r="C2" s="661"/>
      <c r="D2" s="661"/>
      <c r="E2" s="661"/>
      <c r="F2" s="661"/>
      <c r="G2" s="661"/>
      <c r="H2" s="661"/>
    </row>
    <row r="3" spans="1:8" ht="50.25" customHeight="1" x14ac:dyDescent="0.3">
      <c r="A3" s="648" t="s">
        <v>1074</v>
      </c>
      <c r="B3" s="649"/>
      <c r="C3" s="649" t="s">
        <v>1075</v>
      </c>
      <c r="D3" s="664"/>
      <c r="E3" s="649" t="s">
        <v>1076</v>
      </c>
      <c r="F3" s="664"/>
      <c r="G3" s="649" t="s">
        <v>1077</v>
      </c>
      <c r="H3" s="664"/>
    </row>
    <row r="4" spans="1:8" ht="26" x14ac:dyDescent="0.3">
      <c r="A4" s="101" t="s">
        <v>1025</v>
      </c>
      <c r="B4" s="102" t="s">
        <v>1026</v>
      </c>
      <c r="C4" s="102" t="s">
        <v>1025</v>
      </c>
      <c r="D4" s="103" t="s">
        <v>1026</v>
      </c>
      <c r="E4" s="102" t="s">
        <v>1025</v>
      </c>
      <c r="F4" s="103" t="s">
        <v>1026</v>
      </c>
      <c r="G4" s="102" t="s">
        <v>1025</v>
      </c>
      <c r="H4" s="103" t="s">
        <v>1026</v>
      </c>
    </row>
    <row r="5" spans="1:8" ht="19.5" customHeight="1" x14ac:dyDescent="0.25">
      <c r="A5" s="104">
        <v>4071.57</v>
      </c>
      <c r="B5" s="104">
        <v>1889.74</v>
      </c>
      <c r="C5" s="104">
        <v>4000</v>
      </c>
      <c r="D5" s="104">
        <v>1856.52</v>
      </c>
      <c r="E5" s="104">
        <v>4047.71</v>
      </c>
      <c r="F5" s="104">
        <v>1878.67</v>
      </c>
      <c r="G5" s="104">
        <v>3976.14</v>
      </c>
      <c r="H5" s="104">
        <v>1845.45</v>
      </c>
    </row>
    <row r="6" spans="1:8" x14ac:dyDescent="0.25">
      <c r="A6" s="105"/>
      <c r="B6" s="105"/>
      <c r="C6" s="105"/>
      <c r="D6" s="105"/>
      <c r="E6" s="105"/>
      <c r="F6" s="105"/>
      <c r="G6" s="105"/>
      <c r="H6" s="105"/>
    </row>
    <row r="7" spans="1:8" ht="28.5" customHeight="1" x14ac:dyDescent="0.3">
      <c r="A7" s="660" t="s">
        <v>1078</v>
      </c>
      <c r="B7" s="661"/>
      <c r="C7" s="661"/>
      <c r="D7" s="661"/>
      <c r="E7" s="661"/>
      <c r="F7" s="661"/>
      <c r="G7" s="661"/>
      <c r="H7" s="661"/>
    </row>
    <row r="8" spans="1:8" ht="57" customHeight="1" x14ac:dyDescent="0.3">
      <c r="A8" s="648" t="s">
        <v>1074</v>
      </c>
      <c r="B8" s="649"/>
      <c r="C8" s="649" t="s">
        <v>1075</v>
      </c>
      <c r="D8" s="664"/>
      <c r="E8" s="649" t="s">
        <v>1076</v>
      </c>
      <c r="F8" s="664"/>
      <c r="G8" s="649" t="s">
        <v>1077</v>
      </c>
      <c r="H8" s="664"/>
    </row>
    <row r="9" spans="1:8" ht="26" x14ac:dyDescent="0.3">
      <c r="A9" s="101" t="s">
        <v>1025</v>
      </c>
      <c r="B9" s="102" t="s">
        <v>1026</v>
      </c>
      <c r="C9" s="102" t="s">
        <v>1025</v>
      </c>
      <c r="D9" s="103" t="s">
        <v>1026</v>
      </c>
      <c r="E9" s="102" t="s">
        <v>1025</v>
      </c>
      <c r="F9" s="103" t="s">
        <v>1026</v>
      </c>
      <c r="G9" s="102" t="s">
        <v>1025</v>
      </c>
      <c r="H9" s="103" t="s">
        <v>1026</v>
      </c>
    </row>
    <row r="10" spans="1:8" ht="18.75" customHeight="1" x14ac:dyDescent="0.25">
      <c r="A10" s="104">
        <v>3696.01</v>
      </c>
      <c r="B10" s="104">
        <v>2265.3000000000002</v>
      </c>
      <c r="C10" s="104">
        <v>3631.04</v>
      </c>
      <c r="D10" s="104">
        <v>2225.48</v>
      </c>
      <c r="E10" s="104">
        <v>3674.36</v>
      </c>
      <c r="F10" s="104">
        <v>2252.02</v>
      </c>
      <c r="G10" s="104">
        <v>3609.39</v>
      </c>
      <c r="H10" s="104">
        <v>2212.1999999999998</v>
      </c>
    </row>
    <row r="11" spans="1:8" x14ac:dyDescent="0.25">
      <c r="A11" s="106"/>
      <c r="B11" s="106"/>
      <c r="C11" s="106"/>
      <c r="D11" s="105"/>
      <c r="E11" s="105"/>
      <c r="F11" s="105"/>
      <c r="G11" s="105"/>
      <c r="H11" s="105"/>
    </row>
    <row r="12" spans="1:8" ht="51" customHeight="1" x14ac:dyDescent="0.3">
      <c r="A12" s="662" t="s">
        <v>1079</v>
      </c>
      <c r="B12" s="662"/>
      <c r="C12" s="662"/>
      <c r="D12" s="662"/>
      <c r="E12" s="662"/>
    </row>
    <row r="13" spans="1:8" ht="26.25" customHeight="1" x14ac:dyDescent="0.3">
      <c r="A13" s="107"/>
      <c r="B13" s="649" t="s">
        <v>1029</v>
      </c>
      <c r="C13" s="649"/>
      <c r="D13" s="649" t="s">
        <v>1080</v>
      </c>
      <c r="E13" s="649"/>
    </row>
    <row r="14" spans="1:8" ht="13" x14ac:dyDescent="0.3">
      <c r="A14" s="107"/>
      <c r="B14" s="102" t="s">
        <v>1032</v>
      </c>
      <c r="C14" s="102" t="s">
        <v>1033</v>
      </c>
      <c r="D14" s="102" t="s">
        <v>1032</v>
      </c>
      <c r="E14" s="102" t="s">
        <v>1033</v>
      </c>
    </row>
    <row r="15" spans="1:8" ht="33" customHeight="1" x14ac:dyDescent="0.25">
      <c r="A15" s="107" t="s">
        <v>1034</v>
      </c>
      <c r="B15" s="108" t="s">
        <v>1035</v>
      </c>
      <c r="C15" s="108" t="s">
        <v>1035</v>
      </c>
      <c r="D15" s="104">
        <v>3696.01</v>
      </c>
      <c r="E15" s="104">
        <v>2265.3000000000002</v>
      </c>
    </row>
    <row r="16" spans="1:8" ht="32.25" customHeight="1" x14ac:dyDescent="0.25">
      <c r="A16" s="655" t="s">
        <v>1081</v>
      </c>
      <c r="B16" s="655"/>
      <c r="C16" s="655"/>
      <c r="D16" s="655"/>
      <c r="E16" s="655"/>
    </row>
    <row r="17" spans="1:6" ht="13" thickBot="1" x14ac:dyDescent="0.3">
      <c r="A17" s="106"/>
      <c r="B17" s="106"/>
    </row>
    <row r="18" spans="1:6" ht="39.75" customHeight="1" x14ac:dyDescent="0.3">
      <c r="A18" s="656" t="s">
        <v>1037</v>
      </c>
      <c r="B18" s="657"/>
    </row>
    <row r="19" spans="1:6" ht="13" x14ac:dyDescent="0.3">
      <c r="A19" s="109"/>
      <c r="B19" s="103" t="s">
        <v>1038</v>
      </c>
    </row>
    <row r="20" spans="1:6" ht="18" customHeight="1" x14ac:dyDescent="0.25">
      <c r="A20" s="107" t="s">
        <v>1039</v>
      </c>
      <c r="B20" s="108">
        <v>466.21</v>
      </c>
    </row>
    <row r="21" spans="1:6" x14ac:dyDescent="0.25">
      <c r="A21" s="658"/>
      <c r="B21" s="658"/>
      <c r="C21" s="659"/>
      <c r="D21" s="659"/>
      <c r="E21" s="659"/>
      <c r="F21" s="659"/>
    </row>
    <row r="22" spans="1:6" ht="13" x14ac:dyDescent="0.3">
      <c r="A22" s="660" t="s">
        <v>1040</v>
      </c>
      <c r="B22" s="661"/>
      <c r="C22" s="661"/>
      <c r="D22" s="661"/>
      <c r="E22" s="661"/>
      <c r="F22" s="661"/>
    </row>
    <row r="23" spans="1:6" ht="39" customHeight="1" x14ac:dyDescent="0.3">
      <c r="A23" s="648"/>
      <c r="B23" s="649"/>
      <c r="C23" s="649"/>
      <c r="D23" s="649"/>
      <c r="E23" s="102" t="s">
        <v>1082</v>
      </c>
      <c r="F23" s="110" t="s">
        <v>1083</v>
      </c>
    </row>
    <row r="24" spans="1:6" ht="24.75" customHeight="1" x14ac:dyDescent="0.25">
      <c r="A24" s="650" t="s">
        <v>1043</v>
      </c>
      <c r="B24" s="651"/>
      <c r="C24" s="651"/>
      <c r="D24" s="651"/>
      <c r="E24" s="111">
        <v>43755.34</v>
      </c>
      <c r="F24" s="112">
        <v>42899.9</v>
      </c>
    </row>
    <row r="25" spans="1:6" ht="48" customHeight="1" thickBot="1" x14ac:dyDescent="0.35">
      <c r="A25" s="652" t="s">
        <v>1084</v>
      </c>
      <c r="B25" s="653"/>
      <c r="C25" s="653"/>
      <c r="D25" s="653"/>
      <c r="E25" s="653"/>
      <c r="F25" s="654"/>
    </row>
  </sheetData>
  <mergeCells count="21">
    <mergeCell ref="A12:E12"/>
    <mergeCell ref="A1:H1"/>
    <mergeCell ref="A2:H2"/>
    <mergeCell ref="A3:B3"/>
    <mergeCell ref="C3:D3"/>
    <mergeCell ref="E3:F3"/>
    <mergeCell ref="G3:H3"/>
    <mergeCell ref="A7:H7"/>
    <mergeCell ref="A8:B8"/>
    <mergeCell ref="C8:D8"/>
    <mergeCell ref="E8:F8"/>
    <mergeCell ref="G8:H8"/>
    <mergeCell ref="A23:D23"/>
    <mergeCell ref="A24:D24"/>
    <mergeCell ref="A25:F25"/>
    <mergeCell ref="B13:C13"/>
    <mergeCell ref="D13:E13"/>
    <mergeCell ref="A16:E16"/>
    <mergeCell ref="A18:B18"/>
    <mergeCell ref="A21:F21"/>
    <mergeCell ref="A22:F2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38B92-0984-4A38-ADD8-DDD7BBF8CE5F}">
  <sheetPr>
    <tabColor theme="5" tint="0.39997558519241921"/>
  </sheetPr>
  <dimension ref="A1:U68"/>
  <sheetViews>
    <sheetView showGridLines="0" zoomScale="85" zoomScaleNormal="85" workbookViewId="0">
      <selection activeCell="G7" sqref="G7"/>
    </sheetView>
  </sheetViews>
  <sheetFormatPr defaultColWidth="0" defaultRowHeight="14.5" zeroHeight="1" x14ac:dyDescent="0.35"/>
  <cols>
    <col min="1" max="1" width="1.453125" customWidth="1"/>
    <col min="2" max="2" width="3.453125" customWidth="1"/>
    <col min="3" max="3" width="45.453125" customWidth="1"/>
    <col min="4" max="4" width="22.81640625" customWidth="1"/>
    <col min="5" max="5" width="18.81640625" customWidth="1"/>
    <col min="6" max="6" width="17.453125" customWidth="1"/>
    <col min="7" max="7" width="9.453125" customWidth="1"/>
    <col min="8" max="8" width="15.453125" customWidth="1"/>
    <col min="9" max="9" width="20.1796875" customWidth="1"/>
    <col min="10" max="10" width="1.453125" customWidth="1"/>
    <col min="11" max="11" width="20.1796875" customWidth="1"/>
    <col min="12" max="12" width="1.453125" customWidth="1"/>
    <col min="13" max="13" width="7.453125" customWidth="1"/>
    <col min="14" max="14" width="6.453125" customWidth="1"/>
    <col min="15" max="15" width="22" customWidth="1"/>
    <col min="16" max="16" width="13.81640625" customWidth="1"/>
    <col min="17" max="17" width="25.7265625" customWidth="1"/>
    <col min="18" max="18" width="4.26953125" customWidth="1"/>
    <col min="19" max="19" width="15.26953125" hidden="1" customWidth="1"/>
    <col min="20" max="20" width="0" hidden="1" customWidth="1"/>
    <col min="21" max="21" width="14.453125" hidden="1" customWidth="1"/>
    <col min="22" max="16384" width="8.81640625" hidden="1"/>
  </cols>
  <sheetData>
    <row r="1" spans="2:17" ht="15" thickBot="1" x14ac:dyDescent="0.4"/>
    <row r="2" spans="2:17" ht="70.5" customHeight="1" thickBot="1" x14ac:dyDescent="0.4">
      <c r="C2" s="16" t="s">
        <v>1</v>
      </c>
      <c r="D2" s="17"/>
      <c r="E2" s="17"/>
      <c r="F2" s="17"/>
      <c r="G2" s="17"/>
      <c r="H2" s="17"/>
      <c r="I2" s="17"/>
      <c r="J2" s="17"/>
      <c r="K2" s="17"/>
      <c r="L2" s="17"/>
      <c r="M2" s="17"/>
      <c r="N2" s="17"/>
      <c r="O2" s="17"/>
      <c r="P2" s="17"/>
      <c r="Q2" s="18"/>
    </row>
    <row r="3" spans="2:17" x14ac:dyDescent="0.35"/>
    <row r="4" spans="2:17" s="4" customFormat="1" ht="18" customHeight="1" x14ac:dyDescent="0.35">
      <c r="C4" s="507" t="s">
        <v>1088</v>
      </c>
      <c r="D4" s="508"/>
      <c r="E4" s="508"/>
      <c r="F4" s="508"/>
      <c r="G4" s="508"/>
      <c r="H4" s="508"/>
      <c r="I4" s="508"/>
      <c r="J4" s="508"/>
      <c r="K4" s="508"/>
      <c r="L4" s="508"/>
      <c r="M4" s="508"/>
      <c r="N4" s="508"/>
      <c r="O4" s="508"/>
      <c r="P4" s="508"/>
      <c r="Q4" s="509"/>
    </row>
    <row r="5" spans="2:17" ht="115" customHeight="1" x14ac:dyDescent="0.35">
      <c r="B5" s="2"/>
      <c r="C5" s="511" t="s">
        <v>1087</v>
      </c>
      <c r="D5" s="512"/>
      <c r="E5" s="512"/>
      <c r="F5" s="512"/>
      <c r="G5" s="512"/>
      <c r="H5" s="512"/>
      <c r="I5" s="512"/>
      <c r="J5" s="512"/>
      <c r="K5" s="512"/>
      <c r="L5" s="512"/>
      <c r="M5" s="512"/>
      <c r="N5" s="512"/>
      <c r="O5" s="512"/>
      <c r="P5" s="512"/>
      <c r="Q5" s="513"/>
    </row>
    <row r="6" spans="2:17" ht="5.5" customHeight="1" x14ac:dyDescent="0.35">
      <c r="B6" s="2"/>
    </row>
    <row r="7" spans="2:17" ht="30" customHeight="1" x14ac:dyDescent="0.35">
      <c r="B7" s="2"/>
      <c r="C7" s="281" t="s">
        <v>30</v>
      </c>
    </row>
    <row r="8" spans="2:17" ht="6.75" customHeight="1" x14ac:dyDescent="0.35">
      <c r="B8" s="2"/>
      <c r="C8" s="263"/>
    </row>
    <row r="9" spans="2:17" ht="30" customHeight="1" x14ac:dyDescent="0.35">
      <c r="B9" s="2"/>
      <c r="C9" s="282" t="s">
        <v>31</v>
      </c>
    </row>
    <row r="10" spans="2:17" ht="11.5" customHeight="1" x14ac:dyDescent="0.35">
      <c r="B10" s="2"/>
    </row>
    <row r="11" spans="2:17" s="1" customFormat="1" ht="17.5" x14ac:dyDescent="0.35">
      <c r="B11" s="2"/>
      <c r="C11" s="457" t="s">
        <v>32</v>
      </c>
      <c r="D11" s="214"/>
      <c r="E11" s="214"/>
      <c r="F11" s="214"/>
      <c r="G11" s="214"/>
      <c r="H11" s="214"/>
      <c r="I11" s="214"/>
      <c r="J11" s="214"/>
      <c r="K11" s="214"/>
      <c r="L11" s="214"/>
      <c r="M11" s="214"/>
      <c r="N11" s="214"/>
      <c r="O11" s="214"/>
      <c r="P11" s="214"/>
      <c r="Q11" s="215"/>
    </row>
    <row r="12" spans="2:17" s="1" customFormat="1" ht="20.149999999999999" customHeight="1" x14ac:dyDescent="0.35">
      <c r="B12" s="2"/>
      <c r="C12" s="216"/>
      <c r="D12" s="216"/>
      <c r="E12" s="216"/>
      <c r="F12" s="514" t="s">
        <v>33</v>
      </c>
      <c r="G12" s="514"/>
      <c r="H12" s="514"/>
      <c r="I12" s="514"/>
      <c r="J12" s="514"/>
      <c r="K12" s="514"/>
      <c r="L12" s="514"/>
      <c r="M12" s="514"/>
      <c r="N12" s="514"/>
      <c r="O12" s="514"/>
      <c r="P12" s="514"/>
      <c r="Q12" s="514"/>
    </row>
    <row r="13" spans="2:17" s="1" customFormat="1" ht="30" customHeight="1" x14ac:dyDescent="0.35">
      <c r="B13" s="2"/>
      <c r="C13" s="455" t="s">
        <v>34</v>
      </c>
      <c r="D13" s="339"/>
      <c r="E13" s="3"/>
      <c r="F13" s="514"/>
      <c r="G13" s="514"/>
      <c r="H13" s="514"/>
      <c r="I13" s="514"/>
      <c r="J13" s="514"/>
      <c r="K13" s="514"/>
      <c r="L13" s="514"/>
      <c r="M13" s="514"/>
      <c r="N13" s="514"/>
      <c r="O13" s="514"/>
      <c r="P13" s="514"/>
      <c r="Q13" s="514"/>
    </row>
    <row r="14" spans="2:17" s="1" customFormat="1" ht="20.149999999999999" customHeight="1" x14ac:dyDescent="0.35">
      <c r="B14" s="2"/>
      <c r="C14" s="216"/>
      <c r="D14" s="179"/>
      <c r="E14" s="179"/>
      <c r="F14" s="514"/>
      <c r="G14" s="514"/>
      <c r="H14" s="514"/>
      <c r="I14" s="514"/>
      <c r="J14" s="514"/>
      <c r="K14" s="514"/>
      <c r="L14" s="514"/>
      <c r="M14" s="514"/>
      <c r="N14" s="514"/>
      <c r="O14" s="514"/>
      <c r="P14" s="514"/>
      <c r="Q14" s="514"/>
    </row>
    <row r="15" spans="2:17" s="1" customFormat="1" ht="16" customHeight="1" x14ac:dyDescent="0.35">
      <c r="B15" s="2"/>
      <c r="C15" s="457" t="s">
        <v>35</v>
      </c>
      <c r="D15" s="214"/>
      <c r="E15" s="214"/>
      <c r="F15" s="214"/>
      <c r="G15" s="214"/>
      <c r="H15" s="214"/>
      <c r="I15" s="453" t="s">
        <v>36</v>
      </c>
      <c r="J15" s="458"/>
      <c r="K15" s="453" t="s">
        <v>37</v>
      </c>
      <c r="L15" s="453"/>
      <c r="M15" s="499" t="s">
        <v>38</v>
      </c>
      <c r="N15" s="499"/>
      <c r="O15" s="499"/>
      <c r="P15" s="499"/>
      <c r="Q15" s="500"/>
    </row>
    <row r="16" spans="2:17" s="1" customFormat="1" ht="5.25" customHeight="1" x14ac:dyDescent="0.35">
      <c r="B16" s="2"/>
      <c r="C16" s="11"/>
      <c r="D16" s="12"/>
      <c r="E16" s="12"/>
      <c r="F16" s="12"/>
      <c r="G16" s="12"/>
      <c r="H16" s="12"/>
      <c r="I16" s="13"/>
      <c r="J16" s="12"/>
      <c r="K16" s="12"/>
      <c r="L16" s="12"/>
      <c r="M16" s="13"/>
      <c r="N16" s="13"/>
      <c r="O16" s="13"/>
      <c r="P16" s="13"/>
      <c r="Q16" s="13"/>
    </row>
    <row r="17" spans="2:19" s="1" customFormat="1" ht="17.5" x14ac:dyDescent="0.35">
      <c r="B17" s="2"/>
      <c r="C17" s="510" t="s">
        <v>1089</v>
      </c>
      <c r="D17" s="510"/>
      <c r="E17" s="510"/>
      <c r="F17" s="510"/>
      <c r="G17" s="510"/>
      <c r="H17" s="510"/>
      <c r="I17" s="510"/>
      <c r="J17" s="510"/>
      <c r="K17" s="510"/>
      <c r="L17" s="510"/>
      <c r="M17" s="510"/>
      <c r="N17" s="510"/>
      <c r="O17" s="510"/>
      <c r="P17" s="510"/>
      <c r="Q17" s="510"/>
    </row>
    <row r="18" spans="2:19" ht="6.75" customHeight="1" x14ac:dyDescent="0.35"/>
    <row r="19" spans="2:19" ht="11.25" customHeight="1" x14ac:dyDescent="0.35">
      <c r="C19" s="454" t="s">
        <v>39</v>
      </c>
      <c r="D19" s="3"/>
      <c r="E19" s="3"/>
      <c r="F19" s="3"/>
      <c r="G19" s="3"/>
      <c r="H19" s="3"/>
      <c r="I19" s="3"/>
      <c r="J19" s="3"/>
      <c r="K19" s="3"/>
      <c r="L19" s="3"/>
      <c r="M19" s="3"/>
      <c r="N19" s="3"/>
      <c r="O19" s="3"/>
    </row>
    <row r="20" spans="2:19" s="4" customFormat="1" ht="30" customHeight="1" x14ac:dyDescent="0.35">
      <c r="C20" s="4" t="s">
        <v>40</v>
      </c>
      <c r="I20" s="338"/>
      <c r="K20" s="338"/>
      <c r="M20" s="502" t="s">
        <v>41</v>
      </c>
      <c r="N20" s="502"/>
      <c r="O20" s="502"/>
      <c r="P20" s="502"/>
      <c r="Q20" s="502"/>
    </row>
    <row r="21" spans="2:19" s="4" customFormat="1" ht="5.15" customHeight="1" x14ac:dyDescent="0.35">
      <c r="I21"/>
      <c r="K21"/>
      <c r="M21" s="502"/>
      <c r="N21" s="502"/>
      <c r="O21" s="502"/>
      <c r="P21" s="502"/>
      <c r="Q21" s="502"/>
    </row>
    <row r="22" spans="2:19" s="4" customFormat="1" ht="30" customHeight="1" x14ac:dyDescent="0.35">
      <c r="C22" s="4" t="s">
        <v>42</v>
      </c>
      <c r="I22" s="338"/>
      <c r="K22" s="338"/>
      <c r="M22" s="502"/>
      <c r="N22" s="502"/>
      <c r="O22" s="502"/>
      <c r="P22" s="502"/>
      <c r="Q22" s="502"/>
    </row>
    <row r="23" spans="2:19" s="4" customFormat="1" ht="5.15" customHeight="1" x14ac:dyDescent="0.35">
      <c r="I23"/>
      <c r="J23"/>
      <c r="K23"/>
      <c r="M23" s="502"/>
      <c r="N23" s="502"/>
      <c r="O23" s="502"/>
      <c r="P23" s="502"/>
      <c r="Q23" s="502"/>
    </row>
    <row r="24" spans="2:19" s="4" customFormat="1" ht="30" customHeight="1" x14ac:dyDescent="0.35">
      <c r="C24" s="4" t="s">
        <v>43</v>
      </c>
      <c r="I24" s="338"/>
      <c r="K24" s="338"/>
      <c r="M24" s="502"/>
      <c r="N24" s="502"/>
      <c r="O24" s="502"/>
      <c r="P24" s="502"/>
      <c r="Q24" s="502"/>
    </row>
    <row r="25" spans="2:19" x14ac:dyDescent="0.35"/>
    <row r="26" spans="2:19" x14ac:dyDescent="0.35">
      <c r="C26" s="459" t="s">
        <v>44</v>
      </c>
    </row>
    <row r="27" spans="2:19" s="4" customFormat="1" ht="30" customHeight="1" x14ac:dyDescent="0.35">
      <c r="C27" s="4" t="s">
        <v>45</v>
      </c>
      <c r="I27" s="6">
        <f>I20/0.98</f>
        <v>0</v>
      </c>
      <c r="K27" s="6">
        <f>K20/0.98</f>
        <v>0</v>
      </c>
      <c r="M27" s="502" t="s">
        <v>46</v>
      </c>
      <c r="N27" s="502"/>
      <c r="O27" s="502"/>
      <c r="P27" s="502"/>
      <c r="Q27" s="502"/>
      <c r="S27" s="220"/>
    </row>
    <row r="28" spans="2:19" s="4" customFormat="1" ht="5.15" customHeight="1" x14ac:dyDescent="0.25">
      <c r="I28" s="57"/>
      <c r="K28" s="57"/>
      <c r="M28" s="502"/>
      <c r="N28" s="502"/>
      <c r="O28" s="502"/>
      <c r="P28" s="502"/>
      <c r="Q28" s="502"/>
      <c r="S28" s="220"/>
    </row>
    <row r="29" spans="2:19" s="4" customFormat="1" ht="30" customHeight="1" x14ac:dyDescent="0.35">
      <c r="C29" s="4" t="s">
        <v>47</v>
      </c>
      <c r="I29" s="6">
        <f>I22/0.98</f>
        <v>0</v>
      </c>
      <c r="K29" s="6">
        <f>K22/0.98</f>
        <v>0</v>
      </c>
      <c r="M29" s="502"/>
      <c r="N29" s="502"/>
      <c r="O29" s="502"/>
      <c r="P29" s="502"/>
      <c r="Q29" s="502"/>
    </row>
    <row r="30" spans="2:19" s="4" customFormat="1" ht="5.15" customHeight="1" x14ac:dyDescent="0.35">
      <c r="I30"/>
      <c r="K30"/>
      <c r="M30" s="502"/>
      <c r="N30" s="502"/>
      <c r="O30" s="502"/>
      <c r="P30" s="502"/>
      <c r="Q30" s="502"/>
    </row>
    <row r="31" spans="2:19" s="4" customFormat="1" ht="30" customHeight="1" x14ac:dyDescent="0.35">
      <c r="C31" s="4" t="s">
        <v>48</v>
      </c>
      <c r="F31" s="222"/>
      <c r="I31" s="6">
        <f t="shared" ref="I31" si="0">I24/0.98</f>
        <v>0</v>
      </c>
      <c r="K31" s="6">
        <f>K24/0.98</f>
        <v>0</v>
      </c>
      <c r="M31" s="502"/>
      <c r="N31" s="502"/>
      <c r="O31" s="502"/>
      <c r="P31" s="502"/>
      <c r="Q31" s="502"/>
    </row>
    <row r="32" spans="2:19" ht="21.75" customHeight="1" x14ac:dyDescent="0.35"/>
    <row r="33" spans="3:21" ht="29.5" customHeight="1" x14ac:dyDescent="0.35">
      <c r="C33" s="459" t="s">
        <v>49</v>
      </c>
      <c r="M33" s="514" t="s">
        <v>50</v>
      </c>
      <c r="N33" s="514"/>
      <c r="O33" s="514"/>
      <c r="P33" s="514"/>
      <c r="Q33" s="514"/>
      <c r="S33" s="218"/>
      <c r="U33" s="218"/>
    </row>
    <row r="34" spans="3:21" s="4" customFormat="1" ht="30" customHeight="1" x14ac:dyDescent="0.35">
      <c r="C34" s="502" t="s">
        <v>51</v>
      </c>
      <c r="D34" s="502"/>
      <c r="E34" s="502"/>
      <c r="F34" s="502"/>
      <c r="G34" s="502"/>
      <c r="I34" s="213">
        <f>IFERROR(IF(LEFT($D$13,2)="21",I27*(1.0404),I27*(1+('CAR Details'!G64-'CAR Details'!E64)/'CAR Details'!E64)),0)</f>
        <v>0</v>
      </c>
      <c r="K34" s="213">
        <f>IFERROR(IF(LEFT($D$13,2)="21",K27*(1.0404),K27*(1+('WAACF Details'!H14-'WAACF Details'!F14)/'WAACF Details'!F14)),0)</f>
        <v>0</v>
      </c>
      <c r="M34" s="514"/>
      <c r="N34" s="514"/>
      <c r="O34" s="514"/>
      <c r="P34" s="514"/>
      <c r="Q34" s="514"/>
      <c r="S34" s="219"/>
      <c r="T34" s="271"/>
      <c r="U34" s="220"/>
    </row>
    <row r="35" spans="3:21" ht="6" customHeight="1" x14ac:dyDescent="0.35">
      <c r="M35" s="514"/>
      <c r="N35" s="514"/>
      <c r="O35" s="514"/>
      <c r="P35" s="514"/>
      <c r="Q35" s="514"/>
      <c r="T35" s="30"/>
    </row>
    <row r="36" spans="3:21" s="4" customFormat="1" ht="30" customHeight="1" x14ac:dyDescent="0.35">
      <c r="C36" s="502" t="s">
        <v>52</v>
      </c>
      <c r="D36" s="502"/>
      <c r="E36" s="502"/>
      <c r="F36" s="502"/>
      <c r="G36" s="502"/>
      <c r="I36" s="213">
        <f>IFERROR(IF(LEFT($D$13,2)="21",I29*(1.02),I29*(1+('CAR Details'!G64-'CAR Details'!F64)/'CAR Details'!F64)),0)</f>
        <v>0</v>
      </c>
      <c r="K36" s="213">
        <f>IFERROR(IF(LEFT($D$13,2)="21",K29*(1.02),K29*(1+('WAACF Details'!H14-'WAACF Details'!G14)/'WAACF Details'!G14)),0)</f>
        <v>0</v>
      </c>
      <c r="M36" s="514"/>
      <c r="N36" s="514"/>
      <c r="O36" s="514"/>
      <c r="P36" s="514"/>
      <c r="Q36" s="514"/>
    </row>
    <row r="37" spans="3:21" ht="5.25" customHeight="1" x14ac:dyDescent="0.35">
      <c r="M37" s="514"/>
      <c r="N37" s="514"/>
      <c r="O37" s="514"/>
      <c r="P37" s="514"/>
      <c r="Q37" s="514"/>
    </row>
    <row r="38" spans="3:21" s="4" customFormat="1" ht="30" customHeight="1" x14ac:dyDescent="0.35">
      <c r="C38" s="176" t="s">
        <v>53</v>
      </c>
      <c r="I38" s="213">
        <f>I31</f>
        <v>0</v>
      </c>
      <c r="K38" s="213">
        <f>K31</f>
        <v>0</v>
      </c>
      <c r="M38" s="514"/>
      <c r="N38" s="514"/>
      <c r="O38" s="514"/>
      <c r="P38" s="514"/>
      <c r="Q38" s="514"/>
    </row>
    <row r="39" spans="3:21" ht="48.65" customHeight="1" x14ac:dyDescent="0.35">
      <c r="M39" s="514"/>
      <c r="N39" s="514"/>
      <c r="O39" s="514"/>
      <c r="P39" s="514"/>
      <c r="Q39" s="514"/>
      <c r="T39" s="162"/>
    </row>
    <row r="40" spans="3:21" ht="27" customHeight="1" x14ac:dyDescent="0.35">
      <c r="C40" s="459" t="s">
        <v>54</v>
      </c>
      <c r="F40" s="221"/>
      <c r="G40" s="221"/>
      <c r="H40" s="221"/>
      <c r="L40" s="221"/>
    </row>
    <row r="41" spans="3:21" s="4" customFormat="1" ht="30" customHeight="1" x14ac:dyDescent="0.35">
      <c r="C41" s="4" t="s">
        <v>55</v>
      </c>
      <c r="F41" s="222"/>
      <c r="G41" s="222"/>
      <c r="H41" s="222"/>
      <c r="I41" s="6">
        <f>I34*10%</f>
        <v>0</v>
      </c>
      <c r="K41" s="6">
        <f>K34*10%</f>
        <v>0</v>
      </c>
      <c r="L41" s="222"/>
      <c r="M41" s="514" t="s">
        <v>56</v>
      </c>
      <c r="N41" s="514"/>
      <c r="O41" s="514"/>
      <c r="P41" s="514"/>
      <c r="Q41" s="514"/>
    </row>
    <row r="42" spans="3:21" s="4" customFormat="1" ht="5.15" customHeight="1" x14ac:dyDescent="0.35">
      <c r="F42" s="222"/>
      <c r="G42" s="222"/>
      <c r="H42" s="222"/>
      <c r="I42"/>
      <c r="K42"/>
      <c r="L42" s="222"/>
      <c r="M42" s="514"/>
      <c r="N42" s="514"/>
      <c r="O42" s="514"/>
      <c r="P42" s="514"/>
      <c r="Q42" s="514"/>
    </row>
    <row r="43" spans="3:21" s="4" customFormat="1" ht="30" customHeight="1" x14ac:dyDescent="0.35">
      <c r="C43" s="4" t="s">
        <v>57</v>
      </c>
      <c r="I43" s="6">
        <f>I36*30%</f>
        <v>0</v>
      </c>
      <c r="K43" s="6">
        <f>K36*30%</f>
        <v>0</v>
      </c>
      <c r="M43" s="514"/>
      <c r="N43" s="514"/>
      <c r="O43" s="514"/>
      <c r="P43" s="514"/>
      <c r="Q43" s="514"/>
    </row>
    <row r="44" spans="3:21" s="4" customFormat="1" ht="5.15" customHeight="1" x14ac:dyDescent="0.35">
      <c r="I44"/>
      <c r="K44"/>
      <c r="M44" s="514"/>
      <c r="N44" s="514"/>
      <c r="O44" s="514"/>
      <c r="P44" s="514"/>
      <c r="Q44" s="514"/>
    </row>
    <row r="45" spans="3:21" s="4" customFormat="1" ht="30" customHeight="1" x14ac:dyDescent="0.35">
      <c r="C45" s="4" t="s">
        <v>58</v>
      </c>
      <c r="I45" s="6">
        <f>I38*60%</f>
        <v>0</v>
      </c>
      <c r="K45" s="6">
        <f>K38*60%</f>
        <v>0</v>
      </c>
      <c r="M45" s="514"/>
      <c r="N45" s="514"/>
      <c r="O45" s="514"/>
      <c r="P45" s="514"/>
      <c r="Q45" s="514"/>
    </row>
    <row r="46" spans="3:21" x14ac:dyDescent="0.35"/>
    <row r="47" spans="3:21" ht="13.5" customHeight="1" x14ac:dyDescent="0.35">
      <c r="C47" s="174"/>
      <c r="D47" s="174"/>
      <c r="E47" s="174"/>
      <c r="F47" s="174"/>
      <c r="G47" s="174"/>
      <c r="H47" s="174"/>
      <c r="I47" s="174"/>
      <c r="J47" s="162"/>
      <c r="K47" s="174"/>
      <c r="L47" s="174"/>
      <c r="M47" s="174"/>
      <c r="N47" s="174"/>
      <c r="O47" s="174"/>
      <c r="P47" s="174"/>
      <c r="Q47" s="174"/>
    </row>
    <row r="48" spans="3:21" ht="21.75" customHeight="1" x14ac:dyDescent="0.35">
      <c r="C48" s="117" t="s">
        <v>59</v>
      </c>
      <c r="M48" s="502" t="s">
        <v>60</v>
      </c>
      <c r="N48" s="502"/>
      <c r="O48" s="502"/>
      <c r="P48" s="502"/>
      <c r="Q48" s="502"/>
    </row>
    <row r="49" spans="3:17" s="4" customFormat="1" ht="30" customHeight="1" x14ac:dyDescent="0.35">
      <c r="C49" s="502" t="s">
        <v>61</v>
      </c>
      <c r="D49" s="502"/>
      <c r="E49" s="502"/>
      <c r="F49" s="502"/>
      <c r="I49" s="6">
        <f>SUM(I41:I45)</f>
        <v>0</v>
      </c>
      <c r="K49" s="6">
        <f>SUM(K41:K45)</f>
        <v>0</v>
      </c>
      <c r="M49" s="502"/>
      <c r="N49" s="502"/>
      <c r="O49" s="502"/>
      <c r="P49" s="502"/>
      <c r="Q49" s="502"/>
    </row>
    <row r="50" spans="3:17" ht="37.5" customHeight="1" x14ac:dyDescent="0.35">
      <c r="M50" s="502"/>
      <c r="N50" s="502"/>
      <c r="O50" s="502"/>
      <c r="P50" s="502"/>
      <c r="Q50" s="502"/>
    </row>
    <row r="51" spans="3:17" x14ac:dyDescent="0.35">
      <c r="M51" s="515" t="s">
        <v>62</v>
      </c>
      <c r="N51" s="515"/>
      <c r="O51" s="515"/>
      <c r="P51" s="515"/>
      <c r="Q51" s="515"/>
    </row>
    <row r="52" spans="3:17" x14ac:dyDescent="0.35">
      <c r="M52" s="515"/>
      <c r="N52" s="515"/>
      <c r="O52" s="515"/>
      <c r="P52" s="515"/>
      <c r="Q52" s="515"/>
    </row>
    <row r="53" spans="3:17" x14ac:dyDescent="0.35">
      <c r="M53" s="515"/>
      <c r="N53" s="515"/>
      <c r="O53" s="515"/>
      <c r="P53" s="515"/>
      <c r="Q53" s="515"/>
    </row>
    <row r="54" spans="3:17" x14ac:dyDescent="0.35">
      <c r="M54" s="515"/>
      <c r="N54" s="515"/>
      <c r="O54" s="515"/>
      <c r="P54" s="515"/>
      <c r="Q54" s="515"/>
    </row>
    <row r="55" spans="3:17" x14ac:dyDescent="0.35">
      <c r="C55" s="510" t="s">
        <v>63</v>
      </c>
      <c r="D55" s="510"/>
      <c r="E55" s="510"/>
      <c r="F55" s="510"/>
      <c r="G55" s="510"/>
      <c r="H55" s="510"/>
      <c r="I55" s="510"/>
      <c r="J55" s="510"/>
      <c r="K55" s="510"/>
      <c r="L55" s="510"/>
      <c r="M55" s="510"/>
      <c r="N55" s="510"/>
      <c r="O55" s="510"/>
      <c r="P55" s="510"/>
      <c r="Q55" s="510"/>
    </row>
    <row r="56" spans="3:17" ht="25.5" customHeight="1" x14ac:dyDescent="0.35">
      <c r="C56" s="459" t="s">
        <v>64</v>
      </c>
      <c r="M56" s="516" t="s">
        <v>65</v>
      </c>
      <c r="N56" s="516"/>
      <c r="O56" s="516"/>
      <c r="P56" s="516"/>
      <c r="Q56" s="516"/>
    </row>
    <row r="57" spans="3:17" ht="5.25" customHeight="1" x14ac:dyDescent="0.35">
      <c r="M57" s="516"/>
      <c r="N57" s="516"/>
      <c r="O57" s="516"/>
      <c r="P57" s="516"/>
      <c r="Q57" s="516"/>
    </row>
    <row r="58" spans="3:17" ht="30" customHeight="1" x14ac:dyDescent="0.35">
      <c r="C58" s="502" t="s">
        <v>66</v>
      </c>
      <c r="D58" s="502"/>
      <c r="E58" s="502"/>
      <c r="F58" s="502"/>
      <c r="I58" s="19">
        <v>0</v>
      </c>
      <c r="J58" s="4"/>
      <c r="K58" s="19">
        <v>0</v>
      </c>
      <c r="M58" s="516"/>
      <c r="N58" s="516"/>
      <c r="O58" s="516"/>
      <c r="P58" s="516"/>
      <c r="Q58" s="516"/>
    </row>
    <row r="59" spans="3:17" ht="23.25" customHeight="1" x14ac:dyDescent="0.35">
      <c r="C59" s="459" t="s">
        <v>67</v>
      </c>
      <c r="M59" s="516"/>
      <c r="N59" s="516"/>
      <c r="O59" s="516"/>
      <c r="P59" s="516"/>
      <c r="Q59" s="516"/>
    </row>
    <row r="60" spans="3:17" ht="30" customHeight="1" x14ac:dyDescent="0.35">
      <c r="C60" s="502" t="s">
        <v>68</v>
      </c>
      <c r="D60" s="502"/>
      <c r="E60" s="502"/>
      <c r="F60" s="502"/>
      <c r="I60" s="19">
        <v>0</v>
      </c>
      <c r="J60" s="4"/>
      <c r="K60" s="19">
        <v>0</v>
      </c>
      <c r="M60" s="516"/>
      <c r="N60" s="516"/>
      <c r="O60" s="516"/>
      <c r="P60" s="516"/>
      <c r="Q60" s="516"/>
    </row>
    <row r="61" spans="3:17" ht="24" customHeight="1" x14ac:dyDescent="0.35">
      <c r="M61" s="516"/>
      <c r="N61" s="516"/>
      <c r="O61" s="516"/>
      <c r="P61" s="516"/>
      <c r="Q61" s="516"/>
    </row>
    <row r="62" spans="3:17" ht="6" customHeight="1" x14ac:dyDescent="0.35">
      <c r="M62" s="242"/>
      <c r="N62" s="242"/>
      <c r="O62" s="242"/>
      <c r="P62" s="242"/>
      <c r="Q62" s="242"/>
    </row>
    <row r="63" spans="3:17" x14ac:dyDescent="0.35">
      <c r="C63" s="510" t="s">
        <v>69</v>
      </c>
      <c r="D63" s="510"/>
      <c r="E63" s="510"/>
      <c r="F63" s="510"/>
      <c r="G63" s="510"/>
      <c r="H63" s="510"/>
      <c r="I63" s="510"/>
      <c r="J63" s="510"/>
      <c r="K63" s="510"/>
      <c r="L63" s="510"/>
      <c r="M63" s="510"/>
      <c r="N63" s="510"/>
      <c r="O63" s="510"/>
      <c r="P63" s="510"/>
      <c r="Q63" s="510"/>
    </row>
    <row r="64" spans="3:17" ht="5.5" customHeight="1" x14ac:dyDescent="0.35">
      <c r="M64" s="231"/>
      <c r="N64" s="231"/>
      <c r="O64" s="231"/>
      <c r="P64" s="231"/>
      <c r="Q64" s="231"/>
    </row>
    <row r="65" spans="3:17" ht="30" customHeight="1" x14ac:dyDescent="0.35">
      <c r="C65" s="4" t="s">
        <v>70</v>
      </c>
      <c r="I65" s="19">
        <f>SUM(I41:I45)+I58</f>
        <v>0</v>
      </c>
      <c r="J65" s="4"/>
      <c r="K65" s="19">
        <f>SUM(K41:K45)+K58</f>
        <v>0</v>
      </c>
      <c r="M65" s="231"/>
      <c r="N65" s="231"/>
      <c r="O65" s="231"/>
      <c r="P65" s="231"/>
      <c r="Q65" s="231"/>
    </row>
    <row r="66" spans="3:17" x14ac:dyDescent="0.35">
      <c r="M66" s="231"/>
      <c r="N66" s="231"/>
      <c r="O66" s="231"/>
      <c r="P66" s="231"/>
      <c r="Q66" s="231"/>
    </row>
    <row r="67" spans="3:17" x14ac:dyDescent="0.35">
      <c r="C67" s="28" t="s">
        <v>0</v>
      </c>
    </row>
    <row r="68" spans="3:17" x14ac:dyDescent="0.35"/>
  </sheetData>
  <sheetProtection algorithmName="SHA-512" hashValue="sIkyNC7r0b59/5j0wyeWSYJ3lrIJuy5bQECGmIMwkYIWoYVVVusnoEf5U28kZDy6a/VTJ48lK9epZBH5WtvDOQ==" saltValue="IAi7/iH+RiJMtmVYfF+f3w==" spinCount="100000" sheet="1" objects="1" scenarios="1"/>
  <mergeCells count="19">
    <mergeCell ref="C58:F58"/>
    <mergeCell ref="M51:Q54"/>
    <mergeCell ref="M56:Q61"/>
    <mergeCell ref="C4:Q4"/>
    <mergeCell ref="C63:Q63"/>
    <mergeCell ref="C55:Q55"/>
    <mergeCell ref="C17:Q17"/>
    <mergeCell ref="C5:Q5"/>
    <mergeCell ref="M15:Q15"/>
    <mergeCell ref="M20:Q24"/>
    <mergeCell ref="M27:Q31"/>
    <mergeCell ref="F12:Q14"/>
    <mergeCell ref="M48:Q50"/>
    <mergeCell ref="C49:F49"/>
    <mergeCell ref="M41:Q45"/>
    <mergeCell ref="C34:G34"/>
    <mergeCell ref="C36:G36"/>
    <mergeCell ref="M33:Q39"/>
    <mergeCell ref="C60:F60"/>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C06E9-F7F5-491A-A282-5D3CA9E6C5DE}">
  <sheetPr>
    <tabColor rgb="FF999DF3"/>
  </sheetPr>
  <dimension ref="A1:U66"/>
  <sheetViews>
    <sheetView showGridLines="0" zoomScale="85" zoomScaleNormal="85" workbookViewId="0">
      <selection activeCell="I21" sqref="I21"/>
    </sheetView>
  </sheetViews>
  <sheetFormatPr defaultColWidth="0" defaultRowHeight="14.5" zeroHeight="1" x14ac:dyDescent="0.35"/>
  <cols>
    <col min="1" max="1" width="1.453125" customWidth="1"/>
    <col min="2" max="2" width="3.54296875" customWidth="1"/>
    <col min="3" max="3" width="33.54296875" customWidth="1"/>
    <col min="4" max="4" width="34" customWidth="1"/>
    <col min="5" max="5" width="28.1796875" customWidth="1"/>
    <col min="6" max="6" width="21.26953125" customWidth="1"/>
    <col min="7" max="7" width="9" customWidth="1"/>
    <col min="8" max="8" width="1.1796875" customWidth="1"/>
    <col min="9" max="9" width="20.1796875" customWidth="1"/>
    <col min="10" max="10" width="1.453125" customWidth="1"/>
    <col min="11" max="11" width="20.1796875" customWidth="1"/>
    <col min="12" max="12" width="3.453125" customWidth="1"/>
    <col min="13" max="13" width="13.1796875" customWidth="1"/>
    <col min="14" max="14" width="9" bestFit="1" customWidth="1"/>
    <col min="15" max="15" width="27.7265625" customWidth="1"/>
    <col min="16" max="16" width="23.7265625" customWidth="1"/>
    <col min="17" max="17" width="30.453125" customWidth="1"/>
    <col min="18" max="18" width="8.7265625" customWidth="1"/>
    <col min="19" max="19" width="42.7265625" hidden="1" customWidth="1"/>
    <col min="20" max="20" width="15.26953125" hidden="1" customWidth="1"/>
    <col min="21" max="21" width="12.54296875" hidden="1" customWidth="1"/>
    <col min="22" max="16384" width="9.1796875" hidden="1"/>
  </cols>
  <sheetData>
    <row r="1" spans="1:17" ht="15" thickBot="1" x14ac:dyDescent="0.4"/>
    <row r="2" spans="1:17" ht="63.75" customHeight="1" thickBot="1" x14ac:dyDescent="0.4">
      <c r="C2" s="16" t="s">
        <v>1</v>
      </c>
      <c r="D2" s="17"/>
      <c r="E2" s="17"/>
      <c r="F2" s="17"/>
      <c r="G2" s="17"/>
      <c r="H2" s="17"/>
      <c r="I2" s="17"/>
      <c r="J2" s="17"/>
      <c r="K2" s="17"/>
      <c r="L2" s="17"/>
      <c r="M2" s="17"/>
      <c r="N2" s="17"/>
      <c r="O2" s="17"/>
      <c r="P2" s="17"/>
      <c r="Q2" s="18"/>
    </row>
    <row r="3" spans="1:17" x14ac:dyDescent="0.35"/>
    <row r="4" spans="1:17" s="4" customFormat="1" ht="18" customHeight="1" x14ac:dyDescent="0.35">
      <c r="C4" s="507" t="s">
        <v>206</v>
      </c>
      <c r="D4" s="508"/>
      <c r="E4" s="508"/>
      <c r="F4" s="508"/>
      <c r="G4" s="508"/>
      <c r="H4" s="508"/>
      <c r="I4" s="508"/>
      <c r="J4" s="508"/>
      <c r="K4" s="508"/>
      <c r="L4" s="508"/>
      <c r="M4" s="508"/>
      <c r="N4" s="508"/>
      <c r="O4" s="508"/>
      <c r="P4" s="508"/>
      <c r="Q4" s="509"/>
    </row>
    <row r="5" spans="1:17" ht="100" customHeight="1" x14ac:dyDescent="0.35">
      <c r="B5" s="2"/>
      <c r="C5" s="511" t="s">
        <v>1090</v>
      </c>
      <c r="D5" s="511"/>
      <c r="E5" s="511"/>
      <c r="F5" s="511"/>
      <c r="G5" s="511"/>
      <c r="H5" s="511"/>
      <c r="I5" s="511"/>
      <c r="J5" s="511"/>
      <c r="K5" s="511"/>
      <c r="L5" s="511"/>
      <c r="M5" s="511"/>
      <c r="N5" s="511"/>
      <c r="O5" s="511"/>
      <c r="P5" s="511"/>
      <c r="Q5" s="521"/>
    </row>
    <row r="6" spans="1:17" ht="6" customHeight="1" x14ac:dyDescent="0.35">
      <c r="B6" s="2"/>
    </row>
    <row r="7" spans="1:17" ht="30" customHeight="1" x14ac:dyDescent="0.35">
      <c r="B7" s="2"/>
      <c r="C7" s="281" t="s">
        <v>30</v>
      </c>
    </row>
    <row r="8" spans="1:17" ht="6" customHeight="1" x14ac:dyDescent="0.35">
      <c r="B8" s="2"/>
      <c r="C8" s="263"/>
    </row>
    <row r="9" spans="1:17" ht="30" customHeight="1" x14ac:dyDescent="0.35">
      <c r="B9" s="2"/>
      <c r="C9" s="282" t="s">
        <v>31</v>
      </c>
    </row>
    <row r="10" spans="1:17" ht="8.25" customHeight="1" x14ac:dyDescent="0.35">
      <c r="B10" s="2"/>
    </row>
    <row r="11" spans="1:17" s="1" customFormat="1" ht="16" customHeight="1" x14ac:dyDescent="0.35">
      <c r="B11" s="2"/>
      <c r="C11" s="456" t="s">
        <v>71</v>
      </c>
      <c r="D11" s="456"/>
      <c r="E11" s="456"/>
      <c r="F11" s="456"/>
      <c r="G11" s="456"/>
      <c r="H11" s="456"/>
      <c r="I11" s="450" t="s">
        <v>36</v>
      </c>
      <c r="J11" s="456"/>
      <c r="K11" s="450" t="s">
        <v>37</v>
      </c>
      <c r="L11" s="456"/>
      <c r="M11" s="520" t="s">
        <v>38</v>
      </c>
      <c r="N11" s="520"/>
      <c r="O11" s="520"/>
      <c r="P11" s="520"/>
      <c r="Q11" s="520"/>
    </row>
    <row r="12" spans="1:17" s="2" customFormat="1" ht="10.5" customHeight="1" x14ac:dyDescent="0.35">
      <c r="A12" s="1"/>
    </row>
    <row r="13" spans="1:17" s="1" customFormat="1" ht="18.75" customHeight="1" x14ac:dyDescent="0.35">
      <c r="B13" s="2"/>
      <c r="C13" s="510" t="s">
        <v>1091</v>
      </c>
      <c r="D13" s="510"/>
      <c r="E13" s="510"/>
      <c r="F13" s="510"/>
      <c r="G13" s="510"/>
      <c r="H13" s="510"/>
      <c r="I13" s="510"/>
      <c r="J13" s="510"/>
      <c r="K13" s="510"/>
      <c r="L13" s="510"/>
      <c r="M13" s="510"/>
      <c r="N13" s="510"/>
      <c r="O13" s="510"/>
      <c r="P13" s="510"/>
      <c r="Q13" s="510"/>
    </row>
    <row r="14" spans="1:17" s="1" customFormat="1" ht="6" customHeight="1" x14ac:dyDescent="0.35">
      <c r="B14" s="2"/>
      <c r="C14" s="11"/>
      <c r="D14" s="12"/>
      <c r="E14" s="12"/>
      <c r="F14" s="12"/>
      <c r="G14" s="12"/>
      <c r="H14" s="12"/>
      <c r="I14" s="13"/>
      <c r="J14" s="12"/>
      <c r="K14" s="12"/>
      <c r="L14" s="12"/>
      <c r="M14" s="13"/>
      <c r="N14" s="13"/>
      <c r="O14" s="13"/>
      <c r="P14" s="13"/>
      <c r="Q14" s="13"/>
    </row>
    <row r="15" spans="1:17" s="1" customFormat="1" ht="18.75" customHeight="1" x14ac:dyDescent="0.35">
      <c r="B15" s="2"/>
      <c r="C15" s="459" t="s">
        <v>72</v>
      </c>
      <c r="D15" s="12"/>
      <c r="E15" s="12"/>
      <c r="F15" s="12"/>
      <c r="G15" s="12"/>
      <c r="H15" s="12"/>
      <c r="I15" s="13"/>
      <c r="J15" s="12"/>
      <c r="K15" s="12"/>
      <c r="L15" s="12"/>
      <c r="M15" s="517" t="s">
        <v>73</v>
      </c>
      <c r="N15" s="517"/>
      <c r="O15" s="517"/>
      <c r="P15" s="517"/>
      <c r="Q15" s="517"/>
    </row>
    <row r="16" spans="1:17" s="1" customFormat="1" ht="44.25" customHeight="1" x14ac:dyDescent="0.35">
      <c r="B16" s="2"/>
      <c r="C16" s="4" t="s">
        <v>74</v>
      </c>
      <c r="D16" s="12"/>
      <c r="E16" s="12"/>
      <c r="F16" s="12"/>
      <c r="G16" s="12"/>
      <c r="H16" s="12"/>
      <c r="I16" s="13"/>
      <c r="J16" s="12"/>
      <c r="K16" s="12"/>
      <c r="L16" s="12"/>
      <c r="M16" s="517"/>
      <c r="N16" s="517"/>
      <c r="O16" s="517"/>
      <c r="P16" s="517"/>
      <c r="Q16" s="517"/>
    </row>
    <row r="17" spans="2:19" s="1" customFormat="1" ht="30" customHeight="1" x14ac:dyDescent="0.35">
      <c r="B17" s="2"/>
      <c r="C17" s="522" t="s">
        <v>75</v>
      </c>
      <c r="D17" s="522"/>
      <c r="E17" s="522"/>
      <c r="I17" s="340"/>
      <c r="J17" s="12"/>
      <c r="K17" s="340"/>
      <c r="L17" s="12"/>
      <c r="M17" s="517"/>
      <c r="N17" s="517"/>
      <c r="O17" s="517"/>
      <c r="P17" s="517"/>
      <c r="Q17" s="517"/>
    </row>
    <row r="18" spans="2:19" s="1" customFormat="1" ht="4.5" customHeight="1" x14ac:dyDescent="0.35">
      <c r="B18" s="2"/>
      <c r="C18" s="349"/>
      <c r="D18" s="349"/>
      <c r="E18" s="349"/>
      <c r="G18" s="349"/>
      <c r="H18" s="349"/>
      <c r="I18" s="349"/>
      <c r="J18" s="349"/>
      <c r="K18" s="349"/>
      <c r="L18" s="12"/>
      <c r="M18" s="517"/>
      <c r="N18" s="517"/>
      <c r="O18" s="517"/>
      <c r="P18" s="517"/>
      <c r="Q18" s="517"/>
    </row>
    <row r="19" spans="2:19" s="243" customFormat="1" ht="30" customHeight="1" x14ac:dyDescent="0.35">
      <c r="B19" s="2"/>
      <c r="C19" s="522" t="s">
        <v>76</v>
      </c>
      <c r="D19" s="522"/>
      <c r="E19" s="522"/>
      <c r="I19" s="340"/>
      <c r="J19" s="12"/>
      <c r="K19" s="340"/>
      <c r="L19" s="180"/>
      <c r="M19" s="517"/>
      <c r="N19" s="517"/>
      <c r="O19" s="517"/>
      <c r="P19" s="517"/>
      <c r="Q19" s="517"/>
      <c r="R19" s="244"/>
      <c r="S19" s="244"/>
    </row>
    <row r="20" spans="2:19" s="1" customFormat="1" ht="17.5" x14ac:dyDescent="0.35">
      <c r="B20" s="2"/>
      <c r="L20" s="202"/>
      <c r="M20" s="517"/>
      <c r="N20" s="517"/>
      <c r="O20" s="517"/>
      <c r="P20" s="517"/>
      <c r="Q20" s="517"/>
      <c r="R20" s="179"/>
      <c r="S20" s="179"/>
    </row>
    <row r="21" spans="2:19" s="1" customFormat="1" ht="66.75" customHeight="1" x14ac:dyDescent="0.35">
      <c r="B21" s="2"/>
      <c r="L21" s="202"/>
      <c r="M21" s="517"/>
      <c r="N21" s="517"/>
      <c r="O21" s="517"/>
      <c r="P21" s="517"/>
      <c r="Q21" s="517"/>
      <c r="R21" s="179"/>
      <c r="S21" s="179"/>
    </row>
    <row r="22" spans="2:19" s="1" customFormat="1" ht="27" customHeight="1" x14ac:dyDescent="0.35">
      <c r="B22" s="2"/>
      <c r="C22" s="459" t="s">
        <v>77</v>
      </c>
      <c r="L22" s="202"/>
      <c r="M22" s="180"/>
      <c r="N22" s="180"/>
      <c r="O22" s="180"/>
      <c r="P22" s="180"/>
      <c r="Q22" s="180"/>
      <c r="R22" s="179"/>
      <c r="S22" s="179"/>
    </row>
    <row r="23" spans="2:19" s="1" customFormat="1" ht="6.75" customHeight="1" x14ac:dyDescent="0.35">
      <c r="B23" s="2"/>
      <c r="L23" s="202"/>
      <c r="M23" s="517" t="s">
        <v>78</v>
      </c>
      <c r="N23" s="517"/>
      <c r="O23" s="517"/>
      <c r="P23" s="517"/>
      <c r="Q23" s="517"/>
      <c r="R23" s="179"/>
      <c r="S23" s="179"/>
    </row>
    <row r="24" spans="2:19" s="1" customFormat="1" ht="30" customHeight="1" x14ac:dyDescent="0.35">
      <c r="B24" s="2"/>
      <c r="C24" s="517" t="s">
        <v>79</v>
      </c>
      <c r="D24" s="517"/>
      <c r="E24" s="517"/>
      <c r="F24" s="517"/>
      <c r="I24" s="239">
        <f>I19-I17</f>
        <v>0</v>
      </c>
      <c r="J24" s="202"/>
      <c r="K24" s="239">
        <f>K19-K17</f>
        <v>0</v>
      </c>
      <c r="L24" s="202"/>
      <c r="M24" s="517"/>
      <c r="N24" s="517"/>
      <c r="O24" s="517"/>
      <c r="P24" s="517"/>
      <c r="Q24" s="517"/>
      <c r="R24" s="179"/>
      <c r="S24" s="179"/>
    </row>
    <row r="25" spans="2:19" s="1" customFormat="1" ht="10.5" customHeight="1" x14ac:dyDescent="0.35">
      <c r="B25" s="2"/>
      <c r="C25" s="349"/>
      <c r="D25" s="349"/>
      <c r="E25" s="349"/>
      <c r="G25" s="349"/>
      <c r="H25" s="349"/>
      <c r="I25" s="349"/>
      <c r="J25" s="349"/>
      <c r="K25" s="349"/>
      <c r="L25" s="12"/>
      <c r="M25" s="13"/>
      <c r="N25" s="13"/>
      <c r="O25" s="13"/>
      <c r="P25" s="13"/>
      <c r="Q25" s="13"/>
    </row>
    <row r="26" spans="2:19" s="1" customFormat="1" ht="30" customHeight="1" x14ac:dyDescent="0.35">
      <c r="B26" s="2"/>
      <c r="C26" s="517" t="s">
        <v>80</v>
      </c>
      <c r="D26" s="517"/>
      <c r="E26" s="517"/>
      <c r="F26" s="517"/>
      <c r="I26" s="239">
        <f>I24</f>
        <v>0</v>
      </c>
      <c r="J26" s="202"/>
      <c r="K26" s="239">
        <f>K24</f>
        <v>0</v>
      </c>
      <c r="L26" s="202"/>
      <c r="M26" s="517" t="s">
        <v>81</v>
      </c>
      <c r="N26" s="517"/>
      <c r="O26" s="517"/>
      <c r="P26" s="517"/>
      <c r="Q26" s="517"/>
      <c r="R26" s="179"/>
      <c r="S26" s="179"/>
    </row>
    <row r="27" spans="2:19" s="1" customFormat="1" ht="6.75" customHeight="1" x14ac:dyDescent="0.35">
      <c r="B27" s="2"/>
      <c r="C27" s="246"/>
      <c r="D27" s="246"/>
      <c r="E27" s="246"/>
      <c r="F27" s="202"/>
      <c r="G27" s="202"/>
      <c r="H27" s="202"/>
      <c r="I27" s="180"/>
      <c r="J27" s="12"/>
      <c r="K27" s="180"/>
      <c r="L27" s="12"/>
      <c r="M27" s="180"/>
      <c r="N27" s="180"/>
      <c r="O27" s="180"/>
      <c r="P27" s="180"/>
      <c r="Q27" s="180"/>
    </row>
    <row r="28" spans="2:19" s="1" customFormat="1" ht="14.25" customHeight="1" x14ac:dyDescent="0.35">
      <c r="B28" s="2"/>
      <c r="C28" s="459" t="s">
        <v>82</v>
      </c>
      <c r="D28" s="12"/>
      <c r="E28" s="12"/>
      <c r="F28" s="12"/>
      <c r="G28" s="12"/>
      <c r="H28" s="12"/>
      <c r="I28" s="234"/>
      <c r="J28" s="12"/>
      <c r="K28" s="12"/>
      <c r="L28" s="12"/>
      <c r="M28" s="13"/>
      <c r="N28" s="13"/>
      <c r="O28" s="13"/>
      <c r="P28" s="13"/>
      <c r="Q28" s="13"/>
    </row>
    <row r="29" spans="2:19" s="1" customFormat="1" ht="9.75" customHeight="1" x14ac:dyDescent="0.35">
      <c r="B29" s="2"/>
      <c r="C29" s="5"/>
      <c r="D29" s="12"/>
      <c r="E29" s="12"/>
      <c r="F29" s="12"/>
      <c r="G29" s="12"/>
      <c r="H29" s="12"/>
      <c r="I29" s="234"/>
      <c r="J29" s="12"/>
      <c r="K29" s="12"/>
      <c r="L29" s="12"/>
      <c r="N29" s="247"/>
      <c r="O29" s="247"/>
      <c r="P29" s="247"/>
      <c r="Q29" s="247"/>
    </row>
    <row r="30" spans="2:19" s="1" customFormat="1" ht="30" customHeight="1" x14ac:dyDescent="0.35">
      <c r="B30" s="2"/>
      <c r="C30" s="517" t="s">
        <v>83</v>
      </c>
      <c r="D30" s="517"/>
      <c r="E30" s="517"/>
      <c r="F30" s="12"/>
      <c r="G30" s="201"/>
      <c r="I30" s="338"/>
      <c r="J30" s="12"/>
      <c r="K30" s="338"/>
      <c r="L30" s="12"/>
      <c r="M30" s="247"/>
      <c r="N30" s="247"/>
      <c r="O30" s="247"/>
      <c r="P30" s="247"/>
      <c r="Q30" s="247"/>
    </row>
    <row r="31" spans="2:19" s="1" customFormat="1" ht="15" customHeight="1" x14ac:dyDescent="0.35">
      <c r="B31" s="2"/>
      <c r="C31" s="5"/>
      <c r="D31" s="12"/>
      <c r="E31" s="12"/>
      <c r="F31" s="12"/>
      <c r="G31" s="12"/>
      <c r="H31" s="12"/>
      <c r="I31" s="234"/>
      <c r="J31" s="12"/>
      <c r="K31" s="12"/>
      <c r="L31" s="12"/>
      <c r="N31" s="247"/>
      <c r="O31" s="247"/>
      <c r="P31" s="247"/>
      <c r="Q31" s="247"/>
    </row>
    <row r="32" spans="2:19" s="1" customFormat="1" ht="28.5" customHeight="1" x14ac:dyDescent="0.35">
      <c r="B32" s="2"/>
      <c r="C32" s="523" t="s">
        <v>84</v>
      </c>
      <c r="D32" s="517"/>
      <c r="E32" s="517"/>
      <c r="F32" s="517"/>
      <c r="G32" s="12"/>
      <c r="H32" s="12"/>
      <c r="I32" s="213">
        <f>IFERROR(I30/I19,0)</f>
        <v>0</v>
      </c>
      <c r="J32" s="245"/>
      <c r="K32" s="213">
        <f>IFERROR(K30/K19,0)</f>
        <v>0</v>
      </c>
      <c r="L32" s="12"/>
      <c r="M32" s="247"/>
      <c r="N32" s="247"/>
      <c r="O32" s="247"/>
      <c r="P32" s="247"/>
      <c r="Q32" s="247"/>
    </row>
    <row r="33" spans="2:20" s="1" customFormat="1" ht="11.15" customHeight="1" x14ac:dyDescent="0.35">
      <c r="B33" s="2"/>
      <c r="C33" s="5"/>
      <c r="D33" s="12"/>
      <c r="E33" s="12"/>
      <c r="F33" s="12"/>
      <c r="G33" s="12"/>
      <c r="H33" s="12"/>
      <c r="I33" s="234"/>
      <c r="J33" s="12"/>
      <c r="K33" s="12"/>
      <c r="L33" s="12"/>
      <c r="M33" s="517" t="s">
        <v>85</v>
      </c>
      <c r="N33" s="517"/>
      <c r="O33" s="517"/>
      <c r="P33" s="517"/>
      <c r="Q33" s="517"/>
    </row>
    <row r="34" spans="2:20" s="1" customFormat="1" ht="30" customHeight="1" x14ac:dyDescent="0.35">
      <c r="B34" s="2"/>
      <c r="C34" s="350" t="s">
        <v>86</v>
      </c>
      <c r="D34" s="202"/>
      <c r="E34" s="202"/>
      <c r="F34" s="202"/>
      <c r="G34" s="202"/>
      <c r="H34" s="202"/>
      <c r="I34" s="212">
        <v>0.8</v>
      </c>
      <c r="K34" s="212">
        <v>0.8</v>
      </c>
      <c r="L34" s="12"/>
      <c r="M34" s="517"/>
      <c r="N34" s="517"/>
      <c r="O34" s="517"/>
      <c r="P34" s="517"/>
      <c r="Q34" s="517"/>
    </row>
    <row r="35" spans="2:20" s="1" customFormat="1" ht="5.25" customHeight="1" x14ac:dyDescent="0.35">
      <c r="B35" s="2"/>
      <c r="C35" s="202"/>
      <c r="D35" s="202"/>
      <c r="E35" s="235"/>
      <c r="F35" s="202"/>
      <c r="G35" s="202"/>
      <c r="H35" s="202"/>
      <c r="I35" s="203"/>
      <c r="K35" s="202"/>
      <c r="L35" s="12"/>
      <c r="M35" s="247"/>
      <c r="N35" s="247"/>
      <c r="O35" s="247"/>
      <c r="P35" s="247"/>
      <c r="Q35" s="247"/>
    </row>
    <row r="36" spans="2:20" s="1" customFormat="1" ht="30" customHeight="1" x14ac:dyDescent="0.35">
      <c r="B36" s="2"/>
      <c r="C36" s="350" t="s">
        <v>87</v>
      </c>
      <c r="D36" s="202"/>
      <c r="E36" s="235"/>
      <c r="F36" s="202"/>
      <c r="G36" s="202"/>
      <c r="H36" s="202"/>
      <c r="I36" s="337">
        <v>1.04</v>
      </c>
      <c r="K36" s="337">
        <v>1.04</v>
      </c>
      <c r="L36" s="12"/>
      <c r="M36" s="517" t="s">
        <v>88</v>
      </c>
      <c r="N36" s="517"/>
      <c r="O36" s="517"/>
      <c r="P36" s="517"/>
      <c r="Q36" s="517"/>
    </row>
    <row r="37" spans="2:20" s="1" customFormat="1" ht="6.75" customHeight="1" x14ac:dyDescent="0.35">
      <c r="B37" s="2"/>
      <c r="C37" s="11"/>
      <c r="D37" s="12"/>
      <c r="E37" s="236"/>
      <c r="F37" s="12"/>
      <c r="G37" s="12"/>
      <c r="H37" s="12"/>
      <c r="I37" s="13"/>
      <c r="J37" s="12"/>
      <c r="K37" s="12"/>
      <c r="L37" s="12"/>
      <c r="M37" s="247"/>
      <c r="N37" s="247"/>
      <c r="O37" s="247"/>
      <c r="P37" s="247"/>
      <c r="Q37" s="247"/>
    </row>
    <row r="38" spans="2:20" s="1" customFormat="1" ht="30" customHeight="1" x14ac:dyDescent="0.35">
      <c r="B38" s="2"/>
      <c r="C38" s="202" t="s">
        <v>89</v>
      </c>
      <c r="D38" s="12"/>
      <c r="E38" s="237"/>
      <c r="F38" s="12"/>
      <c r="G38" s="12"/>
      <c r="H38" s="12"/>
      <c r="I38" s="213">
        <f>I32*I34*I36</f>
        <v>0</v>
      </c>
      <c r="K38" s="213">
        <f>K32*K34*K36</f>
        <v>0</v>
      </c>
      <c r="L38" s="12"/>
      <c r="M38" s="517" t="s">
        <v>90</v>
      </c>
      <c r="N38" s="517"/>
      <c r="O38" s="517"/>
      <c r="P38" s="517"/>
      <c r="Q38" s="517"/>
    </row>
    <row r="39" spans="2:20" s="1" customFormat="1" ht="11.25" customHeight="1" x14ac:dyDescent="0.35">
      <c r="B39" s="2"/>
      <c r="C39" s="11"/>
      <c r="D39" s="12"/>
      <c r="E39" s="12"/>
      <c r="F39" s="12"/>
      <c r="G39" s="12"/>
      <c r="H39" s="12"/>
      <c r="I39" s="13"/>
      <c r="J39" s="12"/>
      <c r="K39" s="12"/>
      <c r="L39" s="12"/>
      <c r="M39" s="13"/>
      <c r="N39" s="13"/>
      <c r="O39" s="13"/>
      <c r="P39" s="13"/>
      <c r="Q39" s="13"/>
    </row>
    <row r="40" spans="2:20" s="1" customFormat="1" ht="18.75" customHeight="1" x14ac:dyDescent="0.35">
      <c r="B40" s="2"/>
      <c r="C40" s="459" t="s">
        <v>91</v>
      </c>
      <c r="D40" s="202"/>
      <c r="E40" s="202"/>
      <c r="F40" s="202"/>
      <c r="G40" s="202"/>
      <c r="H40" s="202"/>
      <c r="I40" s="203"/>
      <c r="J40" s="202"/>
      <c r="K40" s="202"/>
      <c r="L40" s="202"/>
      <c r="M40" s="217"/>
      <c r="N40" s="217"/>
      <c r="O40" s="217"/>
      <c r="P40" s="217"/>
      <c r="Q40" s="217"/>
      <c r="T40" s="229"/>
    </row>
    <row r="41" spans="2:20" s="1" customFormat="1" ht="4.5" customHeight="1" x14ac:dyDescent="0.35">
      <c r="B41" s="2"/>
      <c r="C41" s="5"/>
      <c r="D41" s="202"/>
      <c r="E41" s="202"/>
      <c r="F41" s="202"/>
      <c r="G41" s="202"/>
      <c r="H41" s="202"/>
      <c r="I41" s="203"/>
      <c r="J41" s="202"/>
      <c r="K41" s="202"/>
      <c r="L41" s="202"/>
      <c r="M41" s="217"/>
      <c r="N41" s="217"/>
      <c r="O41" s="217"/>
      <c r="P41" s="217"/>
      <c r="Q41" s="217"/>
      <c r="T41" s="229"/>
    </row>
    <row r="42" spans="2:20" s="1" customFormat="1" ht="30" customHeight="1" x14ac:dyDescent="0.35">
      <c r="B42" s="2"/>
      <c r="C42" s="238" t="s">
        <v>92</v>
      </c>
      <c r="D42" s="202"/>
      <c r="E42" s="202"/>
      <c r="F42" s="202"/>
      <c r="G42" s="202"/>
      <c r="H42" s="202"/>
      <c r="I42" s="239">
        <f>(I24*0.5)+(I24*0.5)</f>
        <v>0</v>
      </c>
      <c r="J42" s="202"/>
      <c r="K42" s="239">
        <f>(K24*0.5)+(K24*0.5)</f>
        <v>0</v>
      </c>
      <c r="L42" s="202"/>
      <c r="M42" s="514" t="s">
        <v>93</v>
      </c>
      <c r="N42" s="514"/>
      <c r="O42" s="514"/>
      <c r="P42" s="514"/>
      <c r="Q42" s="514"/>
      <c r="T42" s="229"/>
    </row>
    <row r="43" spans="2:20" s="1" customFormat="1" ht="17.5" x14ac:dyDescent="0.35">
      <c r="B43" s="2"/>
      <c r="C43" s="5"/>
      <c r="D43" s="202"/>
      <c r="E43" s="202"/>
      <c r="F43" s="202"/>
      <c r="G43" s="202"/>
      <c r="H43" s="202"/>
      <c r="I43" s="203"/>
      <c r="J43" s="202"/>
      <c r="K43" s="202"/>
      <c r="L43" s="202"/>
      <c r="M43" s="203"/>
      <c r="N43" s="203"/>
      <c r="O43" s="203"/>
      <c r="P43" s="203"/>
      <c r="Q43" s="203"/>
      <c r="T43" s="229"/>
    </row>
    <row r="44" spans="2:20" ht="30" customHeight="1" x14ac:dyDescent="0.35">
      <c r="C44" s="238" t="s">
        <v>94</v>
      </c>
      <c r="D44" s="3"/>
      <c r="E44" s="3"/>
      <c r="F44" s="3"/>
      <c r="G44" s="3"/>
      <c r="H44" s="3"/>
      <c r="I44" s="213">
        <f>I38*I42</f>
        <v>0</v>
      </c>
      <c r="J44" s="202"/>
      <c r="K44" s="213">
        <f>K38*K42</f>
        <v>0</v>
      </c>
      <c r="L44" s="3"/>
      <c r="M44" s="519" t="s">
        <v>95</v>
      </c>
      <c r="N44" s="519"/>
      <c r="O44" s="519"/>
      <c r="P44" s="519"/>
      <c r="Q44" s="519"/>
    </row>
    <row r="45" spans="2:20" ht="23.25" customHeight="1" x14ac:dyDescent="0.35">
      <c r="C45" s="3"/>
      <c r="D45" s="3"/>
      <c r="E45" s="3"/>
      <c r="F45" s="3"/>
      <c r="G45" s="3"/>
      <c r="H45" s="3"/>
      <c r="I45" s="3"/>
      <c r="J45" s="3"/>
      <c r="K45" s="3"/>
      <c r="L45" s="3"/>
      <c r="M45" s="519"/>
      <c r="N45" s="519"/>
      <c r="O45" s="519"/>
      <c r="P45" s="519"/>
      <c r="Q45" s="519"/>
    </row>
    <row r="46" spans="2:20" s="1" customFormat="1" ht="18.75" customHeight="1" x14ac:dyDescent="0.35">
      <c r="B46" s="2"/>
      <c r="C46" s="510" t="s">
        <v>96</v>
      </c>
      <c r="D46" s="510"/>
      <c r="E46" s="510"/>
      <c r="F46" s="510"/>
      <c r="G46" s="510"/>
      <c r="H46" s="510"/>
      <c r="I46" s="510"/>
      <c r="J46" s="510"/>
      <c r="K46" s="510"/>
      <c r="L46" s="510"/>
      <c r="M46" s="510"/>
      <c r="N46" s="510"/>
      <c r="O46" s="510"/>
      <c r="P46" s="510"/>
      <c r="Q46" s="510"/>
    </row>
    <row r="47" spans="2:20" s="1" customFormat="1" ht="23.25" customHeight="1" x14ac:dyDescent="0.35">
      <c r="B47" s="2"/>
      <c r="C47" s="459" t="s">
        <v>97</v>
      </c>
      <c r="D47" s="180"/>
      <c r="E47" s="180"/>
      <c r="F47" s="180"/>
      <c r="G47" s="180"/>
      <c r="H47" s="180"/>
      <c r="I47" s="200"/>
      <c r="J47" s="180"/>
      <c r="K47" s="180"/>
      <c r="L47" s="180"/>
      <c r="M47" s="200"/>
      <c r="N47" s="200"/>
      <c r="O47" s="200"/>
      <c r="P47" s="200"/>
      <c r="Q47" s="200"/>
      <c r="S47" s="298"/>
    </row>
    <row r="48" spans="2:20" s="1" customFormat="1" ht="30" customHeight="1" x14ac:dyDescent="0.35">
      <c r="B48" s="2"/>
      <c r="C48" s="517" t="s">
        <v>98</v>
      </c>
      <c r="D48" s="517"/>
      <c r="E48" s="517"/>
      <c r="F48" s="180"/>
      <c r="G48" s="180"/>
      <c r="H48" s="180"/>
      <c r="I48" s="341"/>
      <c r="J48" s="180"/>
      <c r="K48" s="341"/>
      <c r="L48" s="180"/>
      <c r="M48" s="517" t="s">
        <v>99</v>
      </c>
      <c r="N48" s="517"/>
      <c r="O48" s="517"/>
      <c r="P48" s="517"/>
      <c r="Q48" s="517"/>
    </row>
    <row r="49" spans="2:19" s="1" customFormat="1" ht="7.5" customHeight="1" x14ac:dyDescent="0.35">
      <c r="B49" s="2"/>
      <c r="D49" s="180"/>
      <c r="E49" s="180"/>
      <c r="F49" s="180"/>
      <c r="G49" s="180"/>
      <c r="H49" s="180"/>
      <c r="I49" s="200"/>
      <c r="J49" s="180"/>
      <c r="K49" s="180"/>
      <c r="L49" s="180"/>
      <c r="M49" s="517"/>
      <c r="N49" s="517"/>
      <c r="O49" s="517"/>
      <c r="P49" s="517"/>
      <c r="Q49" s="517"/>
    </row>
    <row r="50" spans="2:19" s="1" customFormat="1" ht="30" customHeight="1" x14ac:dyDescent="0.35">
      <c r="B50" s="2"/>
      <c r="C50" s="517" t="s">
        <v>100</v>
      </c>
      <c r="D50" s="517"/>
      <c r="E50" s="517"/>
      <c r="F50" s="180"/>
      <c r="G50" s="180"/>
      <c r="H50" s="180"/>
      <c r="I50" s="341"/>
      <c r="J50" s="180"/>
      <c r="K50" s="341"/>
      <c r="L50" s="180"/>
      <c r="M50" s="517"/>
      <c r="N50" s="517"/>
      <c r="O50" s="517"/>
      <c r="P50" s="517"/>
      <c r="Q50" s="517"/>
    </row>
    <row r="51" spans="2:19" s="1" customFormat="1" ht="4.5" customHeight="1" x14ac:dyDescent="0.35">
      <c r="B51" s="2"/>
      <c r="C51" s="5"/>
      <c r="D51" s="180"/>
      <c r="E51" s="180"/>
      <c r="F51" s="180"/>
      <c r="G51" s="180"/>
      <c r="H51" s="180"/>
      <c r="I51" s="200"/>
      <c r="J51" s="180"/>
      <c r="K51" s="180"/>
      <c r="L51" s="180"/>
      <c r="M51" s="247"/>
      <c r="N51" s="247"/>
      <c r="O51" s="247"/>
      <c r="P51" s="247"/>
      <c r="Q51" s="247"/>
    </row>
    <row r="52" spans="2:19" s="1" customFormat="1" ht="36.75" customHeight="1" x14ac:dyDescent="0.35">
      <c r="B52" s="2"/>
      <c r="C52" s="517" t="s">
        <v>101</v>
      </c>
      <c r="D52" s="517"/>
      <c r="E52" s="517"/>
      <c r="F52" s="180"/>
      <c r="G52" s="180"/>
      <c r="H52" s="180"/>
      <c r="I52" s="239">
        <f>I50-I48</f>
        <v>0</v>
      </c>
      <c r="J52" s="180"/>
      <c r="K52" s="239">
        <f>K50-K48</f>
        <v>0</v>
      </c>
      <c r="L52" s="180"/>
      <c r="M52" s="517" t="s">
        <v>102</v>
      </c>
      <c r="N52" s="517"/>
      <c r="O52" s="517"/>
      <c r="P52" s="517"/>
      <c r="Q52" s="517"/>
      <c r="S52" s="230"/>
    </row>
    <row r="53" spans="2:19" s="1" customFormat="1" ht="8.25" customHeight="1" x14ac:dyDescent="0.35">
      <c r="B53" s="2"/>
      <c r="C53" s="202"/>
      <c r="D53" s="180"/>
      <c r="E53" s="180"/>
      <c r="F53" s="180"/>
      <c r="G53" s="180"/>
      <c r="H53" s="180"/>
      <c r="I53" s="180"/>
      <c r="J53" s="180"/>
      <c r="K53" s="180"/>
      <c r="L53" s="180"/>
      <c r="M53" s="247"/>
      <c r="N53" s="247"/>
      <c r="O53" s="247"/>
      <c r="P53" s="247"/>
      <c r="Q53" s="247"/>
      <c r="S53" s="230"/>
    </row>
    <row r="54" spans="2:19" s="1" customFormat="1" ht="31.5" customHeight="1" x14ac:dyDescent="0.35">
      <c r="B54" s="2"/>
      <c r="C54" s="524" t="s">
        <v>103</v>
      </c>
      <c r="D54" s="524"/>
      <c r="E54" s="524"/>
      <c r="F54" s="180"/>
      <c r="G54" s="180"/>
      <c r="H54" s="180"/>
      <c r="I54" s="213">
        <f>IFERROR(I52*'Step 1. Hospital Baseline'!I65,0)</f>
        <v>0</v>
      </c>
      <c r="J54" s="180"/>
      <c r="K54" s="213">
        <f>IFERROR(K52*'Step 1. Hospital Baseline'!K65,0)</f>
        <v>0</v>
      </c>
      <c r="L54" s="180"/>
      <c r="M54" s="514"/>
      <c r="N54" s="514"/>
      <c r="O54" s="514"/>
      <c r="P54" s="514"/>
      <c r="Q54" s="514"/>
    </row>
    <row r="55" spans="2:19" s="1" customFormat="1" ht="31.5" customHeight="1" x14ac:dyDescent="0.35">
      <c r="B55" s="2"/>
      <c r="C55" s="524"/>
      <c r="D55" s="524"/>
      <c r="E55" s="524"/>
      <c r="F55" s="180"/>
      <c r="G55" s="180"/>
      <c r="H55" s="180"/>
      <c r="I55" s="180"/>
      <c r="J55" s="180"/>
      <c r="K55" s="180"/>
      <c r="L55" s="180"/>
      <c r="M55" s="180"/>
      <c r="N55" s="210"/>
      <c r="O55" s="210"/>
      <c r="P55" s="210"/>
      <c r="Q55" s="210"/>
    </row>
    <row r="56" spans="2:19" s="1" customFormat="1" ht="17.5" x14ac:dyDescent="0.35">
      <c r="B56" s="2"/>
      <c r="C56" s="199"/>
      <c r="D56" s="180"/>
      <c r="E56" s="180"/>
      <c r="F56" s="180"/>
      <c r="G56" s="180"/>
      <c r="H56" s="180"/>
      <c r="I56" s="200"/>
      <c r="J56" s="180"/>
      <c r="K56" s="180"/>
      <c r="L56" s="180"/>
      <c r="M56" s="200"/>
      <c r="N56" s="200"/>
      <c r="O56" s="200"/>
      <c r="P56" s="200"/>
      <c r="Q56" s="200"/>
    </row>
    <row r="57" spans="2:19" s="1" customFormat="1" ht="16" customHeight="1" x14ac:dyDescent="0.35">
      <c r="B57" s="2"/>
      <c r="C57" s="510" t="s">
        <v>104</v>
      </c>
      <c r="D57" s="510"/>
      <c r="E57" s="510"/>
      <c r="F57" s="510"/>
      <c r="G57" s="510"/>
      <c r="H57" s="510"/>
      <c r="I57" s="510"/>
      <c r="J57" s="510"/>
      <c r="K57" s="510"/>
      <c r="L57" s="510"/>
      <c r="M57" s="510"/>
      <c r="N57" s="510"/>
      <c r="O57" s="510"/>
      <c r="P57" s="510"/>
      <c r="Q57" s="510"/>
    </row>
    <row r="58" spans="2:19" x14ac:dyDescent="0.35"/>
    <row r="59" spans="2:19" x14ac:dyDescent="0.35">
      <c r="C59" s="14" t="s">
        <v>105</v>
      </c>
      <c r="I59" s="20">
        <f>IFERROR('Step 1. Hospital Baseline'!I65,0)</f>
        <v>0</v>
      </c>
      <c r="K59" s="20">
        <f>IFERROR('Step 1. Hospital Baseline'!K65,0)</f>
        <v>0</v>
      </c>
      <c r="M59" t="s">
        <v>106</v>
      </c>
      <c r="O59" s="21"/>
    </row>
    <row r="60" spans="2:19" x14ac:dyDescent="0.35">
      <c r="C60" s="14" t="s">
        <v>107</v>
      </c>
      <c r="I60" s="20">
        <f>I44</f>
        <v>0</v>
      </c>
      <c r="K60" s="20">
        <f>K44</f>
        <v>0</v>
      </c>
    </row>
    <row r="61" spans="2:19" x14ac:dyDescent="0.35">
      <c r="C61" s="14" t="s">
        <v>108</v>
      </c>
      <c r="I61" s="20">
        <f>I54</f>
        <v>0</v>
      </c>
      <c r="K61" s="20">
        <f>K54</f>
        <v>0</v>
      </c>
    </row>
    <row r="62" spans="2:19" x14ac:dyDescent="0.35">
      <c r="C62" s="14"/>
    </row>
    <row r="63" spans="2:19" ht="15" customHeight="1" x14ac:dyDescent="0.35">
      <c r="C63" s="518" t="s">
        <v>109</v>
      </c>
      <c r="D63" s="518"/>
      <c r="E63" s="518"/>
      <c r="I63" s="20">
        <f>SUM(I59:I61)</f>
        <v>0</v>
      </c>
      <c r="K63" s="20">
        <f>SUM(K59:K61)</f>
        <v>0</v>
      </c>
    </row>
    <row r="64" spans="2:19" x14ac:dyDescent="0.35">
      <c r="C64" s="177"/>
      <c r="D64" s="177"/>
      <c r="E64" s="177"/>
    </row>
    <row r="65" spans="3:3" x14ac:dyDescent="0.35">
      <c r="C65" s="28" t="s">
        <v>0</v>
      </c>
    </row>
    <row r="66" spans="3:3" ht="15.75" customHeight="1" x14ac:dyDescent="0.35"/>
  </sheetData>
  <sheetProtection algorithmName="SHA-512" hashValue="Fyi5tqf1n6tmdjkzlNs7gzC6vLcUFj4D0W0rQzbzz6C12yZENBHpBOIA1mT4sAQYH7dw0gsXLqoXteJCqZCUZA==" saltValue="VCqO5EwVJ3kaIcM+Schecg==" spinCount="100000" sheet="1" objects="1" scenarios="1"/>
  <mergeCells count="28">
    <mergeCell ref="C4:Q4"/>
    <mergeCell ref="C57:Q57"/>
    <mergeCell ref="C46:Q46"/>
    <mergeCell ref="C13:Q13"/>
    <mergeCell ref="M11:Q11"/>
    <mergeCell ref="C5:Q5"/>
    <mergeCell ref="C19:E19"/>
    <mergeCell ref="C30:E30"/>
    <mergeCell ref="M15:Q21"/>
    <mergeCell ref="C17:E17"/>
    <mergeCell ref="C24:F24"/>
    <mergeCell ref="M23:Q24"/>
    <mergeCell ref="M33:Q34"/>
    <mergeCell ref="C32:F32"/>
    <mergeCell ref="C54:E55"/>
    <mergeCell ref="C26:F26"/>
    <mergeCell ref="M26:Q26"/>
    <mergeCell ref="C63:E63"/>
    <mergeCell ref="M36:Q36"/>
    <mergeCell ref="M38:Q38"/>
    <mergeCell ref="C52:E52"/>
    <mergeCell ref="M52:Q52"/>
    <mergeCell ref="M54:Q54"/>
    <mergeCell ref="M48:Q50"/>
    <mergeCell ref="C48:E48"/>
    <mergeCell ref="C50:E50"/>
    <mergeCell ref="M42:Q42"/>
    <mergeCell ref="M44:Q45"/>
  </mergeCells>
  <phoneticPr fontId="30"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8F7AD-2E05-42E1-9959-D8A1F8165FB8}">
  <sheetPr>
    <tabColor theme="7" tint="0.59999389629810485"/>
  </sheetPr>
  <dimension ref="A1:T66"/>
  <sheetViews>
    <sheetView showGridLines="0" zoomScale="85" zoomScaleNormal="85" workbookViewId="0">
      <selection activeCell="G15" sqref="G15"/>
    </sheetView>
  </sheetViews>
  <sheetFormatPr defaultColWidth="0" defaultRowHeight="14.5" zeroHeight="1" x14ac:dyDescent="0.35"/>
  <cols>
    <col min="1" max="1" width="1.453125" customWidth="1"/>
    <col min="2" max="2" width="3.54296875" customWidth="1"/>
    <col min="3" max="3" width="33.54296875" customWidth="1"/>
    <col min="4" max="4" width="17.54296875" customWidth="1"/>
    <col min="5" max="5" width="49.453125" customWidth="1"/>
    <col min="6" max="6" width="8" customWidth="1"/>
    <col min="7" max="7" width="9" customWidth="1"/>
    <col min="8" max="8" width="1.1796875" customWidth="1"/>
    <col min="9" max="9" width="20.1796875" customWidth="1"/>
    <col min="10" max="10" width="1.453125" customWidth="1"/>
    <col min="11" max="11" width="20.1796875" customWidth="1"/>
    <col min="12" max="12" width="1.1796875" customWidth="1"/>
    <col min="13" max="13" width="7.54296875" customWidth="1"/>
    <col min="14" max="14" width="9" bestFit="1" customWidth="1"/>
    <col min="15" max="15" width="22" customWidth="1"/>
    <col min="16" max="16" width="13.81640625" customWidth="1"/>
    <col min="17" max="17" width="21.54296875" customWidth="1"/>
    <col min="18" max="18" width="9.1796875" customWidth="1"/>
    <col min="19" max="19" width="42.7265625" hidden="1" customWidth="1"/>
    <col min="20" max="20" width="0" hidden="1" customWidth="1"/>
    <col min="21" max="16384" width="9.1796875" hidden="1"/>
  </cols>
  <sheetData>
    <row r="1" spans="2:17" ht="15" thickBot="1" x14ac:dyDescent="0.4"/>
    <row r="2" spans="2:17" ht="60.5" thickBot="1" x14ac:dyDescent="0.4">
      <c r="C2" s="16" t="s">
        <v>110</v>
      </c>
      <c r="D2" s="17"/>
      <c r="E2" s="17"/>
      <c r="F2" s="17"/>
      <c r="G2" s="17"/>
      <c r="H2" s="17"/>
      <c r="I2" s="17"/>
      <c r="J2" s="17"/>
      <c r="K2" s="17"/>
      <c r="L2" s="17"/>
      <c r="M2" s="17"/>
      <c r="N2" s="17"/>
      <c r="O2" s="17"/>
      <c r="P2" s="17"/>
      <c r="Q2" s="18"/>
    </row>
    <row r="3" spans="2:17" x14ac:dyDescent="0.35"/>
    <row r="4" spans="2:17" s="4" customFormat="1" ht="18" customHeight="1" x14ac:dyDescent="0.35">
      <c r="C4" s="507" t="s">
        <v>1093</v>
      </c>
      <c r="D4" s="508"/>
      <c r="E4" s="508"/>
      <c r="F4" s="508"/>
      <c r="G4" s="508"/>
      <c r="H4" s="508"/>
      <c r="I4" s="508"/>
      <c r="J4" s="508"/>
      <c r="K4" s="508"/>
      <c r="L4" s="508"/>
      <c r="M4" s="508"/>
      <c r="N4" s="508"/>
      <c r="O4" s="508"/>
      <c r="P4" s="508"/>
      <c r="Q4" s="509"/>
    </row>
    <row r="5" spans="2:17" ht="110.15" customHeight="1" x14ac:dyDescent="0.35">
      <c r="B5" s="2"/>
      <c r="C5" s="511" t="s">
        <v>1092</v>
      </c>
      <c r="D5" s="511"/>
      <c r="E5" s="511"/>
      <c r="F5" s="511"/>
      <c r="G5" s="511"/>
      <c r="H5" s="511"/>
      <c r="I5" s="511"/>
      <c r="J5" s="511"/>
      <c r="K5" s="511"/>
      <c r="L5" s="511"/>
      <c r="M5" s="511"/>
      <c r="N5" s="511"/>
      <c r="O5" s="511"/>
      <c r="P5" s="511"/>
      <c r="Q5" s="521"/>
    </row>
    <row r="6" spans="2:17" ht="15" customHeight="1" x14ac:dyDescent="0.35">
      <c r="B6" s="460"/>
      <c r="C6" s="461"/>
      <c r="D6" s="461"/>
      <c r="E6" s="461"/>
      <c r="F6" s="461"/>
      <c r="G6" s="461"/>
      <c r="H6" s="461"/>
      <c r="I6" s="461"/>
      <c r="J6" s="461"/>
      <c r="K6" s="461"/>
      <c r="L6" s="461"/>
      <c r="M6" s="461"/>
      <c r="N6" s="461"/>
      <c r="O6" s="461"/>
      <c r="P6" s="461"/>
      <c r="Q6" s="461"/>
    </row>
    <row r="7" spans="2:17" s="1" customFormat="1" ht="16" customHeight="1" x14ac:dyDescent="0.35">
      <c r="B7" s="2"/>
      <c r="C7" s="457" t="s">
        <v>71</v>
      </c>
      <c r="D7" s="458"/>
      <c r="E7" s="458"/>
      <c r="F7" s="458"/>
      <c r="G7" s="458"/>
      <c r="H7" s="458"/>
      <c r="I7" s="453" t="s">
        <v>36</v>
      </c>
      <c r="J7" s="458"/>
      <c r="K7" s="453" t="s">
        <v>37</v>
      </c>
      <c r="L7" s="458"/>
      <c r="M7" s="499" t="s">
        <v>38</v>
      </c>
      <c r="N7" s="499"/>
      <c r="O7" s="499"/>
      <c r="P7" s="499"/>
      <c r="Q7" s="500"/>
    </row>
    <row r="8" spans="2:17" ht="8.5" customHeight="1" x14ac:dyDescent="0.35">
      <c r="B8" s="2"/>
    </row>
    <row r="9" spans="2:17" ht="30" customHeight="1" x14ac:dyDescent="0.35">
      <c r="B9" s="2"/>
      <c r="C9" s="281" t="s">
        <v>30</v>
      </c>
    </row>
    <row r="10" spans="2:17" ht="7" customHeight="1" x14ac:dyDescent="0.35">
      <c r="B10" s="2"/>
      <c r="C10" s="263"/>
    </row>
    <row r="11" spans="2:17" ht="30" customHeight="1" x14ac:dyDescent="0.35">
      <c r="B11" s="2"/>
      <c r="C11" s="282" t="s">
        <v>31</v>
      </c>
    </row>
    <row r="12" spans="2:17" ht="13.5" customHeight="1" x14ac:dyDescent="0.35">
      <c r="B12" s="2"/>
    </row>
    <row r="13" spans="2:17" s="1" customFormat="1" ht="16" customHeight="1" x14ac:dyDescent="0.35">
      <c r="B13" s="2"/>
      <c r="C13" s="510" t="s">
        <v>111</v>
      </c>
      <c r="D13" s="510"/>
      <c r="E13" s="510"/>
      <c r="F13" s="510"/>
      <c r="G13" s="510"/>
      <c r="H13" s="510"/>
      <c r="I13" s="510"/>
      <c r="J13" s="510"/>
      <c r="K13" s="510"/>
      <c r="L13" s="510"/>
      <c r="M13" s="510"/>
      <c r="N13" s="510"/>
      <c r="O13" s="510"/>
      <c r="P13" s="510"/>
      <c r="Q13" s="510"/>
    </row>
    <row r="14" spans="2:17" ht="36.75" customHeight="1" x14ac:dyDescent="0.35">
      <c r="C14" s="459" t="s">
        <v>112</v>
      </c>
      <c r="D14" s="3"/>
      <c r="E14" s="3"/>
      <c r="F14" s="3"/>
      <c r="G14" s="3"/>
      <c r="H14" s="3"/>
      <c r="I14" s="3"/>
      <c r="J14" s="3"/>
      <c r="K14" s="3"/>
      <c r="L14" s="3"/>
      <c r="M14" s="502" t="s">
        <v>113</v>
      </c>
      <c r="N14" s="502"/>
      <c r="O14" s="502"/>
      <c r="P14" s="502"/>
      <c r="Q14" s="502"/>
    </row>
    <row r="15" spans="2:17" s="4" customFormat="1" ht="45" customHeight="1" x14ac:dyDescent="0.35">
      <c r="M15" s="502"/>
      <c r="N15" s="502"/>
      <c r="O15" s="502"/>
      <c r="P15" s="502"/>
      <c r="Q15" s="502"/>
    </row>
    <row r="16" spans="2:17" s="4" customFormat="1" ht="9.75" customHeight="1" x14ac:dyDescent="0.35">
      <c r="C16" s="502" t="s">
        <v>114</v>
      </c>
      <c r="D16" s="502"/>
      <c r="E16" s="502"/>
      <c r="M16" s="502"/>
      <c r="N16" s="502"/>
      <c r="O16" s="502"/>
      <c r="P16" s="502"/>
      <c r="Q16" s="502"/>
    </row>
    <row r="17" spans="2:20" s="4" customFormat="1" ht="30" customHeight="1" x14ac:dyDescent="0.35">
      <c r="C17" s="502"/>
      <c r="D17" s="502"/>
      <c r="E17" s="502"/>
      <c r="I17" s="167">
        <f>IFERROR(IF(LEFT('Step 1. Hospital Baseline'!D13,2)="21",0.02,'CAR Details'!H66),0)</f>
        <v>0</v>
      </c>
      <c r="K17" s="188">
        <f>IFERROR(IF(LEFT('Step 1. Hospital Baseline'!D13,2)="21",0.02,'WAACF Details'!I16),0)</f>
        <v>0</v>
      </c>
      <c r="M17" s="502"/>
      <c r="N17" s="502"/>
      <c r="O17" s="502"/>
      <c r="P17" s="502"/>
      <c r="Q17" s="502"/>
    </row>
    <row r="18" spans="2:20" s="4" customFormat="1" ht="87.75" customHeight="1" x14ac:dyDescent="0.35">
      <c r="M18" s="502"/>
      <c r="N18" s="502"/>
      <c r="O18" s="502"/>
      <c r="P18" s="502"/>
      <c r="Q18" s="502"/>
    </row>
    <row r="19" spans="2:20" s="4" customFormat="1" ht="4" customHeight="1" x14ac:dyDescent="0.35">
      <c r="M19" s="502"/>
      <c r="N19" s="502"/>
      <c r="O19" s="502"/>
      <c r="P19" s="502"/>
      <c r="Q19" s="502"/>
    </row>
    <row r="20" spans="2:20" ht="6" customHeight="1" x14ac:dyDescent="0.35"/>
    <row r="21" spans="2:20" s="1" customFormat="1" ht="18.649999999999999" customHeight="1" x14ac:dyDescent="0.35">
      <c r="B21" s="2"/>
      <c r="C21" s="510" t="s">
        <v>115</v>
      </c>
      <c r="D21" s="510"/>
      <c r="E21" s="510"/>
      <c r="F21" s="510"/>
      <c r="G21" s="510"/>
      <c r="H21" s="510"/>
      <c r="I21" s="510"/>
      <c r="J21" s="510"/>
      <c r="K21" s="510"/>
      <c r="L21" s="510"/>
      <c r="M21" s="510"/>
      <c r="N21" s="510"/>
      <c r="O21" s="510"/>
      <c r="P21" s="510"/>
      <c r="Q21" s="510"/>
    </row>
    <row r="22" spans="2:20" ht="29.5" customHeight="1" x14ac:dyDescent="0.35">
      <c r="C22" s="459" t="s">
        <v>116</v>
      </c>
    </row>
    <row r="23" spans="2:20" s="4" customFormat="1" ht="30" customHeight="1" x14ac:dyDescent="0.35">
      <c r="C23" s="502" t="s">
        <v>117</v>
      </c>
      <c r="D23" s="525"/>
      <c r="E23" s="525"/>
      <c r="G23" s="8" t="s">
        <v>118</v>
      </c>
      <c r="H23" s="8"/>
      <c r="I23" s="527"/>
      <c r="J23" s="527"/>
      <c r="K23" s="527"/>
      <c r="M23" s="502" t="s">
        <v>119</v>
      </c>
      <c r="N23" s="502"/>
      <c r="O23" s="502"/>
      <c r="P23" s="502"/>
      <c r="Q23" s="502"/>
    </row>
    <row r="24" spans="2:20" s="4" customFormat="1" ht="5.15" customHeight="1" x14ac:dyDescent="0.25">
      <c r="C24" s="502"/>
      <c r="D24" s="525"/>
      <c r="E24" s="525"/>
      <c r="G24" s="8"/>
      <c r="H24" s="8"/>
      <c r="I24" s="57"/>
      <c r="J24" s="57"/>
      <c r="K24" s="57"/>
      <c r="M24" s="502"/>
      <c r="N24" s="502"/>
      <c r="O24" s="502"/>
      <c r="P24" s="502"/>
      <c r="Q24" s="502"/>
    </row>
    <row r="25" spans="2:20" s="4" customFormat="1" ht="30" customHeight="1" x14ac:dyDescent="0.35">
      <c r="C25" s="525"/>
      <c r="D25" s="525"/>
      <c r="E25" s="525"/>
      <c r="G25" s="8" t="s">
        <v>120</v>
      </c>
      <c r="H25" s="8"/>
      <c r="I25" s="527"/>
      <c r="J25" s="527"/>
      <c r="K25" s="527"/>
      <c r="M25" s="502"/>
      <c r="N25" s="502"/>
      <c r="O25" s="502"/>
      <c r="P25" s="502"/>
      <c r="Q25" s="502"/>
    </row>
    <row r="26" spans="2:20" s="4" customFormat="1" ht="5.15" customHeight="1" x14ac:dyDescent="0.35">
      <c r="C26" s="525"/>
      <c r="D26" s="525"/>
      <c r="E26" s="525"/>
      <c r="G26" s="8"/>
      <c r="H26" s="8"/>
      <c r="I26"/>
      <c r="J26"/>
      <c r="K26"/>
      <c r="M26" s="502"/>
      <c r="N26" s="502"/>
      <c r="O26" s="502"/>
      <c r="P26" s="502"/>
      <c r="Q26" s="502"/>
    </row>
    <row r="27" spans="2:20" s="4" customFormat="1" ht="30" customHeight="1" x14ac:dyDescent="0.35">
      <c r="C27" s="525"/>
      <c r="D27" s="525"/>
      <c r="E27" s="525"/>
      <c r="G27" s="8" t="s">
        <v>121</v>
      </c>
      <c r="H27" s="8"/>
      <c r="I27" s="527"/>
      <c r="J27" s="527"/>
      <c r="K27" s="527"/>
      <c r="M27" s="502"/>
      <c r="N27" s="502"/>
      <c r="O27" s="502"/>
      <c r="P27" s="502"/>
      <c r="Q27" s="502"/>
    </row>
    <row r="28" spans="2:20" x14ac:dyDescent="0.35"/>
    <row r="29" spans="2:20" ht="8.25" customHeight="1" x14ac:dyDescent="0.35">
      <c r="C29" s="7"/>
    </row>
    <row r="30" spans="2:20" s="4" customFormat="1" ht="30" customHeight="1" x14ac:dyDescent="0.35">
      <c r="C30" s="514" t="s">
        <v>122</v>
      </c>
      <c r="D30" s="532"/>
      <c r="E30" s="532"/>
      <c r="G30" s="8" t="str">
        <f>IF(ISBLANK(I23),"",I23)</f>
        <v/>
      </c>
      <c r="H30" s="9"/>
      <c r="I30" s="533"/>
      <c r="J30" s="533"/>
      <c r="K30" s="533"/>
      <c r="M30" s="502" t="s">
        <v>123</v>
      </c>
      <c r="N30" s="502"/>
      <c r="O30" s="502"/>
      <c r="P30" s="502"/>
      <c r="Q30" s="502"/>
      <c r="T30" s="7"/>
    </row>
    <row r="31" spans="2:20" s="4" customFormat="1" ht="5.15" customHeight="1" x14ac:dyDescent="0.35">
      <c r="C31" s="514"/>
      <c r="D31" s="532"/>
      <c r="E31" s="532"/>
      <c r="G31" s="8"/>
      <c r="H31" s="9"/>
      <c r="I31"/>
      <c r="J31"/>
      <c r="K31"/>
      <c r="M31" s="502"/>
      <c r="N31" s="502"/>
      <c r="O31" s="502"/>
      <c r="P31" s="502"/>
      <c r="Q31" s="502"/>
      <c r="T31" s="7"/>
    </row>
    <row r="32" spans="2:20" s="4" customFormat="1" ht="30" customHeight="1" x14ac:dyDescent="0.35">
      <c r="C32" s="532"/>
      <c r="D32" s="532"/>
      <c r="E32" s="532"/>
      <c r="G32" s="8" t="str">
        <f>IF(ISBLANK(I25),"",I25)</f>
        <v/>
      </c>
      <c r="H32" s="9"/>
      <c r="I32" s="533"/>
      <c r="J32" s="533"/>
      <c r="K32" s="533"/>
      <c r="M32" s="502"/>
      <c r="N32" s="502"/>
      <c r="O32" s="502"/>
      <c r="P32" s="502"/>
      <c r="Q32" s="502"/>
      <c r="S32" s="25"/>
    </row>
    <row r="33" spans="3:19" s="4" customFormat="1" ht="5.15" customHeight="1" x14ac:dyDescent="0.35">
      <c r="C33" s="532"/>
      <c r="D33" s="532"/>
      <c r="E33" s="532"/>
      <c r="G33" s="8"/>
      <c r="H33" s="9"/>
      <c r="I33"/>
      <c r="J33"/>
      <c r="K33"/>
      <c r="M33" s="502"/>
      <c r="N33" s="502"/>
      <c r="O33" s="502"/>
      <c r="P33" s="502"/>
      <c r="Q33" s="502"/>
      <c r="S33" s="25"/>
    </row>
    <row r="34" spans="3:19" s="4" customFormat="1" ht="30" customHeight="1" x14ac:dyDescent="0.35">
      <c r="C34" s="532"/>
      <c r="D34" s="532"/>
      <c r="E34" s="532"/>
      <c r="G34" s="8" t="str">
        <f>IF(ISBLANK(I27),"",I27)</f>
        <v/>
      </c>
      <c r="H34" s="9"/>
      <c r="I34" s="533"/>
      <c r="J34" s="533"/>
      <c r="K34" s="533"/>
      <c r="M34" s="502"/>
      <c r="N34" s="502"/>
      <c r="O34" s="502"/>
      <c r="P34" s="502"/>
      <c r="Q34" s="502"/>
    </row>
    <row r="35" spans="3:19" x14ac:dyDescent="0.35"/>
    <row r="36" spans="3:19" ht="9.75" customHeight="1" x14ac:dyDescent="0.35">
      <c r="C36" s="528"/>
      <c r="D36" s="528"/>
      <c r="E36" s="528"/>
      <c r="M36" s="529" t="s">
        <v>124</v>
      </c>
      <c r="N36" s="529"/>
      <c r="O36" s="529"/>
      <c r="P36" s="529"/>
      <c r="Q36" s="529"/>
      <c r="S36" s="502" t="s">
        <v>125</v>
      </c>
    </row>
    <row r="37" spans="3:19" s="4" customFormat="1" ht="30" customHeight="1" x14ac:dyDescent="0.35">
      <c r="C37" s="522" t="s">
        <v>126</v>
      </c>
      <c r="D37" s="522"/>
      <c r="E37" s="522"/>
      <c r="G37" s="8" t="str">
        <f>IF(ISBLANK(I23),"",I23)</f>
        <v/>
      </c>
      <c r="H37" s="9"/>
      <c r="I37" s="526"/>
      <c r="J37" s="526"/>
      <c r="K37" s="526"/>
      <c r="M37" s="529"/>
      <c r="N37" s="529"/>
      <c r="O37" s="529"/>
      <c r="P37" s="529"/>
      <c r="Q37" s="529"/>
      <c r="S37" s="525"/>
    </row>
    <row r="38" spans="3:19" s="4" customFormat="1" ht="5.15" customHeight="1" x14ac:dyDescent="0.35">
      <c r="C38" s="522"/>
      <c r="D38" s="522"/>
      <c r="E38" s="522"/>
      <c r="G38" s="8"/>
      <c r="H38" s="9"/>
      <c r="I38"/>
      <c r="J38"/>
      <c r="K38"/>
      <c r="M38" s="529"/>
      <c r="N38" s="529"/>
      <c r="O38" s="529"/>
      <c r="P38" s="529"/>
      <c r="Q38" s="529"/>
      <c r="S38" s="525"/>
    </row>
    <row r="39" spans="3:19" s="4" customFormat="1" ht="30" customHeight="1" x14ac:dyDescent="0.35">
      <c r="C39" s="522"/>
      <c r="D39" s="522"/>
      <c r="E39" s="522"/>
      <c r="G39" s="8" t="str">
        <f>IF(ISBLANK(I25),"",I25)</f>
        <v/>
      </c>
      <c r="H39" s="9"/>
      <c r="I39" s="526"/>
      <c r="J39" s="526"/>
      <c r="K39" s="526"/>
      <c r="M39" s="529"/>
      <c r="N39" s="529"/>
      <c r="O39" s="529"/>
      <c r="P39" s="529"/>
      <c r="Q39" s="529"/>
      <c r="S39" s="525"/>
    </row>
    <row r="40" spans="3:19" s="4" customFormat="1" ht="5.15" customHeight="1" x14ac:dyDescent="0.35">
      <c r="C40" s="522"/>
      <c r="D40" s="522"/>
      <c r="E40" s="522"/>
      <c r="G40" s="8"/>
      <c r="H40" s="9"/>
      <c r="I40"/>
      <c r="J40"/>
      <c r="K40"/>
      <c r="M40" s="529"/>
      <c r="N40" s="529"/>
      <c r="O40" s="529"/>
      <c r="P40" s="529"/>
      <c r="Q40" s="529"/>
      <c r="S40" s="525"/>
    </row>
    <row r="41" spans="3:19" s="4" customFormat="1" ht="30" customHeight="1" x14ac:dyDescent="0.35">
      <c r="C41" s="522"/>
      <c r="D41" s="522"/>
      <c r="E41" s="522"/>
      <c r="G41" s="8" t="str">
        <f>IF(ISBLANK(I27),"",I27)</f>
        <v/>
      </c>
      <c r="H41" s="9"/>
      <c r="I41" s="526"/>
      <c r="J41" s="526"/>
      <c r="K41" s="526"/>
      <c r="M41" s="529"/>
      <c r="N41" s="529"/>
      <c r="O41" s="529"/>
      <c r="P41" s="529"/>
      <c r="Q41" s="529"/>
      <c r="S41" s="525"/>
    </row>
    <row r="42" spans="3:19" x14ac:dyDescent="0.35">
      <c r="C42" s="283"/>
      <c r="D42" s="283"/>
      <c r="E42" s="283"/>
    </row>
    <row r="43" spans="3:19" x14ac:dyDescent="0.35">
      <c r="C43" s="459" t="s">
        <v>1094</v>
      </c>
    </row>
    <row r="44" spans="3:19" ht="7.5" customHeight="1" x14ac:dyDescent="0.35">
      <c r="M44" s="10"/>
      <c r="N44" s="10"/>
      <c r="O44" s="10"/>
      <c r="P44" s="10"/>
      <c r="Q44" s="10"/>
    </row>
    <row r="45" spans="3:19" s="4" customFormat="1" ht="30" customHeight="1" x14ac:dyDescent="0.35">
      <c r="C45" s="7" t="s">
        <v>127</v>
      </c>
      <c r="G45" s="8" t="str">
        <f>IF(ISBLANK(I23),"",I23)</f>
        <v/>
      </c>
      <c r="H45" s="9"/>
      <c r="I45" s="530" cm="1">
        <f t="array" ref="I45">I30*IFERROR(_xlfn.XLOOKUP(I37,Dropdowns!$A$56:A60,Dropdowns!$B$56:B60),I37)</f>
        <v>0</v>
      </c>
      <c r="J45" s="530"/>
      <c r="K45" s="530"/>
      <c r="M45" s="502" t="s">
        <v>128</v>
      </c>
      <c r="N45" s="502"/>
      <c r="O45" s="502"/>
      <c r="P45" s="502"/>
      <c r="Q45" s="502"/>
    </row>
    <row r="46" spans="3:19" s="4" customFormat="1" ht="5.15" customHeight="1" x14ac:dyDescent="0.35">
      <c r="C46" s="7"/>
      <c r="G46" s="8"/>
      <c r="H46" s="9"/>
      <c r="I46"/>
      <c r="J46"/>
      <c r="K46"/>
      <c r="M46" s="502"/>
      <c r="N46" s="502"/>
      <c r="O46" s="502"/>
      <c r="P46" s="502"/>
      <c r="Q46" s="502"/>
    </row>
    <row r="47" spans="3:19" s="4" customFormat="1" ht="30" customHeight="1" x14ac:dyDescent="0.35">
      <c r="C47" s="7" t="s">
        <v>129</v>
      </c>
      <c r="G47" s="8" t="str">
        <f>IF(ISBLANK(I25),"",I25)</f>
        <v/>
      </c>
      <c r="H47" s="9"/>
      <c r="I47" s="530" cm="1">
        <f t="array" ref="I47">I32*IFERROR(_xlfn.XLOOKUP(I39,Dropdowns!$A$56:A61,Dropdowns!$B$56:B61),I39)</f>
        <v>0</v>
      </c>
      <c r="J47" s="530"/>
      <c r="K47" s="530"/>
      <c r="M47" s="502"/>
      <c r="N47" s="502"/>
      <c r="O47" s="502"/>
      <c r="P47" s="502"/>
      <c r="Q47" s="502"/>
    </row>
    <row r="48" spans="3:19" s="4" customFormat="1" ht="5.15" customHeight="1" x14ac:dyDescent="0.35">
      <c r="C48" s="7"/>
      <c r="G48" s="8"/>
      <c r="H48" s="9"/>
      <c r="I48"/>
      <c r="J48"/>
      <c r="K48"/>
      <c r="M48" s="502"/>
      <c r="N48" s="502"/>
      <c r="O48" s="502"/>
      <c r="P48" s="502"/>
      <c r="Q48" s="502"/>
    </row>
    <row r="49" spans="2:17" s="4" customFormat="1" ht="33" customHeight="1" x14ac:dyDescent="0.35">
      <c r="C49" s="7" t="s">
        <v>130</v>
      </c>
      <c r="G49" s="8" t="str">
        <f>IF(ISBLANK(I27),"",I27)</f>
        <v/>
      </c>
      <c r="H49" s="9"/>
      <c r="I49" s="530" cm="1">
        <f t="array" ref="I49">I34*IFERROR(_xlfn.XLOOKUP(I41,Dropdowns!$A$56:A62,Dropdowns!$B$56:B62),I41)</f>
        <v>0</v>
      </c>
      <c r="J49" s="530"/>
      <c r="K49" s="530"/>
      <c r="M49" s="502"/>
      <c r="N49" s="502"/>
      <c r="O49" s="502"/>
      <c r="P49" s="502"/>
      <c r="Q49" s="502"/>
    </row>
    <row r="50" spans="2:17" x14ac:dyDescent="0.35"/>
    <row r="51" spans="2:17" ht="30" customHeight="1" x14ac:dyDescent="0.35">
      <c r="C51" s="528" t="s">
        <v>131</v>
      </c>
      <c r="D51" s="528"/>
      <c r="E51" s="528"/>
      <c r="I51" s="531">
        <f>SUM(I45:I49)</f>
        <v>0</v>
      </c>
      <c r="J51" s="531"/>
      <c r="K51" s="531"/>
    </row>
    <row r="52" spans="2:17" x14ac:dyDescent="0.35">
      <c r="C52" s="528"/>
      <c r="D52" s="528"/>
      <c r="E52" s="528"/>
    </row>
    <row r="53" spans="2:17" x14ac:dyDescent="0.35">
      <c r="C53" s="175"/>
      <c r="D53" s="175"/>
      <c r="E53" s="175"/>
    </row>
    <row r="54" spans="2:17" x14ac:dyDescent="0.35">
      <c r="C54" s="174"/>
      <c r="D54" s="174"/>
      <c r="E54" s="174"/>
      <c r="F54" s="174"/>
      <c r="G54" s="174"/>
      <c r="I54" s="174"/>
      <c r="J54" s="174"/>
      <c r="K54" s="174"/>
      <c r="L54" s="176"/>
      <c r="M54" s="176"/>
      <c r="N54" s="176"/>
      <c r="O54" s="176"/>
      <c r="P54" s="176"/>
    </row>
    <row r="55" spans="2:17" s="1" customFormat="1" ht="16" customHeight="1" x14ac:dyDescent="0.35">
      <c r="B55" s="2"/>
      <c r="C55" s="510" t="s">
        <v>132</v>
      </c>
      <c r="D55" s="510"/>
      <c r="E55" s="510"/>
      <c r="F55" s="510"/>
      <c r="G55" s="510"/>
      <c r="H55" s="510"/>
      <c r="I55" s="510"/>
      <c r="J55" s="510"/>
      <c r="K55" s="510"/>
      <c r="L55" s="510"/>
      <c r="M55" s="510"/>
      <c r="N55" s="510"/>
      <c r="O55" s="510"/>
      <c r="P55" s="510"/>
      <c r="Q55" s="510"/>
    </row>
    <row r="56" spans="2:17" x14ac:dyDescent="0.35"/>
    <row r="57" spans="2:17" ht="30" customHeight="1" x14ac:dyDescent="0.35">
      <c r="C57" s="14" t="s">
        <v>133</v>
      </c>
      <c r="I57" s="6">
        <f>'Step 2. Volume Based Adj.'!I63</f>
        <v>0</v>
      </c>
      <c r="J57" s="4"/>
      <c r="K57" s="6">
        <f>'Step 2. Volume Based Adj.'!K63</f>
        <v>0</v>
      </c>
      <c r="M57" t="s">
        <v>134</v>
      </c>
    </row>
    <row r="58" spans="2:17" ht="5.15" customHeight="1" x14ac:dyDescent="0.35">
      <c r="C58" s="14"/>
    </row>
    <row r="59" spans="2:17" ht="30" customHeight="1" x14ac:dyDescent="0.35">
      <c r="C59" s="14" t="s">
        <v>135</v>
      </c>
      <c r="I59" s="422">
        <f>I17</f>
        <v>0</v>
      </c>
      <c r="J59" s="423"/>
      <c r="K59" s="422">
        <f>K17</f>
        <v>0</v>
      </c>
    </row>
    <row r="60" spans="2:17" ht="5.15" customHeight="1" x14ac:dyDescent="0.35">
      <c r="C60" s="14"/>
    </row>
    <row r="61" spans="2:17" ht="30" customHeight="1" x14ac:dyDescent="0.35">
      <c r="C61" s="14" t="s">
        <v>136</v>
      </c>
      <c r="I61" s="351">
        <f>I51</f>
        <v>0</v>
      </c>
      <c r="J61" s="4"/>
      <c r="K61" s="351">
        <f>I51</f>
        <v>0</v>
      </c>
    </row>
    <row r="62" spans="2:17" x14ac:dyDescent="0.35"/>
    <row r="63" spans="2:17" ht="30" customHeight="1" x14ac:dyDescent="0.35">
      <c r="C63" s="518" t="s">
        <v>137</v>
      </c>
      <c r="D63" s="518"/>
      <c r="E63" s="518"/>
      <c r="I63" s="19">
        <f>I57*(1+I59)*(1+I61)</f>
        <v>0</v>
      </c>
      <c r="K63" s="19">
        <f>K57*(1+K59)*(1+K61)</f>
        <v>0</v>
      </c>
    </row>
    <row r="64" spans="2:17" x14ac:dyDescent="0.35">
      <c r="C64" s="177"/>
      <c r="D64" s="177"/>
      <c r="E64" s="177"/>
    </row>
    <row r="65" spans="3:3" x14ac:dyDescent="0.35">
      <c r="C65" s="28" t="s">
        <v>0</v>
      </c>
    </row>
    <row r="66" spans="3:3" x14ac:dyDescent="0.35"/>
  </sheetData>
  <sheetProtection algorithmName="SHA-512" hashValue="0RILwPu9u6NmnAzFkYpctye8HP2rBG7SsEASmVJmvSEkUtyWgt3IWKWHyKJldhVo4kgzItIcJMlR03a3S6DlSg==" saltValue="1A0z635p4TO+U5pTTgWhAw==" spinCount="100000" sheet="1" objects="1" scenarios="1"/>
  <mergeCells count="32">
    <mergeCell ref="C4:Q4"/>
    <mergeCell ref="C13:Q13"/>
    <mergeCell ref="C21:Q21"/>
    <mergeCell ref="C55:Q55"/>
    <mergeCell ref="C16:E17"/>
    <mergeCell ref="C5:Q5"/>
    <mergeCell ref="M7:Q7"/>
    <mergeCell ref="M14:Q19"/>
    <mergeCell ref="C30:E34"/>
    <mergeCell ref="I30:K30"/>
    <mergeCell ref="M30:Q34"/>
    <mergeCell ref="I32:K32"/>
    <mergeCell ref="I34:K34"/>
    <mergeCell ref="C23:E27"/>
    <mergeCell ref="I23:K23"/>
    <mergeCell ref="M23:Q27"/>
    <mergeCell ref="I25:K25"/>
    <mergeCell ref="I27:K27"/>
    <mergeCell ref="C63:E63"/>
    <mergeCell ref="C36:E36"/>
    <mergeCell ref="M36:Q41"/>
    <mergeCell ref="I45:K45"/>
    <mergeCell ref="M45:Q49"/>
    <mergeCell ref="I47:K47"/>
    <mergeCell ref="I49:K49"/>
    <mergeCell ref="C51:E52"/>
    <mergeCell ref="I51:K51"/>
    <mergeCell ref="S36:S41"/>
    <mergeCell ref="C37:E41"/>
    <mergeCell ref="I37:K37"/>
    <mergeCell ref="I39:K39"/>
    <mergeCell ref="I41:K4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xr:uid="{2C96AC3A-B5D9-40FA-8E1A-0D7542340F2B}">
          <x14:formula1>
            <xm:f>Dropdowns!$A$56:$A$60</xm:f>
          </x14:formula1>
          <xm:sqref>I37:K41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56573-80E9-41A8-A502-BE1D01DE07A4}">
  <sheetPr>
    <tabColor theme="8" tint="0.59999389629810485"/>
  </sheetPr>
  <dimension ref="A1:W114"/>
  <sheetViews>
    <sheetView showGridLines="0" topLeftCell="A6" zoomScale="85" zoomScaleNormal="85" workbookViewId="0">
      <selection activeCell="C25" sqref="C25:E25"/>
    </sheetView>
  </sheetViews>
  <sheetFormatPr defaultColWidth="0" defaultRowHeight="14.5" zeroHeight="1" x14ac:dyDescent="0.35"/>
  <cols>
    <col min="1" max="1" width="3" customWidth="1"/>
    <col min="2" max="2" width="2.7265625" customWidth="1"/>
    <col min="3" max="3" width="41.7265625" customWidth="1"/>
    <col min="4" max="4" width="21.1796875" customWidth="1"/>
    <col min="5" max="5" width="20.1796875" customWidth="1"/>
    <col min="6" max="6" width="16.453125" customWidth="1"/>
    <col min="7" max="7" width="14.81640625" customWidth="1"/>
    <col min="8" max="8" width="7.7265625" customWidth="1"/>
    <col min="9" max="9" width="15.7265625" customWidth="1"/>
    <col min="10" max="10" width="1.7265625" customWidth="1"/>
    <col min="11" max="11" width="17.26953125" customWidth="1"/>
    <col min="12" max="12" width="2.81640625" customWidth="1"/>
    <col min="13" max="13" width="82.1796875" customWidth="1"/>
    <col min="14" max="14" width="32.81640625" customWidth="1"/>
    <col min="15" max="15" width="12.26953125" customWidth="1"/>
    <col min="16" max="16" width="11.81640625" hidden="1" customWidth="1"/>
    <col min="17" max="17" width="12.81640625" hidden="1" customWidth="1"/>
    <col min="18" max="23" width="0" hidden="1" customWidth="1"/>
    <col min="24" max="16384" width="9.1796875" hidden="1"/>
  </cols>
  <sheetData>
    <row r="1" spans="2:16" ht="15" thickBot="1" x14ac:dyDescent="0.4"/>
    <row r="2" spans="2:16" ht="69" customHeight="1" thickBot="1" x14ac:dyDescent="0.4">
      <c r="C2" s="16" t="s">
        <v>1</v>
      </c>
      <c r="D2" s="17"/>
      <c r="E2" s="17"/>
      <c r="F2" s="17"/>
      <c r="G2" s="17"/>
      <c r="H2" s="17"/>
      <c r="I2" s="17"/>
      <c r="J2" s="17"/>
      <c r="K2" s="17"/>
      <c r="L2" s="17"/>
      <c r="M2" s="17"/>
      <c r="N2" s="18"/>
    </row>
    <row r="3" spans="2:16" x14ac:dyDescent="0.35"/>
    <row r="4" spans="2:16" s="4" customFormat="1" ht="18" customHeight="1" x14ac:dyDescent="0.35">
      <c r="C4" s="507" t="s">
        <v>1096</v>
      </c>
      <c r="D4" s="508"/>
      <c r="E4" s="508"/>
      <c r="F4" s="508"/>
      <c r="G4" s="508"/>
      <c r="H4" s="508"/>
      <c r="I4" s="508"/>
      <c r="J4" s="508"/>
      <c r="K4" s="508"/>
      <c r="L4" s="508"/>
      <c r="M4" s="508"/>
      <c r="N4" s="509"/>
    </row>
    <row r="5" spans="2:16" ht="190" customHeight="1" x14ac:dyDescent="0.35">
      <c r="C5" s="521" t="s">
        <v>1095</v>
      </c>
      <c r="D5" s="521"/>
      <c r="E5" s="521"/>
      <c r="F5" s="521"/>
      <c r="G5" s="521"/>
      <c r="H5" s="521"/>
      <c r="I5" s="521"/>
      <c r="J5" s="521"/>
      <c r="K5" s="521"/>
      <c r="L5" s="521"/>
      <c r="M5" s="521"/>
      <c r="N5" s="521"/>
    </row>
    <row r="6" spans="2:16" ht="15" customHeight="1" x14ac:dyDescent="0.35">
      <c r="C6" s="461"/>
      <c r="D6" s="461"/>
      <c r="E6" s="461"/>
      <c r="F6" s="461"/>
      <c r="G6" s="461"/>
      <c r="H6" s="461"/>
      <c r="I6" s="461"/>
      <c r="J6" s="461"/>
      <c r="K6" s="461"/>
      <c r="L6" s="461"/>
      <c r="M6" s="461"/>
      <c r="N6" s="461"/>
    </row>
    <row r="7" spans="2:16" x14ac:dyDescent="0.35">
      <c r="C7" s="457" t="s">
        <v>35</v>
      </c>
      <c r="D7" s="458"/>
      <c r="E7" s="458"/>
      <c r="F7" s="458"/>
      <c r="G7" s="458"/>
      <c r="H7" s="458"/>
      <c r="I7" s="453" t="s">
        <v>36</v>
      </c>
      <c r="J7" s="453"/>
      <c r="K7" s="453" t="s">
        <v>37</v>
      </c>
      <c r="L7" s="458"/>
      <c r="M7" s="499" t="s">
        <v>38</v>
      </c>
      <c r="N7" s="500"/>
    </row>
    <row r="8" spans="2:16" ht="6" customHeight="1" x14ac:dyDescent="0.35">
      <c r="B8" s="2"/>
    </row>
    <row r="9" spans="2:16" ht="30" customHeight="1" x14ac:dyDescent="0.35">
      <c r="B9" s="2"/>
      <c r="C9" s="281" t="s">
        <v>30</v>
      </c>
    </row>
    <row r="10" spans="2:16" ht="6" customHeight="1" x14ac:dyDescent="0.35">
      <c r="B10" s="2"/>
      <c r="C10" s="263"/>
    </row>
    <row r="11" spans="2:16" ht="30" customHeight="1" x14ac:dyDescent="0.35">
      <c r="B11" s="2"/>
      <c r="C11" s="282" t="s">
        <v>31</v>
      </c>
    </row>
    <row r="12" spans="2:16" ht="8.25" customHeight="1" x14ac:dyDescent="0.35">
      <c r="B12" s="2"/>
    </row>
    <row r="13" spans="2:16" x14ac:dyDescent="0.35">
      <c r="C13" s="547" t="s">
        <v>138</v>
      </c>
      <c r="D13" s="547"/>
      <c r="E13" s="547"/>
      <c r="F13" s="547"/>
      <c r="G13" s="547"/>
      <c r="H13" s="547"/>
      <c r="I13" s="547"/>
      <c r="J13" s="547"/>
      <c r="K13" s="547"/>
      <c r="L13" s="547"/>
      <c r="M13" s="547"/>
      <c r="N13" s="547"/>
    </row>
    <row r="14" spans="2:16" ht="25.5" customHeight="1" x14ac:dyDescent="0.35">
      <c r="C14" s="459" t="s">
        <v>139</v>
      </c>
      <c r="M14" s="502" t="s">
        <v>140</v>
      </c>
      <c r="N14" s="502"/>
      <c r="P14" s="21"/>
    </row>
    <row r="15" spans="2:16" ht="12" customHeight="1" x14ac:dyDescent="0.35">
      <c r="C15" s="528" t="s">
        <v>141</v>
      </c>
      <c r="D15" s="528"/>
      <c r="E15" s="528"/>
      <c r="M15" s="502"/>
      <c r="N15" s="502"/>
      <c r="P15" s="21"/>
    </row>
    <row r="16" spans="2:16" ht="29.25" customHeight="1" x14ac:dyDescent="0.35">
      <c r="C16" s="528"/>
      <c r="D16" s="528"/>
      <c r="E16" s="528"/>
      <c r="I16" s="23"/>
      <c r="J16" s="23"/>
      <c r="K16" s="23"/>
      <c r="M16" s="502"/>
      <c r="N16" s="502"/>
      <c r="P16" s="21"/>
    </row>
    <row r="17" spans="3:16" ht="30" customHeight="1" x14ac:dyDescent="0.35">
      <c r="C17" s="528"/>
      <c r="D17" s="528"/>
      <c r="E17" s="528"/>
      <c r="I17" s="527"/>
      <c r="J17" s="527"/>
      <c r="K17" s="527"/>
      <c r="M17" s="502"/>
      <c r="N17" s="502"/>
      <c r="P17" s="21"/>
    </row>
    <row r="18" spans="3:16" ht="61.5" customHeight="1" x14ac:dyDescent="0.35">
      <c r="C18" s="528"/>
      <c r="D18" s="528"/>
      <c r="E18" s="528"/>
      <c r="I18" s="23"/>
      <c r="J18" s="23"/>
      <c r="K18" s="23"/>
      <c r="M18" s="502"/>
      <c r="N18" s="502"/>
      <c r="P18" s="21"/>
    </row>
    <row r="19" spans="3:16" ht="30" customHeight="1" x14ac:dyDescent="0.35">
      <c r="C19" s="14" t="s">
        <v>142</v>
      </c>
      <c r="I19" s="530">
        <f>IF(I17="0-9%", 0, IF(I17="10-19%", 0, IF(I17="20-29%", 0, IF(I17="30-39%", 0, IF(I17="40-49%", 0.002, IF(I17="50-59%", 0.004, IF(I17="60-69%", 0.07, IF(I17="70-79%", 0.011, IF(I17="80-89%", 0.016, IF(I17="90-100%", 0.02, 0))))))))))</f>
        <v>0</v>
      </c>
      <c r="J19" s="530"/>
      <c r="K19" s="530"/>
      <c r="M19" s="502"/>
      <c r="P19" s="25"/>
    </row>
    <row r="20" spans="3:16" ht="13.5" customHeight="1" x14ac:dyDescent="0.35">
      <c r="C20" s="14"/>
      <c r="M20" s="502"/>
      <c r="P20" s="25"/>
    </row>
    <row r="21" spans="3:16" x14ac:dyDescent="0.35">
      <c r="C21" s="547" t="s">
        <v>143</v>
      </c>
      <c r="D21" s="547"/>
      <c r="E21" s="547"/>
      <c r="F21" s="547"/>
      <c r="G21" s="547"/>
      <c r="H21" s="547"/>
      <c r="I21" s="547"/>
      <c r="J21" s="547"/>
      <c r="K21" s="547"/>
      <c r="L21" s="547"/>
      <c r="M21" s="547"/>
      <c r="N21" s="547"/>
      <c r="P21" s="21"/>
    </row>
    <row r="22" spans="3:16" x14ac:dyDescent="0.35">
      <c r="P22" s="21"/>
    </row>
    <row r="23" spans="3:16" ht="30" customHeight="1" x14ac:dyDescent="0.35">
      <c r="C23" s="528" t="s">
        <v>144</v>
      </c>
      <c r="D23" s="528"/>
      <c r="E23" s="528"/>
      <c r="F23" s="4"/>
      <c r="G23" s="4"/>
      <c r="H23" s="4"/>
      <c r="I23" s="161">
        <f>'Step 3. Reflect FFS'!I63</f>
        <v>0</v>
      </c>
      <c r="J23" s="8"/>
      <c r="K23" s="161">
        <f>'Step 3. Reflect FFS'!K63</f>
        <v>0</v>
      </c>
      <c r="M23" s="4" t="s">
        <v>145</v>
      </c>
      <c r="P23" s="21"/>
    </row>
    <row r="24" spans="3:16" x14ac:dyDescent="0.35">
      <c r="C24" s="175"/>
      <c r="D24" s="175"/>
      <c r="E24" s="175"/>
      <c r="F24" s="4"/>
      <c r="G24" s="4"/>
      <c r="H24" s="4"/>
      <c r="I24" s="4"/>
      <c r="J24" s="4"/>
      <c r="K24" s="4"/>
      <c r="P24" s="21"/>
    </row>
    <row r="25" spans="3:16" ht="30" customHeight="1" x14ac:dyDescent="0.35">
      <c r="C25" s="569" t="s">
        <v>146</v>
      </c>
      <c r="D25" s="569"/>
      <c r="E25" s="569"/>
      <c r="F25" s="4"/>
      <c r="G25" s="4"/>
      <c r="H25" s="4"/>
      <c r="I25" s="232">
        <f>I23+(I23*I19)</f>
        <v>0</v>
      </c>
      <c r="J25" s="182"/>
      <c r="K25" s="232">
        <f>K23+(K23*I19)</f>
        <v>0</v>
      </c>
      <c r="P25" s="21"/>
    </row>
    <row r="26" spans="3:16" x14ac:dyDescent="0.35"/>
    <row r="27" spans="3:16" x14ac:dyDescent="0.35">
      <c r="C27" s="547" t="s">
        <v>147</v>
      </c>
      <c r="D27" s="547"/>
      <c r="E27" s="547"/>
      <c r="F27" s="547"/>
      <c r="G27" s="547"/>
      <c r="H27" s="547"/>
      <c r="I27" s="547"/>
      <c r="J27" s="547"/>
      <c r="K27" s="547"/>
      <c r="L27" s="547"/>
      <c r="M27" s="547"/>
      <c r="N27" s="547"/>
    </row>
    <row r="28" spans="3:16" x14ac:dyDescent="0.35">
      <c r="I28" s="23"/>
      <c r="J28" s="23"/>
      <c r="K28" s="23"/>
    </row>
    <row r="29" spans="3:16" ht="15" customHeight="1" x14ac:dyDescent="0.35">
      <c r="C29" s="459" t="s">
        <v>148</v>
      </c>
      <c r="M29" s="502" t="s">
        <v>149</v>
      </c>
      <c r="N29" s="502"/>
    </row>
    <row r="30" spans="3:16" x14ac:dyDescent="0.35">
      <c r="C30" s="548" t="s">
        <v>150</v>
      </c>
      <c r="D30" s="548"/>
      <c r="E30" s="548"/>
      <c r="F30" s="548"/>
      <c r="G30" s="548"/>
      <c r="M30" s="502"/>
      <c r="N30" s="502"/>
      <c r="O30" s="21"/>
    </row>
    <row r="31" spans="3:16" ht="30" customHeight="1" x14ac:dyDescent="0.35">
      <c r="C31" s="548"/>
      <c r="D31" s="548"/>
      <c r="E31" s="548"/>
      <c r="F31" s="548"/>
      <c r="G31" s="548"/>
      <c r="I31" s="554"/>
      <c r="J31" s="554"/>
      <c r="K31" s="554"/>
      <c r="M31" s="502"/>
      <c r="N31" s="502"/>
    </row>
    <row r="32" spans="3:16" ht="32.25" customHeight="1" x14ac:dyDescent="0.35">
      <c r="C32" s="548"/>
      <c r="D32" s="548"/>
      <c r="E32" s="548"/>
      <c r="F32" s="548"/>
      <c r="G32" s="548"/>
      <c r="M32" s="502"/>
      <c r="N32" s="502"/>
    </row>
    <row r="33" spans="3:15" ht="30" customHeight="1" x14ac:dyDescent="0.35">
      <c r="C33" s="552" t="s">
        <v>151</v>
      </c>
      <c r="D33" s="552"/>
      <c r="E33" s="552"/>
      <c r="F33" s="552"/>
      <c r="I33" s="551">
        <f>IF(Dropdowns!L2="MD", _xlfn.XLOOKUP(I17, Dropdowns!$A$16:$A$25, Dropdowns!$B$16:$B$25),
IF(Dropdowns!L2="RI", _xlfn.XLOOKUP(I17, Dropdowns!$A$16:$A$25, Dropdowns!$C$16:$C$25),
IF(Dropdowns!L2="VT", _xlfn.XLOOKUP(I17, Dropdowns!$A$16:$A$25, Dropdowns!$D$16:$D$25),
IF(Dropdowns!L2="CT", _xlfn.XLOOKUP(I17, Dropdowns!$A$16:$A$25, Dropdowns!$E$16:$E$25),
IF(Dropdowns!L2="NY", _xlfn.XLOOKUP(I17, Dropdowns!$A$16:$A$25, Dropdowns!$F$16:$F$25),
IF(Dropdowns!L2="HI", _xlfn.XLOOKUP(I17, Dropdowns!$A$16:$A$25, Dropdowns!$G$16:$G$25), 0))))))</f>
        <v>0</v>
      </c>
      <c r="J33" s="551"/>
      <c r="K33" s="551"/>
      <c r="M33" s="265"/>
      <c r="N33" s="242"/>
      <c r="O33" s="21"/>
    </row>
    <row r="34" spans="3:15" ht="5.15" customHeight="1" x14ac:dyDescent="0.35">
      <c r="C34" s="241"/>
      <c r="D34" s="241"/>
      <c r="E34" s="241"/>
      <c r="I34" s="242"/>
      <c r="J34" s="242"/>
      <c r="K34" s="242"/>
      <c r="M34" s="242"/>
      <c r="N34" s="242"/>
    </row>
    <row r="35" spans="3:15" ht="30" customHeight="1" x14ac:dyDescent="0.35">
      <c r="C35" s="548" t="s">
        <v>152</v>
      </c>
      <c r="D35" s="548"/>
      <c r="E35" s="548"/>
      <c r="F35" s="548"/>
      <c r="G35" s="548"/>
      <c r="I35" s="550">
        <f>IFERROR(IFERROR(_xlfn.XLOOKUP(I31,Dropdowns!A2:A6,Dropdowns!B2:B6)/I33,I31/I33),0)</f>
        <v>0</v>
      </c>
      <c r="J35" s="550"/>
      <c r="K35" s="550"/>
      <c r="M35" s="549" t="s">
        <v>153</v>
      </c>
      <c r="N35" s="516"/>
    </row>
    <row r="36" spans="3:15" ht="9" customHeight="1" x14ac:dyDescent="0.35">
      <c r="C36" s="204"/>
    </row>
    <row r="37" spans="3:15" ht="18" customHeight="1" x14ac:dyDescent="0.35">
      <c r="C37" s="459" t="s">
        <v>154</v>
      </c>
      <c r="M37" s="176"/>
      <c r="N37" s="176"/>
    </row>
    <row r="38" spans="3:15" ht="9.75" customHeight="1" x14ac:dyDescent="0.35">
      <c r="C38" s="209"/>
      <c r="M38" s="176"/>
      <c r="N38" s="176"/>
    </row>
    <row r="39" spans="3:15" ht="30" customHeight="1" x14ac:dyDescent="0.35">
      <c r="C39" s="546" t="s">
        <v>155</v>
      </c>
      <c r="D39" s="546"/>
      <c r="E39" s="546"/>
      <c r="F39" s="546"/>
      <c r="G39" s="546"/>
      <c r="I39" s="557" t="str">
        <f>IF(IFERROR(_xlfn.XLOOKUP(I31,Dropdowns!A2:A6,Dropdowns!B2:B6),I31)&lt;Dropdowns!B9,Dropdowns!D9,IF(AND(IFERROR(_xlfn.XLOOKUP(I31,Dropdowns!A2:A6,Dropdowns!B2:B6),I31)&gt;=Dropdowns!B9,IFERROR(_xlfn.XLOOKUP(I31,Dropdowns!A2:A6,Dropdowns!B2:B6),I31)&lt;=Dropdowns!B10),Dropdowns!E9,IF(AND(IFERROR(_xlfn.XLOOKUP(I31,Dropdowns!A2:A6,Dropdowns!B2:B6),I31)&gt;=Dropdowns!B10,IFERROR(_xlfn.XLOOKUP(I31,Dropdowns!A2:A6,Dropdowns!B2:B6),I31)&lt;=Dropdowns!B11),Dropdowns!F9,Dropdowns!G9)))</f>
        <v>0-19%</v>
      </c>
      <c r="J39" s="557"/>
      <c r="K39" s="557"/>
      <c r="M39" s="176" t="s">
        <v>156</v>
      </c>
      <c r="N39" s="176"/>
      <c r="O39" s="286"/>
    </row>
    <row r="40" spans="3:15" ht="24.75" customHeight="1" x14ac:dyDescent="0.35">
      <c r="C40" s="459" t="s">
        <v>157</v>
      </c>
      <c r="M40" s="516" t="s">
        <v>158</v>
      </c>
      <c r="N40" s="516"/>
    </row>
    <row r="41" spans="3:15" ht="30" customHeight="1" x14ac:dyDescent="0.35">
      <c r="C41" s="208" t="s">
        <v>159</v>
      </c>
      <c r="D41" s="14"/>
      <c r="I41" s="571">
        <f>IF(I39="20-49%",-0.25%, IF(I39="50-79%",-0.38%, IF(I39="80-100%",-0.5%,0)))</f>
        <v>0</v>
      </c>
      <c r="J41" s="571"/>
      <c r="K41" s="571"/>
      <c r="M41" s="516"/>
      <c r="N41" s="516"/>
    </row>
    <row r="42" spans="3:15" x14ac:dyDescent="0.35">
      <c r="C42" s="204"/>
      <c r="I42" s="23"/>
      <c r="J42" s="23"/>
      <c r="K42" s="23"/>
    </row>
    <row r="43" spans="3:15" x14ac:dyDescent="0.35">
      <c r="C43" s="547" t="s">
        <v>160</v>
      </c>
      <c r="D43" s="547"/>
      <c r="E43" s="547"/>
      <c r="F43" s="547"/>
      <c r="G43" s="547"/>
      <c r="H43" s="547"/>
      <c r="I43" s="547"/>
      <c r="J43" s="547"/>
      <c r="K43" s="547"/>
      <c r="L43" s="547"/>
      <c r="M43" s="547"/>
      <c r="N43" s="547"/>
    </row>
    <row r="44" spans="3:15" x14ac:dyDescent="0.35"/>
    <row r="45" spans="3:15" ht="24.75" customHeight="1" x14ac:dyDescent="0.35">
      <c r="C45" s="459" t="s">
        <v>161</v>
      </c>
      <c r="N45" s="543" t="s">
        <v>162</v>
      </c>
    </row>
    <row r="46" spans="3:15" ht="1.5" customHeight="1" x14ac:dyDescent="0.35">
      <c r="N46" s="544"/>
    </row>
    <row r="47" spans="3:15" ht="7.5" customHeight="1" x14ac:dyDescent="0.35">
      <c r="C47" s="514" t="s">
        <v>163</v>
      </c>
      <c r="D47" s="514"/>
      <c r="E47" s="514"/>
      <c r="F47" s="514"/>
      <c r="G47" s="514"/>
      <c r="M47" s="514" t="s">
        <v>164</v>
      </c>
      <c r="N47" s="544"/>
    </row>
    <row r="48" spans="3:15" ht="30" customHeight="1" x14ac:dyDescent="0.35">
      <c r="C48" s="514"/>
      <c r="D48" s="514"/>
      <c r="E48" s="514"/>
      <c r="F48" s="514"/>
      <c r="G48" s="514"/>
      <c r="I48" s="555"/>
      <c r="J48" s="555"/>
      <c r="K48" s="556"/>
      <c r="M48" s="514"/>
      <c r="N48" s="544"/>
    </row>
    <row r="49" spans="3:23" x14ac:dyDescent="0.35">
      <c r="C49" s="514"/>
      <c r="D49" s="514"/>
      <c r="E49" s="514"/>
      <c r="F49" s="514"/>
      <c r="G49" s="514"/>
      <c r="M49" s="514"/>
      <c r="N49" s="545"/>
    </row>
    <row r="50" spans="3:23" ht="5.25" customHeight="1" x14ac:dyDescent="0.35">
      <c r="C50" s="231"/>
      <c r="D50" s="231"/>
      <c r="E50" s="231"/>
      <c r="F50" s="231"/>
      <c r="M50" s="231"/>
      <c r="N50" s="174"/>
    </row>
    <row r="51" spans="3:23" s="21" customFormat="1" ht="30" customHeight="1" x14ac:dyDescent="0.35">
      <c r="C51" s="514" t="s">
        <v>165</v>
      </c>
      <c r="D51" s="514"/>
      <c r="E51" s="514"/>
      <c r="F51" s="514"/>
      <c r="G51" s="3"/>
      <c r="H51" s="3"/>
      <c r="I51" s="539">
        <f>IFERROR(_xlfn.XLOOKUP(I17,'CIB Look Up Table'!B8:B17,'CIB Look Up Table'!E8:E17),0)</f>
        <v>0</v>
      </c>
      <c r="J51" s="539"/>
      <c r="K51" s="540"/>
      <c r="M51" s="516" t="s">
        <v>166</v>
      </c>
      <c r="N51" s="516"/>
      <c r="P51" s="274"/>
      <c r="Q51" s="274"/>
      <c r="R51" s="274"/>
      <c r="S51" s="274"/>
      <c r="T51" s="274"/>
      <c r="U51" s="274"/>
      <c r="V51" s="274"/>
      <c r="W51" s="274"/>
    </row>
    <row r="52" spans="3:23" ht="12.75" customHeight="1" x14ac:dyDescent="0.35">
      <c r="C52" s="24"/>
      <c r="D52" s="24"/>
      <c r="E52" s="24"/>
      <c r="M52" s="516"/>
      <c r="N52" s="516"/>
      <c r="P52" s="24"/>
      <c r="Q52" s="24"/>
      <c r="R52" s="24"/>
      <c r="S52" s="24"/>
      <c r="T52" s="24"/>
      <c r="U52" s="24"/>
      <c r="V52" s="24"/>
      <c r="W52" s="24"/>
    </row>
    <row r="53" spans="3:23" ht="30" customHeight="1" x14ac:dyDescent="0.35">
      <c r="C53" s="204" t="s">
        <v>167</v>
      </c>
      <c r="I53" s="570">
        <f>-1*(IFERROR(_xlfn.XLOOKUP(I48,Dropdowns!A28:A32,Dropdowns!B28:B32),I48)*I51)</f>
        <v>0</v>
      </c>
      <c r="J53" s="570"/>
      <c r="K53" s="550"/>
      <c r="P53" s="24"/>
      <c r="Q53" s="24"/>
      <c r="R53" s="24"/>
      <c r="S53" s="24"/>
      <c r="T53" s="24"/>
      <c r="U53" s="24"/>
      <c r="V53" s="24"/>
      <c r="W53" s="24"/>
    </row>
    <row r="54" spans="3:23" ht="24" customHeight="1" x14ac:dyDescent="0.35">
      <c r="C54" s="204"/>
      <c r="M54" s="176"/>
      <c r="N54" s="176"/>
      <c r="P54" s="24"/>
      <c r="Q54" s="24"/>
      <c r="R54" s="24"/>
      <c r="S54" s="24"/>
      <c r="T54" s="24"/>
      <c r="U54" s="24"/>
      <c r="V54" s="24"/>
      <c r="W54" s="24"/>
    </row>
    <row r="55" spans="3:23" ht="30" customHeight="1" x14ac:dyDescent="0.35">
      <c r="C55" s="211" t="s">
        <v>168</v>
      </c>
      <c r="I55" s="536">
        <f>IF(I53&lt;0.02%,0%,IF(I53&lt;0.04%,0.03%,IF(I53&lt;0.06%,0.05%,IF(I53&lt;0.08%,0.08%,IF(I53&lt;0.1%,0.1%,IF(I53&lt;0.12%,0.13%,IF(I53&lt;0.14%,0.15%,IF(I53&lt;0.16%,0.18%,IF(I53&lt;0.18%,0.2%,IF(I53&lt;0.2%,0.23%,IF(I53&gt;0.2%,0.25%,"Error")))))))))))</f>
        <v>0</v>
      </c>
      <c r="J55" s="537"/>
      <c r="K55" s="538"/>
      <c r="M55" s="176" t="s">
        <v>169</v>
      </c>
      <c r="N55" s="176"/>
      <c r="P55" s="24"/>
      <c r="Q55" s="24"/>
      <c r="R55" s="24"/>
      <c r="S55" s="24"/>
      <c r="T55" s="24"/>
      <c r="U55" s="24"/>
      <c r="V55" s="24"/>
      <c r="W55" s="24"/>
    </row>
    <row r="56" spans="3:23" ht="9" customHeight="1" x14ac:dyDescent="0.35">
      <c r="C56" s="208"/>
      <c r="M56" s="176"/>
      <c r="N56" s="176"/>
      <c r="P56" s="24"/>
      <c r="Q56" s="24"/>
      <c r="R56" s="24"/>
      <c r="S56" s="24"/>
      <c r="T56" s="24"/>
      <c r="U56" s="24"/>
      <c r="V56" s="24"/>
      <c r="W56" s="24"/>
    </row>
    <row r="57" spans="3:23" ht="46.5" customHeight="1" x14ac:dyDescent="0.35">
      <c r="C57" s="459" t="s">
        <v>170</v>
      </c>
      <c r="M57" s="549" t="s">
        <v>171</v>
      </c>
      <c r="N57" s="543" t="s">
        <v>172</v>
      </c>
      <c r="P57" s="24"/>
      <c r="Q57" s="24"/>
      <c r="R57" s="24"/>
      <c r="S57" s="24"/>
      <c r="T57" s="24"/>
      <c r="U57" s="24"/>
      <c r="V57" s="24"/>
      <c r="W57" s="24"/>
    </row>
    <row r="58" spans="3:23" ht="30" customHeight="1" x14ac:dyDescent="0.35">
      <c r="C58" s="502" t="s">
        <v>173</v>
      </c>
      <c r="D58" s="502"/>
      <c r="E58" s="502"/>
      <c r="F58" s="502"/>
      <c r="G58" s="502"/>
      <c r="I58" s="561"/>
      <c r="J58" s="562"/>
      <c r="K58" s="563"/>
      <c r="M58" s="549"/>
      <c r="N58" s="544"/>
      <c r="P58" s="24"/>
      <c r="Q58" s="24"/>
      <c r="R58" s="24"/>
      <c r="S58" s="24"/>
      <c r="T58" s="24"/>
      <c r="U58" s="24"/>
      <c r="V58" s="24"/>
      <c r="W58" s="24"/>
    </row>
    <row r="59" spans="3:23" ht="25.5" customHeight="1" x14ac:dyDescent="0.35">
      <c r="C59" s="502"/>
      <c r="D59" s="502"/>
      <c r="E59" s="502"/>
      <c r="F59" s="502"/>
      <c r="G59" s="502"/>
      <c r="M59" s="242"/>
      <c r="N59" s="545"/>
      <c r="P59" s="24"/>
      <c r="Q59" s="24"/>
      <c r="R59" s="24"/>
      <c r="S59" s="24"/>
      <c r="T59" s="24"/>
      <c r="U59" s="24"/>
      <c r="V59" s="24"/>
      <c r="W59" s="24"/>
    </row>
    <row r="60" spans="3:23" ht="30" customHeight="1" x14ac:dyDescent="0.35">
      <c r="C60" s="528" t="s">
        <v>174</v>
      </c>
      <c r="D60" s="528"/>
      <c r="E60" s="528"/>
      <c r="F60" s="528"/>
      <c r="I60" s="539">
        <f>IFERROR(_xlfn.XLOOKUP(I17,'CIB Look Up Table'!B8:B17,'CIB Look Up Table'!E8:E17),0)</f>
        <v>0</v>
      </c>
      <c r="J60" s="564"/>
      <c r="K60" s="565"/>
      <c r="M60" s="217"/>
      <c r="N60" s="176"/>
    </row>
    <row r="61" spans="3:23" ht="4.5" customHeight="1" x14ac:dyDescent="0.35">
      <c r="C61" s="5"/>
    </row>
    <row r="62" spans="3:23" ht="39" customHeight="1" x14ac:dyDescent="0.35">
      <c r="C62" s="204" t="s">
        <v>175</v>
      </c>
      <c r="I62" s="536">
        <f>IFERROR(_xlfn.XLOOKUP(I58,Dropdowns!A35:A39,Dropdowns!B35:B39),I58)*I60*-1</f>
        <v>0</v>
      </c>
      <c r="J62" s="537"/>
      <c r="K62" s="538"/>
    </row>
    <row r="63" spans="3:23" hidden="1" x14ac:dyDescent="0.35">
      <c r="C63" s="204"/>
    </row>
    <row r="64" spans="3:23" ht="5.15" customHeight="1" x14ac:dyDescent="0.35">
      <c r="C64" s="204"/>
    </row>
    <row r="65" spans="3:14" ht="30" customHeight="1" x14ac:dyDescent="0.35">
      <c r="C65" s="208" t="s">
        <v>176</v>
      </c>
      <c r="I65" s="536">
        <f>IF(I62&lt;0.1%,0%,IF(I62&lt;0.2%,0.03%,IF(I62&lt;0.3%,0.05%,IF(I62&lt;0.4%,0.08%,IF(I62&lt;0.5%,0.1%,IF(I62&lt;0.6%,0.13%,IF(I62&lt;0.7%,0.15%,IF(I62&lt;0.8%,0.18%,IF(I62&lt;0.9%,0.2%,IF(I62&lt;1%,0.23%,IF(I62&gt;1%,0.25%,"Error")))))))))))</f>
        <v>0</v>
      </c>
      <c r="J65" s="537"/>
      <c r="K65" s="538"/>
      <c r="M65" s="515" t="s">
        <v>169</v>
      </c>
      <c r="N65" s="515"/>
    </row>
    <row r="66" spans="3:14" x14ac:dyDescent="0.35">
      <c r="C66" s="204"/>
      <c r="M66" s="515"/>
      <c r="N66" s="515"/>
    </row>
    <row r="67" spans="3:14" x14ac:dyDescent="0.35">
      <c r="C67" s="459" t="s">
        <v>177</v>
      </c>
      <c r="M67" s="515"/>
      <c r="N67" s="515"/>
    </row>
    <row r="68" spans="3:14" ht="5.15" customHeight="1" x14ac:dyDescent="0.35">
      <c r="C68" s="204"/>
    </row>
    <row r="69" spans="3:14" ht="30" customHeight="1" x14ac:dyDescent="0.35">
      <c r="C69" s="548" t="s">
        <v>178</v>
      </c>
      <c r="D69" s="548"/>
      <c r="E69" s="548"/>
      <c r="F69" s="548"/>
      <c r="I69" s="536">
        <f>I65+I55</f>
        <v>0</v>
      </c>
      <c r="J69" s="537"/>
      <c r="K69" s="538"/>
      <c r="M69" s="271" t="s">
        <v>179</v>
      </c>
    </row>
    <row r="70" spans="3:14" ht="6" customHeight="1" x14ac:dyDescent="0.35">
      <c r="C70" s="209"/>
      <c r="D70" s="209"/>
      <c r="E70" s="209"/>
      <c r="F70" s="209"/>
    </row>
    <row r="71" spans="3:14" x14ac:dyDescent="0.35">
      <c r="C71" s="547" t="s">
        <v>180</v>
      </c>
      <c r="D71" s="547"/>
      <c r="E71" s="547"/>
      <c r="F71" s="547"/>
      <c r="G71" s="547"/>
      <c r="H71" s="547"/>
      <c r="I71" s="547"/>
      <c r="J71" s="547"/>
      <c r="K71" s="547"/>
      <c r="L71" s="547"/>
      <c r="M71" s="547"/>
      <c r="N71" s="547"/>
    </row>
    <row r="72" spans="3:14" ht="23.25" customHeight="1" x14ac:dyDescent="0.35">
      <c r="C72" s="462" t="s">
        <v>181</v>
      </c>
      <c r="M72" s="514" t="s">
        <v>182</v>
      </c>
      <c r="N72" s="514"/>
    </row>
    <row r="73" spans="3:14" ht="4.5" customHeight="1" x14ac:dyDescent="0.35">
      <c r="M73" s="514"/>
      <c r="N73" s="514"/>
    </row>
    <row r="74" spans="3:14" ht="30" customHeight="1" x14ac:dyDescent="0.35">
      <c r="C74" s="514" t="s">
        <v>183</v>
      </c>
      <c r="D74" s="514"/>
      <c r="E74" s="514"/>
      <c r="F74" s="514"/>
      <c r="G74" s="514"/>
      <c r="I74" s="534"/>
      <c r="J74" s="534"/>
      <c r="K74" s="534"/>
      <c r="M74" s="514"/>
      <c r="N74" s="514"/>
    </row>
    <row r="75" spans="3:14" ht="15.75" customHeight="1" x14ac:dyDescent="0.35">
      <c r="M75" s="514"/>
      <c r="N75" s="514"/>
    </row>
    <row r="76" spans="3:14" ht="21.75" customHeight="1" x14ac:dyDescent="0.35">
      <c r="C76" s="462" t="s">
        <v>184</v>
      </c>
      <c r="M76" s="231"/>
      <c r="N76" s="231"/>
    </row>
    <row r="77" spans="3:14" ht="4" customHeight="1" x14ac:dyDescent="0.35">
      <c r="C77" s="248"/>
      <c r="M77" s="541" t="s">
        <v>185</v>
      </c>
      <c r="N77" s="542"/>
    </row>
    <row r="78" spans="3:14" ht="30" customHeight="1" x14ac:dyDescent="0.35">
      <c r="C78" t="s">
        <v>186</v>
      </c>
      <c r="I78" s="535">
        <v>1.04</v>
      </c>
      <c r="J78" s="535"/>
      <c r="K78" s="535"/>
      <c r="M78" s="542"/>
      <c r="N78" s="542"/>
    </row>
    <row r="79" spans="3:14" ht="15" customHeight="1" x14ac:dyDescent="0.35">
      <c r="M79" s="542"/>
      <c r="N79" s="542"/>
    </row>
    <row r="80" spans="3:14" ht="15" customHeight="1" x14ac:dyDescent="0.35">
      <c r="M80" s="542"/>
      <c r="N80" s="542"/>
    </row>
    <row r="81" spans="3:18" ht="28.5" customHeight="1" x14ac:dyDescent="0.35">
      <c r="C81" s="211" t="s">
        <v>187</v>
      </c>
      <c r="I81" s="558">
        <f>IFERROR(_xlfn.XLOOKUP(I74,Dropdowns!A42:A46,Dropdowns!B42:B46),I74)*I78</f>
        <v>0</v>
      </c>
      <c r="J81" s="559"/>
      <c r="K81" s="560"/>
      <c r="M81" s="231"/>
      <c r="N81" s="231"/>
    </row>
    <row r="82" spans="3:18" hidden="1" x14ac:dyDescent="0.35">
      <c r="C82" s="248"/>
      <c r="M82" s="266"/>
      <c r="N82" s="266"/>
    </row>
    <row r="83" spans="3:18" ht="24" customHeight="1" x14ac:dyDescent="0.35">
      <c r="C83" s="462" t="s">
        <v>188</v>
      </c>
      <c r="M83" s="517" t="s">
        <v>189</v>
      </c>
      <c r="N83" s="517"/>
    </row>
    <row r="84" spans="3:18" ht="4.5" customHeight="1" x14ac:dyDescent="0.35">
      <c r="C84" s="211"/>
      <c r="M84" s="517"/>
      <c r="N84" s="517"/>
    </row>
    <row r="85" spans="3:18" ht="30" customHeight="1" x14ac:dyDescent="0.35">
      <c r="C85" s="514" t="s">
        <v>190</v>
      </c>
      <c r="D85" s="514"/>
      <c r="E85" s="514"/>
      <c r="F85" s="514"/>
      <c r="G85" s="514"/>
      <c r="I85" s="556"/>
      <c r="J85" s="556"/>
      <c r="K85" s="556"/>
      <c r="M85" s="517"/>
      <c r="N85" s="517"/>
      <c r="O85" s="553"/>
      <c r="P85" s="10"/>
      <c r="Q85" s="10"/>
      <c r="R85" s="10"/>
    </row>
    <row r="86" spans="3:18" ht="11.15" customHeight="1" x14ac:dyDescent="0.35">
      <c r="C86" s="248"/>
      <c r="M86" s="517"/>
      <c r="N86" s="517"/>
      <c r="O86" s="553"/>
    </row>
    <row r="87" spans="3:18" ht="24" customHeight="1" x14ac:dyDescent="0.35">
      <c r="C87" s="462" t="s">
        <v>191</v>
      </c>
      <c r="O87" s="553"/>
      <c r="P87" s="10"/>
      <c r="Q87" s="10"/>
      <c r="R87" s="10"/>
    </row>
    <row r="88" spans="3:18" ht="4.5" customHeight="1" x14ac:dyDescent="0.35">
      <c r="C88" s="248"/>
    </row>
    <row r="89" spans="3:18" ht="30" customHeight="1" x14ac:dyDescent="0.35">
      <c r="C89" s="352" t="s">
        <v>192</v>
      </c>
      <c r="I89" s="566">
        <v>0.2</v>
      </c>
      <c r="J89" s="567"/>
      <c r="K89" s="567"/>
      <c r="M89" s="519" t="s">
        <v>193</v>
      </c>
      <c r="N89" s="519"/>
    </row>
    <row r="90" spans="3:18" hidden="1" x14ac:dyDescent="0.35">
      <c r="C90" s="240"/>
      <c r="M90" s="519"/>
      <c r="N90" s="519"/>
    </row>
    <row r="91" spans="3:18" ht="5.15" customHeight="1" x14ac:dyDescent="0.35">
      <c r="C91" s="240"/>
      <c r="M91" s="519"/>
      <c r="N91" s="519"/>
    </row>
    <row r="92" spans="3:18" ht="30" customHeight="1" x14ac:dyDescent="0.35">
      <c r="C92" s="514" t="s">
        <v>194</v>
      </c>
      <c r="D92" s="514"/>
      <c r="E92" s="514"/>
      <c r="F92" s="514"/>
      <c r="G92" s="514"/>
      <c r="I92" s="568">
        <f>IF((-1*IFERROR(_xlfn.XLOOKUP(I85,Dropdowns!A49:A53,Dropdowns!B49:B53),I85))&gt;0.02, (-1*IFERROR(_xlfn.XLOOKUP(I85,Dropdowns!A49:A53,Dropdowns!B49:B53),I85))*I89, 0)</f>
        <v>0</v>
      </c>
      <c r="J92" s="568"/>
      <c r="K92" s="568"/>
      <c r="M92" s="519"/>
      <c r="N92" s="519"/>
    </row>
    <row r="93" spans="3:18" ht="10.5" customHeight="1" x14ac:dyDescent="0.35"/>
    <row r="94" spans="3:18" x14ac:dyDescent="0.35">
      <c r="C94" s="547" t="s">
        <v>195</v>
      </c>
      <c r="D94" s="547"/>
      <c r="E94" s="547"/>
      <c r="F94" s="547"/>
      <c r="G94" s="547"/>
      <c r="H94" s="547"/>
      <c r="I94" s="547"/>
      <c r="J94" s="547"/>
      <c r="K94" s="547"/>
      <c r="L94" s="547"/>
      <c r="M94" s="547"/>
      <c r="N94" s="547"/>
    </row>
    <row r="95" spans="3:18" ht="9.75" customHeight="1" x14ac:dyDescent="0.35">
      <c r="C95" s="14"/>
      <c r="D95" s="177"/>
      <c r="E95" s="177"/>
      <c r="M95" s="231"/>
      <c r="N95" s="231"/>
      <c r="P95" s="21"/>
    </row>
    <row r="96" spans="3:18" ht="30" customHeight="1" x14ac:dyDescent="0.35">
      <c r="C96" s="7" t="s">
        <v>196</v>
      </c>
      <c r="I96" s="273">
        <v>0.01</v>
      </c>
      <c r="J96" s="8"/>
      <c r="K96" s="273">
        <v>0.01</v>
      </c>
      <c r="M96" s="515" t="s">
        <v>197</v>
      </c>
      <c r="N96" s="515"/>
      <c r="O96" s="231"/>
      <c r="P96" s="231"/>
      <c r="Q96" s="231"/>
    </row>
    <row r="97" spans="3:17" ht="28.5" customHeight="1" x14ac:dyDescent="0.35">
      <c r="M97" s="231"/>
      <c r="N97" s="231"/>
      <c r="O97" s="231"/>
      <c r="P97" s="231"/>
      <c r="Q97" s="231"/>
    </row>
    <row r="98" spans="3:17" x14ac:dyDescent="0.35">
      <c r="C98" s="547" t="s">
        <v>198</v>
      </c>
      <c r="D98" s="547"/>
      <c r="E98" s="547"/>
      <c r="F98" s="547"/>
      <c r="G98" s="547"/>
      <c r="H98" s="547"/>
      <c r="I98" s="547"/>
      <c r="J98" s="547"/>
      <c r="K98" s="547"/>
      <c r="L98" s="547"/>
      <c r="M98" s="547"/>
      <c r="N98" s="547"/>
    </row>
    <row r="99" spans="3:17" ht="6" customHeight="1" x14ac:dyDescent="0.35"/>
    <row r="100" spans="3:17" ht="30" customHeight="1" x14ac:dyDescent="0.35">
      <c r="C100" s="14" t="s">
        <v>199</v>
      </c>
      <c r="I100" s="360">
        <f>I25</f>
        <v>0</v>
      </c>
      <c r="J100" s="4"/>
      <c r="K100" s="360">
        <f>K25</f>
        <v>0</v>
      </c>
    </row>
    <row r="101" spans="3:17" ht="5.15" customHeight="1" x14ac:dyDescent="0.35">
      <c r="C101" s="14"/>
      <c r="I101" s="4"/>
      <c r="J101" s="4"/>
      <c r="K101" s="4"/>
    </row>
    <row r="102" spans="3:17" ht="30" customHeight="1" x14ac:dyDescent="0.35">
      <c r="C102" t="s">
        <v>200</v>
      </c>
      <c r="I102" s="361">
        <f>$I$41</f>
        <v>0</v>
      </c>
      <c r="J102" s="4"/>
      <c r="K102" s="361">
        <f>$I$41</f>
        <v>0</v>
      </c>
    </row>
    <row r="103" spans="3:17" ht="5.15" customHeight="1" x14ac:dyDescent="0.35">
      <c r="I103" s="4"/>
      <c r="J103" s="4"/>
      <c r="K103" s="4"/>
    </row>
    <row r="104" spans="3:17" ht="30" customHeight="1" x14ac:dyDescent="0.35">
      <c r="C104" t="s">
        <v>201</v>
      </c>
      <c r="I104" s="361">
        <f>$I$69</f>
        <v>0</v>
      </c>
      <c r="J104" s="4"/>
      <c r="K104" s="361">
        <f>$I$69</f>
        <v>0</v>
      </c>
      <c r="M104" s="233"/>
    </row>
    <row r="105" spans="3:17" ht="5.15" customHeight="1" x14ac:dyDescent="0.35">
      <c r="I105" s="4"/>
      <c r="J105" s="4"/>
      <c r="K105" s="4"/>
      <c r="M105" s="233"/>
    </row>
    <row r="106" spans="3:17" ht="30" customHeight="1" x14ac:dyDescent="0.35">
      <c r="C106" t="s">
        <v>202</v>
      </c>
      <c r="I106" s="361">
        <f>$I$92</f>
        <v>0</v>
      </c>
      <c r="J106" s="4"/>
      <c r="K106" s="361">
        <f>$I$92</f>
        <v>0</v>
      </c>
      <c r="M106" s="218"/>
    </row>
    <row r="107" spans="3:17" ht="5.15" customHeight="1" x14ac:dyDescent="0.35">
      <c r="I107" s="4"/>
      <c r="J107" s="4"/>
      <c r="K107" s="4"/>
    </row>
    <row r="108" spans="3:17" ht="30" customHeight="1" x14ac:dyDescent="0.35">
      <c r="C108" t="s">
        <v>203</v>
      </c>
      <c r="I108" s="273">
        <f>I96</f>
        <v>0.01</v>
      </c>
      <c r="J108" s="4"/>
      <c r="K108" s="273">
        <f>K96</f>
        <v>0.01</v>
      </c>
      <c r="M108" s="218"/>
    </row>
    <row r="109" spans="3:17" x14ac:dyDescent="0.35">
      <c r="I109" s="4"/>
      <c r="J109" s="4"/>
      <c r="K109" s="4"/>
    </row>
    <row r="110" spans="3:17" ht="5.15" customHeight="1" x14ac:dyDescent="0.35">
      <c r="I110" s="4"/>
      <c r="J110" s="4"/>
      <c r="K110" s="4"/>
    </row>
    <row r="111" spans="3:17" ht="30" customHeight="1" x14ac:dyDescent="0.35">
      <c r="C111" s="14" t="s">
        <v>204</v>
      </c>
      <c r="I111" s="360">
        <f>I100+(I100*I102)+(I100*I104)+(I100*I106)+(I100*I108)</f>
        <v>0</v>
      </c>
      <c r="J111" s="4"/>
      <c r="K111" s="360">
        <f>K100+(K100*K102)+(K100*K104)+(K100*K106)+(K100*K108)</f>
        <v>0</v>
      </c>
    </row>
    <row r="112" spans="3:17" x14ac:dyDescent="0.35"/>
    <row r="113" spans="3:3" x14ac:dyDescent="0.35">
      <c r="C113" s="28" t="s">
        <v>0</v>
      </c>
    </row>
    <row r="114" spans="3:3" x14ac:dyDescent="0.35"/>
  </sheetData>
  <sheetProtection algorithmName="SHA-512" hashValue="+hRgpW3JaoyEBqIqptznvJrZynkd+MyiujSXaejsFVJl+MwiyRN0IzVvLZ5AJSxGQEr5D7XKtBnS9+7m1so02Q==" saltValue="pOvk/YB1w0cMJ9d6z9pVBw==" spinCount="100000" sheet="1" objects="1" scenarios="1"/>
  <mergeCells count="64">
    <mergeCell ref="M40:N41"/>
    <mergeCell ref="I85:K85"/>
    <mergeCell ref="C4:N4"/>
    <mergeCell ref="C98:N98"/>
    <mergeCell ref="C94:N94"/>
    <mergeCell ref="C71:N71"/>
    <mergeCell ref="C43:N43"/>
    <mergeCell ref="C27:N27"/>
    <mergeCell ref="M96:N96"/>
    <mergeCell ref="C92:G92"/>
    <mergeCell ref="I89:K89"/>
    <mergeCell ref="I92:K92"/>
    <mergeCell ref="M83:N86"/>
    <mergeCell ref="M89:N92"/>
    <mergeCell ref="C25:E25"/>
    <mergeCell ref="I53:K53"/>
    <mergeCell ref="I41:K41"/>
    <mergeCell ref="C33:F33"/>
    <mergeCell ref="O85:O87"/>
    <mergeCell ref="I31:K31"/>
    <mergeCell ref="C30:G32"/>
    <mergeCell ref="I48:K48"/>
    <mergeCell ref="I39:K39"/>
    <mergeCell ref="C85:G85"/>
    <mergeCell ref="M57:M58"/>
    <mergeCell ref="N57:N59"/>
    <mergeCell ref="I81:K81"/>
    <mergeCell ref="I69:K69"/>
    <mergeCell ref="C60:F60"/>
    <mergeCell ref="I58:K58"/>
    <mergeCell ref="I60:K60"/>
    <mergeCell ref="C69:F69"/>
    <mergeCell ref="M65:N67"/>
    <mergeCell ref="C39:G39"/>
    <mergeCell ref="C5:N5"/>
    <mergeCell ref="M7:N7"/>
    <mergeCell ref="C15:E18"/>
    <mergeCell ref="C23:E23"/>
    <mergeCell ref="I17:K17"/>
    <mergeCell ref="I19:K19"/>
    <mergeCell ref="M19:M20"/>
    <mergeCell ref="M14:N18"/>
    <mergeCell ref="C21:N21"/>
    <mergeCell ref="C13:N13"/>
    <mergeCell ref="M29:N32"/>
    <mergeCell ref="C35:G35"/>
    <mergeCell ref="M35:N35"/>
    <mergeCell ref="I35:K35"/>
    <mergeCell ref="I33:K33"/>
    <mergeCell ref="M72:N75"/>
    <mergeCell ref="I74:K74"/>
    <mergeCell ref="C74:G74"/>
    <mergeCell ref="C47:G49"/>
    <mergeCell ref="I78:K78"/>
    <mergeCell ref="I62:K62"/>
    <mergeCell ref="I65:K65"/>
    <mergeCell ref="I51:K51"/>
    <mergeCell ref="C58:G59"/>
    <mergeCell ref="M77:N80"/>
    <mergeCell ref="I55:K55"/>
    <mergeCell ref="C51:F51"/>
    <mergeCell ref="N45:N49"/>
    <mergeCell ref="M51:N52"/>
    <mergeCell ref="M47:M49"/>
  </mergeCells>
  <dataValidations count="1">
    <dataValidation type="list" allowBlank="1" showInputMessage="1" showErrorMessage="1" sqref="J25" xr:uid="{53DC1A18-4CE7-432B-B2B2-A4D5DB5A4955}">
      <formula1>#REF!</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6">
        <x14:dataValidation type="list" allowBlank="1" showInputMessage="1" showErrorMessage="1" xr:uid="{12B1D1E6-E8A5-4DC0-86D6-6B3CDAFCEAEA}">
          <x14:formula1>
            <xm:f>'SRA Look Up Table'!$B$8:$B$17</xm:f>
          </x14:formula1>
          <xm:sqref>I17:K17</xm:sqref>
        </x14:dataValidation>
        <x14:dataValidation type="list" allowBlank="1" showInputMessage="1" xr:uid="{77A90325-285D-4D58-95DD-E834EDB3AB28}">
          <x14:formula1>
            <xm:f>Dropdowns!$A$2:$A$6</xm:f>
          </x14:formula1>
          <xm:sqref>I31:K31</xm:sqref>
        </x14:dataValidation>
        <x14:dataValidation type="list" allowBlank="1" showInputMessage="1" xr:uid="{7590A4CA-39A2-40AA-B558-1D8E4D271C1A}">
          <x14:formula1>
            <xm:f>Dropdowns!$A$35:$A$39</xm:f>
          </x14:formula1>
          <xm:sqref>I58:K58</xm:sqref>
        </x14:dataValidation>
        <x14:dataValidation type="list" allowBlank="1" showInputMessage="1" xr:uid="{60ED8EEF-B751-4871-A454-3180230B6EE2}">
          <x14:formula1>
            <xm:f>Dropdowns!$A$42:$A$46</xm:f>
          </x14:formula1>
          <xm:sqref>I74:K74</xm:sqref>
        </x14:dataValidation>
        <x14:dataValidation type="list" allowBlank="1" showInputMessage="1" xr:uid="{D6CF2279-99E4-4335-8C7B-CDA238A382EE}">
          <x14:formula1>
            <xm:f>Dropdowns!$A$49:$A$53</xm:f>
          </x14:formula1>
          <xm:sqref>I85:K85</xm:sqref>
        </x14:dataValidation>
        <x14:dataValidation type="list" allowBlank="1" showInputMessage="1" xr:uid="{DE12F391-E06D-4319-A2DE-76F615A8CD5E}">
          <x14:formula1>
            <xm:f>Dropdowns!$A$28:$A$32</xm:f>
          </x14:formula1>
          <xm:sqref>I48:K48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B6598-7385-43E3-A230-B3BA4AE72755}">
  <sheetPr>
    <tabColor theme="9" tint="0.59999389629810485"/>
  </sheetPr>
  <dimension ref="A1:Q54"/>
  <sheetViews>
    <sheetView showGridLines="0" zoomScale="85" zoomScaleNormal="85" workbookViewId="0">
      <selection activeCell="E16" sqref="E16"/>
    </sheetView>
  </sheetViews>
  <sheetFormatPr defaultColWidth="0" defaultRowHeight="14.5" zeroHeight="1" x14ac:dyDescent="0.35"/>
  <cols>
    <col min="1" max="1" width="3.7265625" customWidth="1"/>
    <col min="2" max="2" width="4.26953125" customWidth="1"/>
    <col min="3" max="3" width="33" customWidth="1"/>
    <col min="4" max="4" width="18.453125" customWidth="1"/>
    <col min="5" max="5" width="19" customWidth="1"/>
    <col min="6" max="6" width="3.26953125" customWidth="1"/>
    <col min="7" max="7" width="22.1796875" customWidth="1"/>
    <col min="8" max="8" width="0.81640625" customWidth="1"/>
    <col min="9" max="9" width="15.81640625" customWidth="1"/>
    <col min="10" max="10" width="12.453125" customWidth="1"/>
    <col min="11" max="11" width="2.453125" customWidth="1"/>
    <col min="12" max="12" width="12.81640625" customWidth="1"/>
    <col min="13" max="13" width="9.1796875" customWidth="1"/>
    <col min="14" max="14" width="1.54296875" customWidth="1"/>
    <col min="15" max="15" width="30.54296875" customWidth="1"/>
    <col min="16" max="16" width="28" customWidth="1"/>
    <col min="17" max="17" width="9.1796875" customWidth="1"/>
    <col min="18" max="16384" width="9.1796875" hidden="1"/>
  </cols>
  <sheetData>
    <row r="1" spans="3:16" x14ac:dyDescent="0.35"/>
    <row r="2" spans="3:16" ht="15" thickBot="1" x14ac:dyDescent="0.4"/>
    <row r="3" spans="3:16" ht="63.75" customHeight="1" thickBot="1" x14ac:dyDescent="0.4">
      <c r="C3" s="16" t="s">
        <v>1</v>
      </c>
      <c r="D3" s="17"/>
      <c r="E3" s="17"/>
      <c r="F3" s="17"/>
      <c r="G3" s="17"/>
      <c r="H3" s="17"/>
      <c r="I3" s="17"/>
      <c r="J3" s="17"/>
      <c r="K3" s="17"/>
      <c r="L3" s="17"/>
      <c r="M3" s="17"/>
      <c r="N3" s="17"/>
      <c r="O3" s="17"/>
      <c r="P3" s="18"/>
    </row>
    <row r="4" spans="3:16" x14ac:dyDescent="0.35"/>
    <row r="5" spans="3:16" s="4" customFormat="1" ht="18" customHeight="1" x14ac:dyDescent="0.35">
      <c r="C5" s="507" t="s">
        <v>1097</v>
      </c>
      <c r="D5" s="508"/>
      <c r="E5" s="508"/>
      <c r="F5" s="508"/>
      <c r="G5" s="508"/>
      <c r="H5" s="508"/>
      <c r="I5" s="508"/>
      <c r="J5" s="508"/>
      <c r="K5" s="508"/>
      <c r="L5" s="508"/>
      <c r="M5" s="508"/>
      <c r="N5" s="508"/>
      <c r="O5" s="508"/>
      <c r="P5" s="509"/>
    </row>
    <row r="6" spans="3:16" ht="55" customHeight="1" x14ac:dyDescent="0.35">
      <c r="C6" s="511" t="s">
        <v>1109</v>
      </c>
      <c r="D6" s="573"/>
      <c r="E6" s="573"/>
      <c r="F6" s="573"/>
      <c r="G6" s="573"/>
      <c r="H6" s="573"/>
      <c r="I6" s="573"/>
      <c r="J6" s="573"/>
      <c r="K6" s="573"/>
      <c r="L6" s="573"/>
      <c r="M6" s="573"/>
      <c r="N6" s="573"/>
      <c r="O6" s="573"/>
      <c r="P6" s="574"/>
    </row>
    <row r="7" spans="3:16" ht="15" customHeight="1" x14ac:dyDescent="0.35">
      <c r="C7" s="461"/>
      <c r="D7" s="461"/>
      <c r="E7" s="461"/>
      <c r="F7" s="461"/>
      <c r="G7" s="461"/>
      <c r="H7" s="461"/>
      <c r="I7" s="461"/>
      <c r="J7" s="461"/>
      <c r="K7" s="461"/>
      <c r="L7" s="461"/>
      <c r="M7" s="461"/>
      <c r="N7" s="461"/>
      <c r="O7" s="461"/>
      <c r="P7" s="461"/>
    </row>
    <row r="8" spans="3:16" ht="16" customHeight="1" x14ac:dyDescent="0.35">
      <c r="C8" s="457" t="s">
        <v>5</v>
      </c>
      <c r="D8" s="458"/>
      <c r="E8" s="458"/>
      <c r="F8" s="458"/>
      <c r="G8" s="458"/>
      <c r="H8" s="458"/>
      <c r="I8" s="575" t="s">
        <v>36</v>
      </c>
      <c r="J8" s="575"/>
      <c r="K8" s="453"/>
      <c r="L8" s="575" t="s">
        <v>37</v>
      </c>
      <c r="M8" s="575"/>
      <c r="N8" s="453"/>
      <c r="O8" s="575" t="s">
        <v>38</v>
      </c>
      <c r="P8" s="576"/>
    </row>
    <row r="9" spans="3:16" x14ac:dyDescent="0.35"/>
    <row r="10" spans="3:16" ht="14.25" customHeight="1" x14ac:dyDescent="0.35">
      <c r="C10" s="528" t="s">
        <v>205</v>
      </c>
      <c r="D10" s="528"/>
      <c r="E10" s="176"/>
      <c r="F10" s="4"/>
      <c r="I10" s="6">
        <f>'Step 1. Hospital Baseline'!I65</f>
        <v>0</v>
      </c>
      <c r="L10" s="6">
        <f>'Step 1. Hospital Baseline'!K65</f>
        <v>0</v>
      </c>
    </row>
    <row r="11" spans="3:16" x14ac:dyDescent="0.35">
      <c r="C11" s="176"/>
      <c r="D11" s="176"/>
      <c r="E11" s="176"/>
      <c r="F11" s="4"/>
    </row>
    <row r="12" spans="3:16" ht="15.75" customHeight="1" x14ac:dyDescent="0.35">
      <c r="C12" s="518" t="s">
        <v>206</v>
      </c>
      <c r="D12" s="518"/>
      <c r="E12" s="177"/>
    </row>
    <row r="13" spans="3:16" ht="14.5" customHeight="1" x14ac:dyDescent="0.35">
      <c r="C13" s="23" t="s">
        <v>107</v>
      </c>
      <c r="D13" s="177"/>
      <c r="E13" s="177"/>
      <c r="I13" s="276">
        <f>'Step 2. Volume Based Adj.'!I60</f>
        <v>0</v>
      </c>
      <c r="L13" s="276">
        <f>'Step 2. Volume Based Adj.'!K60</f>
        <v>0</v>
      </c>
    </row>
    <row r="14" spans="3:16" ht="5.15" customHeight="1" x14ac:dyDescent="0.35"/>
    <row r="15" spans="3:16" ht="14.5" customHeight="1" x14ac:dyDescent="0.35">
      <c r="C15" s="23" t="s">
        <v>108</v>
      </c>
      <c r="D15" s="15"/>
      <c r="E15" s="15"/>
      <c r="G15" s="23"/>
      <c r="H15" s="23"/>
      <c r="I15" s="276">
        <f>'Step 2. Volume Based Adj.'!I61</f>
        <v>0</v>
      </c>
      <c r="J15" s="23"/>
      <c r="L15" s="276">
        <f>'Step 2. Volume Based Adj.'!K61</f>
        <v>0</v>
      </c>
      <c r="M15" s="23"/>
    </row>
    <row r="16" spans="3:16" x14ac:dyDescent="0.35">
      <c r="C16" s="15"/>
      <c r="D16" s="15"/>
      <c r="E16" s="15"/>
      <c r="G16" s="23"/>
      <c r="H16" s="23"/>
      <c r="I16" s="23"/>
      <c r="J16" s="23"/>
      <c r="L16" s="23"/>
      <c r="M16" s="23"/>
    </row>
    <row r="17" spans="3:13" ht="14.5" customHeight="1" x14ac:dyDescent="0.35">
      <c r="C17" s="15"/>
      <c r="D17" s="15"/>
      <c r="E17" s="15"/>
      <c r="F17" s="572" t="s">
        <v>207</v>
      </c>
      <c r="G17" s="572"/>
      <c r="H17" s="23"/>
      <c r="I17" s="20">
        <f>I19-I10</f>
        <v>0</v>
      </c>
      <c r="J17" s="335">
        <f>IFERROR(I17/I10,0)</f>
        <v>0</v>
      </c>
      <c r="L17" s="20">
        <f>L19-L10</f>
        <v>0</v>
      </c>
      <c r="M17" s="335">
        <f>IFERROR(L17/L10,0)</f>
        <v>0</v>
      </c>
    </row>
    <row r="18" spans="3:13" ht="5.15" customHeight="1" x14ac:dyDescent="0.35"/>
    <row r="19" spans="3:13" ht="14.5" customHeight="1" x14ac:dyDescent="0.35">
      <c r="C19" s="15"/>
      <c r="D19" s="15"/>
      <c r="E19" s="15"/>
      <c r="G19" s="23" t="s">
        <v>208</v>
      </c>
      <c r="H19" s="23"/>
      <c r="I19" s="22">
        <f>'Step 2. Volume Based Adj.'!I63</f>
        <v>0</v>
      </c>
      <c r="L19" s="6">
        <f>'Step 2. Volume Based Adj.'!K63</f>
        <v>0</v>
      </c>
    </row>
    <row r="20" spans="3:13" ht="15.75" customHeight="1" x14ac:dyDescent="0.35">
      <c r="C20" s="518" t="s">
        <v>209</v>
      </c>
      <c r="D20" s="518"/>
      <c r="E20" s="518"/>
      <c r="G20" s="23"/>
      <c r="H20" s="23"/>
    </row>
    <row r="21" spans="3:13" ht="14.5" customHeight="1" x14ac:dyDescent="0.35">
      <c r="C21" s="23" t="s">
        <v>135</v>
      </c>
      <c r="D21" s="177"/>
      <c r="E21" s="177"/>
      <c r="G21" s="23"/>
      <c r="H21" s="23"/>
      <c r="I21" s="264">
        <f>'Step 3. Reflect FFS'!I59</f>
        <v>0</v>
      </c>
      <c r="J21" s="334"/>
      <c r="K21" s="334"/>
      <c r="L21" s="264">
        <f>'Step 3. Reflect FFS'!K59</f>
        <v>0</v>
      </c>
      <c r="M21" s="23"/>
    </row>
    <row r="22" spans="3:13" ht="5.15" customHeight="1" x14ac:dyDescent="0.35"/>
    <row r="23" spans="3:13" ht="14.5" customHeight="1" x14ac:dyDescent="0.35">
      <c r="C23" s="23" t="s">
        <v>136</v>
      </c>
      <c r="D23" s="15"/>
      <c r="E23" s="15"/>
      <c r="G23" s="23"/>
      <c r="H23" s="23"/>
      <c r="I23" s="264">
        <f>'Step 3. Reflect FFS'!I61</f>
        <v>0</v>
      </c>
      <c r="J23" s="334"/>
      <c r="K23" s="336"/>
      <c r="L23" s="264">
        <f>'Step 3. Reflect FFS'!K61</f>
        <v>0</v>
      </c>
    </row>
    <row r="24" spans="3:13" x14ac:dyDescent="0.35">
      <c r="C24" s="15"/>
      <c r="D24" s="15"/>
      <c r="E24" s="15"/>
      <c r="G24" s="23"/>
      <c r="H24" s="23"/>
      <c r="I24" s="23"/>
      <c r="J24" s="23"/>
      <c r="L24" s="23"/>
    </row>
    <row r="25" spans="3:13" ht="14.5" customHeight="1" x14ac:dyDescent="0.35">
      <c r="C25" s="15"/>
      <c r="D25" s="15"/>
      <c r="E25" s="15"/>
      <c r="G25" s="572" t="s">
        <v>210</v>
      </c>
      <c r="H25" s="572"/>
      <c r="I25" s="20">
        <f>I27-I19</f>
        <v>0</v>
      </c>
      <c r="J25" s="335">
        <f>IFERROR(I25/I19,)</f>
        <v>0</v>
      </c>
      <c r="L25" s="20">
        <f>L27-L19</f>
        <v>0</v>
      </c>
      <c r="M25" s="335">
        <f>IFERROR(L25/L19,0)</f>
        <v>0</v>
      </c>
    </row>
    <row r="26" spans="3:13" ht="5.15" customHeight="1" x14ac:dyDescent="0.35"/>
    <row r="27" spans="3:13" ht="14.5" customHeight="1" x14ac:dyDescent="0.35">
      <c r="C27" s="15"/>
      <c r="D27" s="15"/>
      <c r="E27" s="15"/>
      <c r="H27" s="23" t="s">
        <v>208</v>
      </c>
      <c r="I27" s="22">
        <f>'Step 3. Reflect FFS'!I63</f>
        <v>0</v>
      </c>
      <c r="L27" s="6">
        <f>'Step 3. Reflect FFS'!K63</f>
        <v>0</v>
      </c>
    </row>
    <row r="28" spans="3:13" x14ac:dyDescent="0.35">
      <c r="C28" s="14" t="s">
        <v>211</v>
      </c>
    </row>
    <row r="29" spans="3:13" ht="4.5" customHeight="1" x14ac:dyDescent="0.35"/>
    <row r="30" spans="3:13" ht="15" customHeight="1" x14ac:dyDescent="0.35">
      <c r="C30" s="23" t="s">
        <v>212</v>
      </c>
      <c r="I30" s="264">
        <f>'Step 4. AHEAD Specfic Adj'!I19</f>
        <v>0</v>
      </c>
      <c r="L30" s="264">
        <f>'Step 4. AHEAD Specfic Adj'!I19</f>
        <v>0</v>
      </c>
    </row>
    <row r="31" spans="3:13" ht="4.5" customHeight="1" x14ac:dyDescent="0.35"/>
    <row r="32" spans="3:13" ht="15" customHeight="1" x14ac:dyDescent="0.35">
      <c r="C32" s="23" t="s">
        <v>200</v>
      </c>
      <c r="I32" s="264">
        <f>'Step 4. AHEAD Specfic Adj'!I102</f>
        <v>0</v>
      </c>
      <c r="J32" s="23"/>
      <c r="K32" s="23"/>
      <c r="L32" s="264">
        <f>'Step 4. AHEAD Specfic Adj'!K102</f>
        <v>0</v>
      </c>
    </row>
    <row r="33" spans="3:16" ht="4.5" customHeight="1" x14ac:dyDescent="0.35"/>
    <row r="34" spans="3:16" ht="14.5" customHeight="1" x14ac:dyDescent="0.35">
      <c r="C34" s="23" t="s">
        <v>201</v>
      </c>
      <c r="I34" s="264">
        <f>'Step 4. AHEAD Specfic Adj'!I104</f>
        <v>0</v>
      </c>
      <c r="J34" s="334"/>
      <c r="K34" s="334"/>
      <c r="L34" s="264">
        <f>'Step 4. AHEAD Specfic Adj'!K104</f>
        <v>0</v>
      </c>
    </row>
    <row r="35" spans="3:16" ht="5.15" customHeight="1" x14ac:dyDescent="0.35"/>
    <row r="36" spans="3:16" ht="14.5" customHeight="1" x14ac:dyDescent="0.35">
      <c r="C36" s="23" t="s">
        <v>202</v>
      </c>
      <c r="I36" s="264">
        <f>'Step 4. AHEAD Specfic Adj'!I106</f>
        <v>0</v>
      </c>
      <c r="J36" s="334"/>
      <c r="K36" s="334"/>
      <c r="L36" s="264">
        <f>'Step 4. AHEAD Specfic Adj'!K106</f>
        <v>0</v>
      </c>
    </row>
    <row r="37" spans="3:16" ht="5.15" customHeight="1" x14ac:dyDescent="0.35"/>
    <row r="38" spans="3:16" ht="14.5" customHeight="1" x14ac:dyDescent="0.35">
      <c r="C38" s="23" t="s">
        <v>203</v>
      </c>
      <c r="H38" s="8"/>
      <c r="I38" s="264">
        <f>'Step 4. AHEAD Specfic Adj'!I108</f>
        <v>0.01</v>
      </c>
      <c r="J38" s="334"/>
      <c r="K38" s="334"/>
      <c r="L38" s="264">
        <f>'Step 4. AHEAD Specfic Adj'!K108</f>
        <v>0.01</v>
      </c>
    </row>
    <row r="39" spans="3:16" x14ac:dyDescent="0.35">
      <c r="H39" s="8"/>
    </row>
    <row r="40" spans="3:16" ht="14.5" customHeight="1" x14ac:dyDescent="0.35">
      <c r="G40" s="8" t="s">
        <v>213</v>
      </c>
      <c r="H40" s="8"/>
      <c r="I40" s="181">
        <f>I42-I27</f>
        <v>0</v>
      </c>
      <c r="J40" s="188">
        <f>IFERROR(I40/I27,0)</f>
        <v>0</v>
      </c>
      <c r="L40" s="181">
        <f>L42-L27</f>
        <v>0</v>
      </c>
      <c r="M40" s="188">
        <f>IFERROR(L40/L27,0)</f>
        <v>0</v>
      </c>
    </row>
    <row r="41" spans="3:16" ht="5.15" customHeight="1" x14ac:dyDescent="0.35"/>
    <row r="42" spans="3:16" ht="14.5" customHeight="1" x14ac:dyDescent="0.35">
      <c r="G42" s="8" t="s">
        <v>208</v>
      </c>
      <c r="H42" s="8"/>
      <c r="I42" s="181">
        <f>'Step 4. AHEAD Specfic Adj'!I111</f>
        <v>0</v>
      </c>
      <c r="J42" s="4"/>
      <c r="L42" s="181">
        <f>'Step 4. AHEAD Specfic Adj'!K111</f>
        <v>0</v>
      </c>
      <c r="M42" s="4"/>
    </row>
    <row r="43" spans="3:16" x14ac:dyDescent="0.35"/>
    <row r="44" spans="3:16" ht="14.5" customHeight="1" x14ac:dyDescent="0.35">
      <c r="C44" s="518" t="s">
        <v>214</v>
      </c>
      <c r="D44" s="518"/>
      <c r="E44" s="518"/>
      <c r="G44" s="23" t="s">
        <v>215</v>
      </c>
      <c r="H44" s="23"/>
      <c r="I44" s="20">
        <f>I46-I42</f>
        <v>0</v>
      </c>
      <c r="J44" s="335">
        <f>IFERROR(I44/I42,0)</f>
        <v>0</v>
      </c>
      <c r="L44" s="20">
        <f>L46-L42</f>
        <v>0</v>
      </c>
      <c r="M44" s="335">
        <f>IFERROR(L44/L42,0)</f>
        <v>0</v>
      </c>
      <c r="O44" s="516" t="s">
        <v>216</v>
      </c>
      <c r="P44" s="516"/>
    </row>
    <row r="45" spans="3:16" ht="5.15" customHeight="1" x14ac:dyDescent="0.35">
      <c r="C45" s="518"/>
      <c r="D45" s="518"/>
      <c r="E45" s="518"/>
      <c r="G45" s="23"/>
      <c r="H45" s="23"/>
      <c r="O45" s="516"/>
      <c r="P45" s="516"/>
    </row>
    <row r="46" spans="3:16" ht="14.5" customHeight="1" x14ac:dyDescent="0.35">
      <c r="C46" s="518"/>
      <c r="D46" s="518"/>
      <c r="E46" s="518"/>
      <c r="G46" s="23"/>
      <c r="H46" s="23"/>
      <c r="I46" s="169">
        <f>I42*0.98</f>
        <v>0</v>
      </c>
      <c r="L46" s="169">
        <f>L42*0.98</f>
        <v>0</v>
      </c>
      <c r="O46" s="516"/>
      <c r="P46" s="516"/>
    </row>
    <row r="47" spans="3:16" x14ac:dyDescent="0.35"/>
    <row r="48" spans="3:16" ht="14.5" customHeight="1" x14ac:dyDescent="0.35">
      <c r="C48" s="122" t="s">
        <v>217</v>
      </c>
      <c r="D48" s="122"/>
      <c r="E48" s="21"/>
      <c r="F48" s="21"/>
      <c r="G48" s="21"/>
      <c r="H48" s="21"/>
      <c r="I48" s="275">
        <f>I46+L46</f>
        <v>0</v>
      </c>
    </row>
    <row r="49" spans="3:16" x14ac:dyDescent="0.35">
      <c r="C49" s="3"/>
      <c r="D49" s="3"/>
      <c r="E49" s="21"/>
      <c r="F49" s="21"/>
      <c r="G49" s="21"/>
      <c r="H49" s="21"/>
      <c r="I49" s="3"/>
      <c r="J49" s="21"/>
      <c r="K49" s="21"/>
      <c r="L49" s="21"/>
      <c r="M49" s="21"/>
      <c r="N49" s="21"/>
      <c r="O49" s="21"/>
      <c r="P49" s="21"/>
    </row>
    <row r="50" spans="3:16" ht="14.5" customHeight="1" x14ac:dyDescent="0.35">
      <c r="C50" s="122" t="s">
        <v>218</v>
      </c>
      <c r="D50" s="3"/>
      <c r="E50" s="21"/>
      <c r="F50" s="21"/>
      <c r="G50" s="21"/>
      <c r="H50" s="21"/>
      <c r="I50" s="275">
        <f>I48/26</f>
        <v>0</v>
      </c>
      <c r="J50" s="21"/>
      <c r="K50" s="21"/>
      <c r="L50" s="21"/>
      <c r="M50" s="21"/>
      <c r="N50" s="21"/>
      <c r="O50" s="21"/>
      <c r="P50" s="21"/>
    </row>
    <row r="51" spans="3:16" x14ac:dyDescent="0.35">
      <c r="C51" s="21"/>
      <c r="D51" s="21"/>
      <c r="E51" s="21"/>
      <c r="F51" s="21"/>
      <c r="G51" s="21"/>
      <c r="H51" s="21"/>
      <c r="I51" s="21"/>
      <c r="J51" s="21"/>
      <c r="K51" s="21"/>
      <c r="L51" s="21"/>
      <c r="M51" s="21"/>
      <c r="N51" s="21"/>
      <c r="O51" s="21"/>
      <c r="P51" s="21"/>
    </row>
    <row r="52" spans="3:16" x14ac:dyDescent="0.35">
      <c r="C52" s="21"/>
      <c r="D52" s="21"/>
      <c r="E52" s="21"/>
      <c r="F52" s="21"/>
      <c r="G52" s="21"/>
      <c r="H52" s="21"/>
      <c r="I52" s="21"/>
      <c r="J52" s="21"/>
      <c r="K52" s="21"/>
      <c r="L52" s="21"/>
      <c r="M52" s="21"/>
      <c r="N52" s="21"/>
      <c r="O52" s="21"/>
      <c r="P52" s="21"/>
    </row>
    <row r="53" spans="3:16" x14ac:dyDescent="0.35">
      <c r="C53" s="28" t="s">
        <v>0</v>
      </c>
      <c r="D53" s="21"/>
      <c r="E53" s="21"/>
      <c r="F53" s="21"/>
      <c r="G53" s="21"/>
      <c r="H53" s="21"/>
      <c r="I53" s="21"/>
      <c r="J53" s="21"/>
      <c r="K53" s="21"/>
      <c r="L53" s="21"/>
      <c r="M53" s="21"/>
      <c r="N53" s="21"/>
      <c r="O53" s="21"/>
      <c r="P53" s="21"/>
    </row>
    <row r="54" spans="3:16" x14ac:dyDescent="0.35">
      <c r="C54" s="21"/>
      <c r="D54" s="21"/>
      <c r="E54" s="21"/>
      <c r="F54" s="21"/>
      <c r="G54" s="21"/>
      <c r="H54" s="21"/>
      <c r="I54" s="272"/>
      <c r="J54" s="21"/>
      <c r="K54" s="21"/>
      <c r="L54" s="21"/>
      <c r="M54" s="21"/>
      <c r="N54" s="21"/>
      <c r="O54" s="21"/>
      <c r="P54" s="21"/>
    </row>
  </sheetData>
  <sheetProtection algorithmName="SHA-512" hashValue="EPCN3O571OAcMAYcugKT6RbTOEuWTMXqwgOPkDF8qtpw1xgMBsyZnJPw17hGaUnBJR1X5VleYHPxwLiUHYFGTw==" saltValue="2G1cWh2nWkIF21BkGnPcGQ==" spinCount="100000" sheet="1" objects="1" scenarios="1"/>
  <mergeCells count="12">
    <mergeCell ref="C5:P5"/>
    <mergeCell ref="G25:H25"/>
    <mergeCell ref="O44:P46"/>
    <mergeCell ref="C6:P6"/>
    <mergeCell ref="O8:P8"/>
    <mergeCell ref="F17:G17"/>
    <mergeCell ref="I8:J8"/>
    <mergeCell ref="L8:M8"/>
    <mergeCell ref="C20:E20"/>
    <mergeCell ref="C44:E46"/>
    <mergeCell ref="C10:D10"/>
    <mergeCell ref="C12:D12"/>
  </mergeCells>
  <conditionalFormatting sqref="I13 L13 I15 L15 I17:J17 L17:M17 I21 L21 I23 L23 I25:J25 L25:M25 I30 L30 I32 L32 I34 L34 I36 L36 I38 L38 I40:J40 L40:M40">
    <cfRule type="cellIs" dxfId="0" priority="1" operator="between">
      <formula>0.000000000001</formula>
      <formula>1000000000000</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C9E9A-3A55-488D-85E1-ACFAAD59B121}">
  <dimension ref="B2:I36"/>
  <sheetViews>
    <sheetView showGridLines="0" workbookViewId="0">
      <selection activeCell="C7" sqref="C7"/>
    </sheetView>
  </sheetViews>
  <sheetFormatPr defaultRowHeight="14.5" x14ac:dyDescent="0.35"/>
  <cols>
    <col min="1" max="2" width="9.81640625" bestFit="1" customWidth="1"/>
    <col min="3" max="7" width="13.7265625" bestFit="1" customWidth="1"/>
  </cols>
  <sheetData>
    <row r="2" spans="2:9" x14ac:dyDescent="0.35">
      <c r="B2" s="224" t="s">
        <v>219</v>
      </c>
      <c r="C2" s="225" t="str">
        <f>'CAR Details'!D7</f>
        <v/>
      </c>
    </row>
    <row r="5" spans="2:9" x14ac:dyDescent="0.35">
      <c r="B5" s="153" t="s">
        <v>220</v>
      </c>
      <c r="C5" s="144" t="s">
        <v>221</v>
      </c>
      <c r="D5" s="144" t="s">
        <v>222</v>
      </c>
      <c r="E5" s="144" t="s">
        <v>223</v>
      </c>
      <c r="F5" s="144" t="s">
        <v>224</v>
      </c>
      <c r="G5" s="144" t="s">
        <v>225</v>
      </c>
    </row>
    <row r="6" spans="2:9" x14ac:dyDescent="0.35">
      <c r="B6" s="153" t="s">
        <v>226</v>
      </c>
      <c r="C6" s="48" t="e" cm="1">
        <f t="array" ref="C6">_xlfn.XLOOKUP(1, ('Floor Calc'!C5='CMS Impact File '!$B:$B)*('CMS Impact File '!$C:$C='Floor Calc'!$C$2), 'CMS Impact File '!$J:$J)</f>
        <v>#N/A</v>
      </c>
      <c r="D6" s="48" t="e" cm="1">
        <f t="array" ref="D6">_xlfn.XLOOKUP(1, ('Floor Calc'!D5='CMS Impact File '!$B:$B)*('CMS Impact File '!$C:$C='Floor Calc'!$C$2), 'CMS Impact File '!$J:$J)</f>
        <v>#N/A</v>
      </c>
      <c r="E6" s="48" t="e" cm="1">
        <f t="array" ref="E6">_xlfn.XLOOKUP(1, ('Floor Calc'!E5='CMS Impact File '!$B:$B)*('CMS Impact File '!$C:$C='Floor Calc'!$C$2), 'CMS Impact File '!$J:$J)</f>
        <v>#N/A</v>
      </c>
      <c r="F6" s="48" t="e" cm="1">
        <f t="array" ref="F6">_xlfn.XLOOKUP(1, ('Floor Calc'!F5='CMS Impact File '!$B:$B)*('CMS Impact File '!$C:$C='Floor Calc'!$C$2), 'CMS Impact File '!$J:$J)</f>
        <v>#N/A</v>
      </c>
      <c r="G6" s="48" t="e" cm="1">
        <f t="array" ref="G6">_xlfn.XLOOKUP(1, ('Floor Calc'!G5='CMS Impact File '!$B:$B)*('CMS Impact File '!$C:$C='Floor Calc'!$C$2), 'CMS Impact File '!$J:$J)</f>
        <v>#N/A</v>
      </c>
    </row>
    <row r="7" spans="2:9" x14ac:dyDescent="0.35">
      <c r="B7" s="153" t="s">
        <v>227</v>
      </c>
      <c r="C7" s="289" t="e" cm="1">
        <f t="array" ref="C7">_xlfn.XLOOKUP(1, ('Floor Calc'!C5='CMS Impact File '!$B:$B)*('CMS Impact File '!$C:$C='Floor Calc'!$C$2), 'CMS Impact File '!$L:$L)</f>
        <v>#N/A</v>
      </c>
      <c r="D7" s="289" t="e" cm="1">
        <f t="array" ref="D7">_xlfn.XLOOKUP(1, ('Floor Calc'!D5='CMS Impact File '!$B:$B)*('CMS Impact File '!$C:$C='Floor Calc'!$C$2), 'CMS Impact File '!$L:$L)</f>
        <v>#N/A</v>
      </c>
      <c r="E7" s="289" t="e" cm="1">
        <f t="array" ref="E7">_xlfn.XLOOKUP(1, ('Floor Calc'!E5='CMS Impact File '!$B:$B)*('CMS Impact File '!$C:$C='Floor Calc'!$C$2), 'CMS Impact File '!$L:$L)</f>
        <v>#N/A</v>
      </c>
      <c r="F7" s="289" t="e" cm="1">
        <f t="array" ref="F7">_xlfn.XLOOKUP(1, ('Floor Calc'!F5='CMS Impact File '!$B:$B)*('CMS Impact File '!$C:$C='Floor Calc'!$C$2), 'CMS Impact File '!$L:$L)</f>
        <v>#N/A</v>
      </c>
      <c r="G7" s="289" t="e" cm="1">
        <f t="array" ref="G7">_xlfn.XLOOKUP(1, ('Floor Calc'!G5='CMS Impact File '!$B:$B)*('CMS Impact File '!$C:$C='Floor Calc'!$C$2), 'CMS Impact File '!$L:$L)</f>
        <v>#N/A</v>
      </c>
    </row>
    <row r="8" spans="2:9" x14ac:dyDescent="0.35">
      <c r="B8" s="153" t="s">
        <v>228</v>
      </c>
      <c r="C8" s="48" t="e" cm="1">
        <f t="array" ref="C8">_xlfn.XLOOKUP(1, ('Floor Calc'!C5='CMS Impact File '!$B:$B)*('CMS Impact File '!$C:$C='Floor Calc'!$C$2), 'CMS Impact File '!$K:$K)</f>
        <v>#N/A</v>
      </c>
      <c r="D8" s="48" t="e" cm="1">
        <f t="array" ref="D8">_xlfn.XLOOKUP(1, ('Floor Calc'!D5='CMS Impact File '!$B:$B)*('CMS Impact File '!$C:$C='Floor Calc'!$C$2), 'CMS Impact File '!$K:$K)</f>
        <v>#N/A</v>
      </c>
      <c r="E8" s="48" t="e" cm="1">
        <f t="array" ref="E8">_xlfn.XLOOKUP(1, ('Floor Calc'!E5='CMS Impact File '!$B:$B)*('CMS Impact File '!$C:$C='Floor Calc'!$C$2), 'CMS Impact File '!$K:$K)</f>
        <v>#N/A</v>
      </c>
      <c r="F8" s="48" t="e" cm="1">
        <f t="array" ref="F8">_xlfn.XLOOKUP(1, ('Floor Calc'!F5='CMS Impact File '!$B:$B)*('CMS Impact File '!$C:$C='Floor Calc'!$C$2), 'CMS Impact File '!$K:$K)</f>
        <v>#N/A</v>
      </c>
      <c r="G8" s="48" t="e" cm="1">
        <f t="array" ref="G8">_xlfn.XLOOKUP(1, ('Floor Calc'!G5='CMS Impact File '!$B:$B)*('CMS Impact File '!$C:$C='Floor Calc'!$C$2), 'CMS Impact File '!$K:$K)</f>
        <v>#N/A</v>
      </c>
    </row>
    <row r="14" spans="2:9" x14ac:dyDescent="0.35">
      <c r="I14" s="30"/>
    </row>
    <row r="19" spans="8:8" x14ac:dyDescent="0.35">
      <c r="H19" s="114"/>
    </row>
    <row r="20" spans="8:8" x14ac:dyDescent="0.35">
      <c r="H20" s="114"/>
    </row>
    <row r="22" spans="8:8" x14ac:dyDescent="0.35">
      <c r="H22" s="114"/>
    </row>
    <row r="34" spans="4:7" x14ac:dyDescent="0.35">
      <c r="D34" s="14"/>
      <c r="E34" s="14"/>
      <c r="F34" s="14"/>
    </row>
    <row r="35" spans="4:7" x14ac:dyDescent="0.35">
      <c r="F35" s="14"/>
      <c r="G35" s="14"/>
    </row>
    <row r="36" spans="4:7" x14ac:dyDescent="0.35">
      <c r="G36" s="14"/>
    </row>
  </sheetData>
  <phoneticPr fontId="30"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9BF62-BEE5-4077-B1E2-EA8A3BBB97A9}">
  <sheetPr>
    <tabColor theme="0" tint="-0.14999847407452621"/>
  </sheetPr>
  <dimension ref="A1:R71"/>
  <sheetViews>
    <sheetView showGridLines="0" zoomScale="85" zoomScaleNormal="85" workbookViewId="0">
      <selection activeCell="E2" sqref="E2"/>
    </sheetView>
  </sheetViews>
  <sheetFormatPr defaultColWidth="0" defaultRowHeight="14.5" x14ac:dyDescent="0.35"/>
  <cols>
    <col min="1" max="1" width="4.453125" customWidth="1"/>
    <col min="2" max="2" width="6.54296875" customWidth="1"/>
    <col min="3" max="3" width="65.7265625" customWidth="1"/>
    <col min="4" max="4" width="61" style="27" customWidth="1"/>
    <col min="5" max="7" width="17.1796875" bestFit="1" customWidth="1"/>
    <col min="8" max="8" width="17.453125" customWidth="1"/>
    <col min="9" max="9" width="2.81640625" customWidth="1"/>
    <col min="10" max="10" width="37.54296875" customWidth="1"/>
    <col min="11" max="11" width="33.26953125" customWidth="1"/>
    <col min="12" max="12" width="14.453125" customWidth="1"/>
    <col min="13" max="14" width="14.453125" hidden="1" customWidth="1"/>
    <col min="15" max="15" width="7.81640625" hidden="1" customWidth="1"/>
    <col min="16" max="16" width="5" hidden="1" customWidth="1"/>
    <col min="17" max="17" width="11.81640625" hidden="1" customWidth="1"/>
    <col min="18" max="18" width="20.7265625" hidden="1" customWidth="1"/>
    <col min="19" max="16384" width="9.1796875" hidden="1"/>
  </cols>
  <sheetData>
    <row r="1" spans="1:17" ht="15" thickBot="1" x14ac:dyDescent="0.4"/>
    <row r="2" spans="1:17" ht="75.75" customHeight="1" thickBot="1" x14ac:dyDescent="0.4">
      <c r="B2" s="16" t="s">
        <v>1</v>
      </c>
      <c r="C2" s="17"/>
      <c r="D2" s="17"/>
      <c r="E2" s="17"/>
      <c r="F2" s="17"/>
      <c r="G2" s="17"/>
      <c r="H2" s="17"/>
      <c r="I2" s="17"/>
      <c r="J2" s="17"/>
      <c r="K2" s="18"/>
    </row>
    <row r="4" spans="1:17" s="4" customFormat="1" ht="18" customHeight="1" x14ac:dyDescent="0.35">
      <c r="B4" s="507" t="s">
        <v>1108</v>
      </c>
      <c r="C4" s="508"/>
      <c r="D4" s="508"/>
      <c r="E4" s="508"/>
      <c r="F4" s="508"/>
      <c r="G4" s="508"/>
      <c r="H4" s="508"/>
      <c r="I4" s="508"/>
      <c r="J4" s="508"/>
      <c r="K4" s="509"/>
    </row>
    <row r="5" spans="1:17" ht="107.25" customHeight="1" x14ac:dyDescent="0.35">
      <c r="B5" s="521" t="s">
        <v>1107</v>
      </c>
      <c r="C5" s="521"/>
      <c r="D5" s="521"/>
      <c r="E5" s="521"/>
      <c r="F5" s="521"/>
      <c r="G5" s="521"/>
      <c r="H5" s="521"/>
      <c r="I5" s="521"/>
      <c r="J5" s="521"/>
      <c r="K5" s="521"/>
    </row>
    <row r="6" spans="1:17" x14ac:dyDescent="0.35">
      <c r="D6"/>
    </row>
    <row r="7" spans="1:17" x14ac:dyDescent="0.35">
      <c r="C7" s="113" t="s">
        <v>229</v>
      </c>
      <c r="D7" s="342" t="str">
        <f>IF(ISBLANK('Step 1. Hospital Baseline'!D13),"",'Step 1. Hospital Baseline'!D13)</f>
        <v/>
      </c>
      <c r="K7" s="21"/>
      <c r="M7" s="14"/>
      <c r="N7" s="14"/>
    </row>
    <row r="8" spans="1:17" x14ac:dyDescent="0.35">
      <c r="K8" s="21"/>
      <c r="N8" s="28"/>
    </row>
    <row r="9" spans="1:17" x14ac:dyDescent="0.35">
      <c r="B9" s="468" t="s">
        <v>230</v>
      </c>
      <c r="C9" s="469" t="s">
        <v>231</v>
      </c>
      <c r="D9" s="469" t="s">
        <v>35</v>
      </c>
      <c r="E9" s="470" t="s">
        <v>222</v>
      </c>
      <c r="F9" s="470" t="s">
        <v>223</v>
      </c>
      <c r="G9" s="470" t="s">
        <v>224</v>
      </c>
      <c r="H9" s="470" t="s">
        <v>225</v>
      </c>
      <c r="I9" s="471" t="s">
        <v>232</v>
      </c>
      <c r="J9" s="471"/>
      <c r="K9" s="472"/>
      <c r="N9" s="28"/>
    </row>
    <row r="10" spans="1:17" x14ac:dyDescent="0.35">
      <c r="B10" s="136">
        <v>1</v>
      </c>
      <c r="C10" s="29" t="s">
        <v>233</v>
      </c>
      <c r="D10"/>
      <c r="E10" s="170" cm="1">
        <f t="array" ref="E10">IF(LEFT($D$7,2)="21",0,IFERROR(_xlfn.XLOOKUP(1, ('CMS Impact File '!$B:$B='CAR Details'!E9)*('CMS Impact File '!$C:$C='CAR Details'!$D$7), 'CMS Impact File '!$O:$O),0))</f>
        <v>0</v>
      </c>
      <c r="F10" s="170" cm="1">
        <f t="array" ref="F10">IF(LEFT($D$7,2)="21",0,IFERROR(_xlfn.XLOOKUP(1, ('CMS Impact File '!$B:$B='CAR Details'!F9)*('CMS Impact File '!$C:$C='CAR Details'!$D$7), 'CMS Impact File '!$O:$O),0))</f>
        <v>0</v>
      </c>
      <c r="G10" s="170" cm="1">
        <f t="array" ref="G10">IF(LEFT($D$7,2)="21",0,IFERROR(_xlfn.XLOOKUP(1, ('CMS Impact File '!$B:$B='CAR Details'!G9)*('CMS Impact File '!$C:$C='CAR Details'!$D$7), 'CMS Impact File '!$O:$O),0))</f>
        <v>0</v>
      </c>
      <c r="H10" s="371" cm="1">
        <f t="array" ref="H10">IF(LEFT($D$7,2)="21",0,IFERROR(_xlfn.XLOOKUP(1, ('CMS Impact File '!$B:$B='CAR Details'!H9)*('CMS Impact File '!$C:$C='CAR Details'!$D$7), 'CMS Impact File '!$O:$O),0))</f>
        <v>0</v>
      </c>
      <c r="I10" s="378"/>
      <c r="J10" s="379"/>
      <c r="K10" s="380"/>
      <c r="L10" s="114"/>
      <c r="N10" s="28"/>
    </row>
    <row r="11" spans="1:17" s="1" customFormat="1" x14ac:dyDescent="0.35">
      <c r="B11" s="304">
        <v>2</v>
      </c>
      <c r="C11" s="305" t="s">
        <v>234</v>
      </c>
      <c r="E11" s="370" cm="1">
        <f t="array" ref="E11">IF(LEFT($D$7,2)="21",0,IFERROR(_xlfn.XLOOKUP(1,('CMS Impact File '!$B:$B='CAR Details'!E9)*('CMS Impact File '!$C:$C='CAR Details'!$D$7),'CMS Impact File '!$U:$U),0))</f>
        <v>0</v>
      </c>
      <c r="F11" s="370" cm="1">
        <f t="array" ref="F11">IF(LEFT($D$7,2)="21",0,IFERROR(_xlfn.XLOOKUP(1,('CMS Impact File '!$B:$B='CAR Details'!F9)*('CMS Impact File '!$C:$C='CAR Details'!$D$7),'CMS Impact File '!$U:$U),0))</f>
        <v>0</v>
      </c>
      <c r="G11" s="370" cm="1">
        <f t="array" ref="G11">IF(LEFT($D$7,2)="21",0,IFERROR(_xlfn.XLOOKUP(1,('CMS Impact File '!$B:$B='CAR Details'!G9)*('CMS Impact File '!$C:$C='CAR Details'!$D$7),'CMS Impact File '!$U:$U),0))</f>
        <v>0</v>
      </c>
      <c r="H11" s="370" cm="1">
        <f t="array" ref="H11">IF(LEFT($D$7,2)="21",0,IFERROR(_xlfn.XLOOKUP(1,('CMS Impact File '!$B:$B='CAR Details'!H9)*('CMS Impact File '!$C:$C='CAR Details'!$D$7),'CMS Impact File '!$U:$U),0))</f>
        <v>0</v>
      </c>
      <c r="I11" s="381"/>
      <c r="J11" s="307"/>
      <c r="K11" s="382"/>
      <c r="L11" s="307"/>
      <c r="P11" s="309"/>
    </row>
    <row r="12" spans="1:17" s="1" customFormat="1" x14ac:dyDescent="0.35">
      <c r="B12" s="304">
        <v>3</v>
      </c>
      <c r="C12" s="305" t="s">
        <v>235</v>
      </c>
      <c r="D12" s="310"/>
      <c r="E12" s="370" cm="1">
        <f t="array" ref="E12">IF(LEFT($D$7,2)="21",0,IFERROR(_xlfn.XLOOKUP(1, ('CMS Impact File '!$B:$B='CAR Details'!E9)*('CAR Details'!$D$7='CMS Impact File '!$C:$C), 'CMS Impact File '!$E:$E),0))</f>
        <v>0</v>
      </c>
      <c r="F12" s="370" cm="1">
        <f t="array" ref="F12">IF(LEFT($D$7,2)="21",0,IFERROR(_xlfn.XLOOKUP(1, ('CMS Impact File '!$B:$B='CAR Details'!F9)*('CAR Details'!$D$7='CMS Impact File '!$C:$C), 'CMS Impact File '!$E:$E),0))</f>
        <v>0</v>
      </c>
      <c r="G12" s="370" cm="1">
        <f t="array" ref="G12">IF(LEFT($D$7,2)="21",0,IFERROR(_xlfn.XLOOKUP(1, ('CMS Impact File '!$B:$B='CAR Details'!G9)*('CAR Details'!$D$7='CMS Impact File '!$C:$C), 'CMS Impact File '!$E:$E),0))</f>
        <v>0</v>
      </c>
      <c r="H12" s="370" cm="1">
        <f t="array" ref="H12">IF(LEFT($D$7,2)="21",0,IFERROR(_xlfn.XLOOKUP(1, ('CMS Impact File '!$B:$B='CAR Details'!H9)*('CAR Details'!$D$7='CMS Impact File '!$C:$C), 'CMS Impact File '!$E:$E),0))</f>
        <v>0</v>
      </c>
      <c r="I12" s="305"/>
      <c r="J12" s="309"/>
      <c r="K12" s="383"/>
    </row>
    <row r="13" spans="1:17" s="1" customFormat="1" x14ac:dyDescent="0.35">
      <c r="B13" s="304">
        <v>4</v>
      </c>
      <c r="C13" s="305" t="s">
        <v>236</v>
      </c>
      <c r="D13" s="310"/>
      <c r="E13" s="312">
        <f>IF(LEFT($D$7,2)="21",0,IFERROR('Base Rate Lookup'!C32,0))</f>
        <v>0</v>
      </c>
      <c r="F13" s="312">
        <f>IF(LEFT($D$7,2)="21",0,IFERROR('Base Rate Lookup'!C24,0))</f>
        <v>0</v>
      </c>
      <c r="G13" s="312">
        <f>IF(LEFT($D$7,2)="21",0,IFERROR('Base Rate Lookup'!C16,0))</f>
        <v>0</v>
      </c>
      <c r="H13" s="372">
        <f>IF(LEFT($D$7,2)="21",0,IFERROR('Base Rate Lookup'!C8,0))</f>
        <v>0</v>
      </c>
      <c r="I13" s="305"/>
      <c r="K13" s="383"/>
    </row>
    <row r="14" spans="1:17" s="1" customFormat="1" x14ac:dyDescent="0.35">
      <c r="B14" s="304">
        <v>5</v>
      </c>
      <c r="C14" s="314" t="s">
        <v>237</v>
      </c>
      <c r="D14" s="315" t="s">
        <v>238</v>
      </c>
      <c r="E14" s="316">
        <f>E13*E12</f>
        <v>0</v>
      </c>
      <c r="F14" s="316">
        <f>F13*F12</f>
        <v>0</v>
      </c>
      <c r="G14" s="316">
        <f>G13*G12</f>
        <v>0</v>
      </c>
      <c r="H14" s="316">
        <f>H13*H12</f>
        <v>0</v>
      </c>
      <c r="I14" s="305"/>
      <c r="K14" s="383"/>
      <c r="N14" s="317"/>
      <c r="O14" s="318"/>
    </row>
    <row r="15" spans="1:17" s="1" customFormat="1" x14ac:dyDescent="0.35">
      <c r="B15" s="304">
        <v>6</v>
      </c>
      <c r="C15" s="305" t="s">
        <v>239</v>
      </c>
      <c r="D15" s="310"/>
      <c r="E15" s="312">
        <f>IF(LEFT($D$7,2)="21",0,IFERROR('Base Rate Lookup'!C33,0))</f>
        <v>0</v>
      </c>
      <c r="F15" s="312">
        <f>IF(LEFT($D$7,2)="21",0,IFERROR('Base Rate Lookup'!C25,0))</f>
        <v>0</v>
      </c>
      <c r="G15" s="312">
        <f>IF(LEFT($D$7,2)="21",0,IFERROR('Base Rate Lookup'!C17,0))</f>
        <v>0</v>
      </c>
      <c r="H15" s="372">
        <f>IF(LEFT($D$7,2)="21",0,IFERROR('Base Rate Lookup'!C9,0))</f>
        <v>0</v>
      </c>
      <c r="I15" s="305"/>
      <c r="K15" s="383"/>
      <c r="Q15" s="309"/>
    </row>
    <row r="16" spans="1:17" s="1" customFormat="1" x14ac:dyDescent="0.35">
      <c r="A16" s="319"/>
      <c r="B16" s="304">
        <v>7</v>
      </c>
      <c r="C16" s="305" t="s">
        <v>240</v>
      </c>
      <c r="D16" s="320"/>
      <c r="E16" s="321" cm="1">
        <f t="array" ref="E16">IF(LEFT($D$7,2)="21",0,IFERROR(_xlfn.XLOOKUP(1, ('CMS Impact File '!$B:$B='CAR Details'!E9)*('CMS Impact File '!$C:$C='CAR Details'!$D$7), 'CMS Impact File '!$F:$F),0))</f>
        <v>0</v>
      </c>
      <c r="F16" s="321" cm="1">
        <f t="array" ref="F16">IF(LEFT($D$7,2)="21",0,IFERROR(_xlfn.XLOOKUP(1, ('CMS Impact File '!$B:$B='CAR Details'!F9)*('CMS Impact File '!$C:$C='CAR Details'!$D$7), 'CMS Impact File '!$F:$F),0))</f>
        <v>0</v>
      </c>
      <c r="G16" s="321" cm="1">
        <f t="array" ref="G16">IF(LEFT($D$7,2)="21",0,IFERROR(_xlfn.XLOOKUP(1, ('CMS Impact File '!$B:$B='CAR Details'!G9)*('CMS Impact File '!$C:$C='CAR Details'!$D$7), 'CMS Impact File '!$F:$F),0))</f>
        <v>0</v>
      </c>
      <c r="H16" s="321" cm="1">
        <f t="array" ref="H16">IF(LEFT($D$7,2)="21",0,IFERROR(_xlfn.XLOOKUP(1, ('CMS Impact File '!$B:$B='CAR Details'!H9)*('CMS Impact File '!$C:$C='CAR Details'!$D$7), 'CMS Impact File '!$F:$F),0))</f>
        <v>0</v>
      </c>
      <c r="I16" s="384"/>
      <c r="J16" s="348"/>
      <c r="K16" s="325"/>
      <c r="L16" s="348"/>
      <c r="M16" s="308"/>
      <c r="N16" s="313"/>
    </row>
    <row r="17" spans="2:14" s="1" customFormat="1" x14ac:dyDescent="0.35">
      <c r="B17" s="304">
        <v>8</v>
      </c>
      <c r="C17" s="314" t="s">
        <v>241</v>
      </c>
      <c r="D17" s="315" t="s">
        <v>242</v>
      </c>
      <c r="E17" s="316">
        <f>E16*E15</f>
        <v>0</v>
      </c>
      <c r="F17" s="316">
        <f t="shared" ref="F17:G17" si="0">F16*F15</f>
        <v>0</v>
      </c>
      <c r="G17" s="316">
        <f t="shared" si="0"/>
        <v>0</v>
      </c>
      <c r="H17" s="316">
        <f>H16*H15</f>
        <v>0</v>
      </c>
      <c r="I17" s="384"/>
      <c r="J17" s="347"/>
      <c r="K17" s="385"/>
      <c r="L17" s="348"/>
      <c r="N17" s="322"/>
    </row>
    <row r="18" spans="2:14" s="1" customFormat="1" x14ac:dyDescent="0.35">
      <c r="B18" s="304">
        <v>9</v>
      </c>
      <c r="C18" s="1" t="s">
        <v>243</v>
      </c>
      <c r="D18" s="306"/>
      <c r="E18" s="323">
        <f>IF(LEFT($D$7,2)="21",0,466.21)</f>
        <v>466.21</v>
      </c>
      <c r="F18" s="324">
        <f>IF(LEFT($D$7,2)="21",0,472.59)</f>
        <v>472.59</v>
      </c>
      <c r="G18" s="324">
        <f>IF(LEFT($D$7,2)="21",0,483.79)</f>
        <v>483.79</v>
      </c>
      <c r="H18" s="324">
        <f>IF(LEFT($D$7,2)="21",0,503.83)</f>
        <v>503.83</v>
      </c>
      <c r="I18" s="384"/>
      <c r="J18" s="362"/>
      <c r="K18" s="325"/>
      <c r="L18" s="348"/>
      <c r="N18" s="322"/>
    </row>
    <row r="19" spans="2:14" s="1" customFormat="1" x14ac:dyDescent="0.35">
      <c r="B19" s="304">
        <v>10</v>
      </c>
      <c r="C19" s="1" t="s">
        <v>244</v>
      </c>
      <c r="D19" s="306"/>
      <c r="E19" s="326" cm="1">
        <f t="array" ref="E19">IF(LEFT($D$7,2)="21",0,IFERROR(_xlfn.XLOOKUP(1, ('CMS Impact File '!$B:$B='CAR Details'!E9)*('CMS Impact File '!$C:$C='CAR Details'!$D$7), 'CMS Impact File '!$P:$P),0))</f>
        <v>0</v>
      </c>
      <c r="F19" s="326" cm="1">
        <f t="array" ref="F19">IF(LEFT($D$7,2)="21",0,IFERROR(_xlfn.XLOOKUP(1, ('CMS Impact File '!$B:$B='CAR Details'!F9)*('CMS Impact File '!$C:$C='CAR Details'!$D$7), 'CMS Impact File '!$P:$P),0))</f>
        <v>0</v>
      </c>
      <c r="G19" s="326" cm="1">
        <f t="array" ref="G19">IF(LEFT($D$7,2)="21",0,IFERROR(_xlfn.XLOOKUP(1, ('CMS Impact File '!$B:$B='CAR Details'!G9)*('CMS Impact File '!$C:$C='CAR Details'!$D$7), 'CMS Impact File '!$P:$P),0))</f>
        <v>0</v>
      </c>
      <c r="H19" s="326" cm="1">
        <f t="array" ref="H19">IF(LEFT($D$7,2)="21",0,IFERROR(_xlfn.XLOOKUP(1, ('CMS Impact File '!$B:$B='CAR Details'!H9)*('CMS Impact File '!$C:$C='CAR Details'!$D$7), 'CMS Impact File '!$P:$P),0))</f>
        <v>0</v>
      </c>
      <c r="I19" s="384"/>
      <c r="J19" s="347"/>
      <c r="K19" s="385"/>
      <c r="L19" s="348"/>
      <c r="N19" s="322"/>
    </row>
    <row r="20" spans="2:14" s="1" customFormat="1" x14ac:dyDescent="0.35">
      <c r="B20" s="304">
        <v>11</v>
      </c>
      <c r="C20" s="1" t="s">
        <v>245</v>
      </c>
      <c r="D20" s="306"/>
      <c r="E20" s="311" cm="1">
        <f t="array" ref="E20">IF(LEFT($D$7,2)="21",0,IFERROR(_xlfn.XLOOKUP(1, ('CMS Impact File '!$B:$B='CAR Details'!E45)*('CMS Impact File '!$C:$C='CAR Details'!$D$7), 'CMS Impact File '!$Q:$Q),0))</f>
        <v>0</v>
      </c>
      <c r="F20" s="311" cm="1">
        <f t="array" ref="F20">IF(LEFT($D$7,2)="21",0,IFERROR(_xlfn.XLOOKUP(1, ('CMS Impact File '!$B:$B='CAR Details'!F45)*('CMS Impact File '!$C:$C='CAR Details'!$D$7), 'CMS Impact File '!$Q:$Q),0))</f>
        <v>0</v>
      </c>
      <c r="G20" s="311" cm="1">
        <f t="array" ref="G20">IF(LEFT($D$7,2)="21",0,IFERROR(_xlfn.XLOOKUP(1, ('CMS Impact File '!$B:$B='CAR Details'!G45)*('CMS Impact File '!$C:$C='CAR Details'!$D$7), 'CMS Impact File '!$Q:$Q),0))</f>
        <v>0</v>
      </c>
      <c r="H20" s="311" cm="1">
        <f t="array" ref="H20">IF(LEFT($D$7,2)="21",0,IFERROR(_xlfn.XLOOKUP(1, ('CMS Impact File '!$B:$B='CAR Details'!H45)*('CMS Impact File '!$C:$C='CAR Details'!$D$7), 'CMS Impact File '!$Q:$Q),0))</f>
        <v>0</v>
      </c>
      <c r="I20" s="384"/>
      <c r="J20" s="356"/>
      <c r="K20" s="386"/>
      <c r="L20" s="348"/>
      <c r="N20" s="322"/>
    </row>
    <row r="21" spans="2:14" s="1" customFormat="1" ht="15" customHeight="1" x14ac:dyDescent="0.35">
      <c r="B21" s="429">
        <v>12</v>
      </c>
      <c r="C21" s="358" t="s">
        <v>246</v>
      </c>
      <c r="D21" s="344"/>
      <c r="E21" s="354" t="e" cm="1">
        <f t="array" ref="E21">IF(LEFT($D$7,2)="21",0,_xlfn.XLOOKUP(1,(E9='CMS Impact File '!$B:$B)*('CMS Impact File '!$C:$C='CAR Details'!$D$7),'CMS Impact File '!$N:$N))</f>
        <v>#N/A</v>
      </c>
      <c r="F21" s="354" t="e" cm="1">
        <f t="array" ref="F21">IF(LEFT($D$7,2)="21",0,_xlfn.XLOOKUP(1,(F9='CMS Impact File '!$B:$B)*('CMS Impact File '!$C:$C='CAR Details'!$D$7),'CMS Impact File '!$N:$N))</f>
        <v>#N/A</v>
      </c>
      <c r="G21" s="354" t="e" cm="1">
        <f t="array" ref="G21">IF(LEFT($D$7,2)="21",0,_xlfn.XLOOKUP(1,(G9='CMS Impact File '!$B:$B)*('CMS Impact File '!$C:$C='CAR Details'!$D$7),'CMS Impact File '!$N:$N))</f>
        <v>#N/A</v>
      </c>
      <c r="H21" s="373" t="e" cm="1">
        <f t="array" ref="H21">IF(LEFT($D$7,2)="21",0,_xlfn.XLOOKUP(1,(H9='CMS Impact File '!$B:$B)*('CMS Impact File '!$C:$C='CAR Details'!$D$7),'CMS Impact File '!$N:$N))</f>
        <v>#N/A</v>
      </c>
      <c r="I21" s="384"/>
      <c r="J21" s="581" t="s">
        <v>247</v>
      </c>
      <c r="K21" s="582"/>
      <c r="L21" s="348"/>
      <c r="N21" s="322"/>
    </row>
    <row r="22" spans="2:14" s="1" customFormat="1" ht="15" customHeight="1" x14ac:dyDescent="0.35">
      <c r="B22" s="428" t="s">
        <v>248</v>
      </c>
      <c r="C22" s="426" t="s">
        <v>249</v>
      </c>
      <c r="D22" s="368" t="s">
        <v>250</v>
      </c>
      <c r="E22" s="355">
        <f>(E17+E14)*E10*E11</f>
        <v>0</v>
      </c>
      <c r="F22" s="355">
        <f t="shared" ref="F22:H22" si="1">(F17+F14)*F10*F11</f>
        <v>0</v>
      </c>
      <c r="G22" s="355">
        <f t="shared" si="1"/>
        <v>0</v>
      </c>
      <c r="H22" s="355">
        <f t="shared" si="1"/>
        <v>0</v>
      </c>
      <c r="I22" s="384"/>
      <c r="J22" s="581"/>
      <c r="K22" s="582"/>
      <c r="L22" s="348"/>
      <c r="N22" s="322"/>
    </row>
    <row r="23" spans="2:14" s="1" customFormat="1" ht="15" customHeight="1" x14ac:dyDescent="0.35">
      <c r="B23" s="428" t="s">
        <v>248</v>
      </c>
      <c r="C23" s="427" t="s">
        <v>251</v>
      </c>
      <c r="D23" s="344" t="s">
        <v>252</v>
      </c>
      <c r="E23" s="345" t="e" cm="1">
        <f t="array" ref="E23">IF(AND(E21&gt;E13,OR(_xlfn.XLOOKUP(1,($D$7='CMS Impact File '!$C:$C)*('CMS Impact File '!$B:$B='CAR Details'!E9),'CMS Impact File '!$M:$M)=14,_xlfn.XLOOKUP(1,($D$7='CMS Impact File '!$C:$C)*('CMS Impact File '!$B:$B='CAR Details'!E9),'CMS Impact File '!$M:$M)=15)),(((E21-E13)*0.75)+E13)*E10*E11,0)</f>
        <v>#N/A</v>
      </c>
      <c r="F23" s="345" t="e" cm="1">
        <f t="array" ref="F23">IF(AND(F21&gt;F13,OR(_xlfn.XLOOKUP(1,($D$7='CMS Impact File '!$C:$C)*('CMS Impact File '!$B:$B='CAR Details'!F9),'CMS Impact File '!$M:$M)=14,_xlfn.XLOOKUP(1,($D$7='CMS Impact File '!$C:$C)*('CMS Impact File '!$B:$B='CAR Details'!F9),'CMS Impact File '!$M:$M)=15)),(((F21-F13)*0.75)+F13)*F10*F11,0)</f>
        <v>#N/A</v>
      </c>
      <c r="G23" s="345" t="e" cm="1">
        <f t="array" ref="G23">IF(AND(G21&gt;G13,OR(_xlfn.XLOOKUP(1,($D$7='CMS Impact File '!$C:$C)*('CMS Impact File '!$B:$B='CAR Details'!G9),'CMS Impact File '!$M:$M)=14,_xlfn.XLOOKUP(1,($D$7='CMS Impact File '!$C:$C)*('CMS Impact File '!$B:$B='CAR Details'!G9),'CMS Impact File '!$M:$M)=15)),(((G21-G13)*0.75)+G13)*G10*G11,0)</f>
        <v>#N/A</v>
      </c>
      <c r="H23" s="345" t="e" cm="1">
        <f t="array" ref="H23">IF(AND(H21&gt;H13,OR(_xlfn.XLOOKUP(1,($D$7='CMS Impact File '!$C:$C)*('CMS Impact File '!$B:$B='CAR Details'!H9),'CMS Impact File '!$M:$M)=14,_xlfn.XLOOKUP(1,($D$7='CMS Impact File '!$C:$C)*('CMS Impact File '!$B:$B='CAR Details'!H9),'CMS Impact File '!$M:$M)=15)),(((H21-H13)*0.75)+H13)*H10*H11,0)</f>
        <v>#N/A</v>
      </c>
      <c r="I23" s="384"/>
      <c r="J23" s="581"/>
      <c r="K23" s="582"/>
      <c r="L23" s="348"/>
      <c r="N23" s="322"/>
    </row>
    <row r="24" spans="2:14" s="1" customFormat="1" ht="15" customHeight="1" x14ac:dyDescent="0.35">
      <c r="B24" s="428" t="s">
        <v>248</v>
      </c>
      <c r="C24" s="427" t="s">
        <v>253</v>
      </c>
      <c r="D24" s="344" t="s">
        <v>254</v>
      </c>
      <c r="E24" s="345" t="e" cm="1">
        <f t="array" ref="E24">IF(AND(E21&gt;E13,OR(_xlfn.XLOOKUP(1,($D$7='CMS Impact File '!$C:$C)*('CMS Impact File '!$B:$B='CAR Details'!E9),'CMS Impact File '!$M:$M)=16,_xlfn.XLOOKUP(1,($D$7='CMS Impact File '!$C:$C)*('CMS Impact File '!$B:$B='CAR Details'!E9),'CMS Impact File '!$M:$M)=17)),E21*E10*E11,0)</f>
        <v>#N/A</v>
      </c>
      <c r="F24" s="345" t="e" cm="1">
        <f t="array" ref="F24">IF(AND(F21&gt;F13,OR(_xlfn.XLOOKUP(1,($D$7='CMS Impact File '!$C:$C)*('CMS Impact File '!$B:$B='CAR Details'!F9),'CMS Impact File '!$M:$M)=16,_xlfn.XLOOKUP(1,($D$7='CMS Impact File '!$C:$C)*('CMS Impact File '!$B:$B='CAR Details'!F9),'CMS Impact File '!$M:$M)=17)),F21*F10*F11,0)</f>
        <v>#N/A</v>
      </c>
      <c r="G24" s="345" t="e" cm="1">
        <f t="array" ref="G24">IF(AND(G21&gt;G13,OR(_xlfn.XLOOKUP(1,($D$7='CMS Impact File '!$C:$C)*('CMS Impact File '!$B:$B='CAR Details'!G9),'CMS Impact File '!$M:$M)=16,_xlfn.XLOOKUP(1,($D$7='CMS Impact File '!$C:$C)*('CMS Impact File '!$B:$B='CAR Details'!G9),'CMS Impact File '!$M:$M)=17)),G21*G10*G11,0)</f>
        <v>#N/A</v>
      </c>
      <c r="H24" s="345" t="e" cm="1">
        <f t="array" ref="H24">IF(AND(H21&gt;H13,OR(_xlfn.XLOOKUP(1,($D$7='CMS Impact File '!$C:$C)*('CMS Impact File '!$B:$B='CAR Details'!H9),'CMS Impact File '!$M:$M)=16,_xlfn.XLOOKUP(1,($D$7='CMS Impact File '!$C:$C)*('CMS Impact File '!$B:$B='CAR Details'!H9),'CMS Impact File '!$M:$M)=17)),H21*H10*H11,0)</f>
        <v>#N/A</v>
      </c>
      <c r="I24" s="384"/>
      <c r="J24" s="581"/>
      <c r="K24" s="582"/>
      <c r="L24" s="348"/>
      <c r="N24" s="322"/>
    </row>
    <row r="25" spans="2:14" s="1" customFormat="1" ht="15" customHeight="1" x14ac:dyDescent="0.35">
      <c r="B25" s="363">
        <v>13</v>
      </c>
      <c r="C25" s="327" t="s">
        <v>255</v>
      </c>
      <c r="D25" s="368" t="s">
        <v>256</v>
      </c>
      <c r="E25" s="355" t="e">
        <f>MAX(E22:E24)</f>
        <v>#N/A</v>
      </c>
      <c r="F25" s="355" t="e">
        <f>MAX(F22:F24)</f>
        <v>#N/A</v>
      </c>
      <c r="G25" s="355" t="e">
        <f>MAX(G22:G24)</f>
        <v>#N/A</v>
      </c>
      <c r="H25" s="355" t="e">
        <f>MAX(H22:H24)</f>
        <v>#N/A</v>
      </c>
      <c r="I25" s="384"/>
      <c r="J25" s="581"/>
      <c r="K25" s="582"/>
      <c r="L25" s="348"/>
      <c r="N25" s="322"/>
    </row>
    <row r="26" spans="2:14" s="1" customFormat="1" x14ac:dyDescent="0.35">
      <c r="B26" s="364">
        <v>14</v>
      </c>
      <c r="C26" s="359" t="s">
        <v>257</v>
      </c>
      <c r="D26" s="365" t="s">
        <v>258</v>
      </c>
      <c r="E26" s="366">
        <f>(E18*E19*E20)*E10*E11</f>
        <v>0</v>
      </c>
      <c r="F26" s="366">
        <f>(F18*F19*F20)*F10*F11</f>
        <v>0</v>
      </c>
      <c r="G26" s="367">
        <f>(G18*G19*G20)*G10*G11</f>
        <v>0</v>
      </c>
      <c r="H26" s="367">
        <f>(H18*H19*H20)*H10*H11</f>
        <v>0</v>
      </c>
      <c r="I26" s="384"/>
      <c r="J26" s="581"/>
      <c r="K26" s="582"/>
      <c r="L26" s="348"/>
      <c r="N26" s="322"/>
    </row>
    <row r="27" spans="2:14" x14ac:dyDescent="0.35">
      <c r="E27" s="32"/>
      <c r="F27" s="32"/>
      <c r="G27" s="32"/>
      <c r="I27" s="29"/>
      <c r="J27" s="387"/>
      <c r="K27" s="388"/>
      <c r="L27" s="8"/>
      <c r="N27" s="34"/>
    </row>
    <row r="28" spans="2:14" x14ac:dyDescent="0.35">
      <c r="B28" s="144" t="s">
        <v>230</v>
      </c>
      <c r="C28" s="37" t="s">
        <v>259</v>
      </c>
      <c r="D28" s="132" t="s">
        <v>35</v>
      </c>
      <c r="E28" s="133" t="s">
        <v>222</v>
      </c>
      <c r="F28" s="132" t="s">
        <v>223</v>
      </c>
      <c r="G28" s="132" t="s">
        <v>224</v>
      </c>
      <c r="H28" s="132" t="s">
        <v>225</v>
      </c>
      <c r="I28" s="389"/>
      <c r="J28" s="390"/>
      <c r="K28" s="53"/>
      <c r="L28" s="8"/>
    </row>
    <row r="29" spans="2:14" x14ac:dyDescent="0.35">
      <c r="B29" s="138">
        <v>15</v>
      </c>
      <c r="C29" s="29" t="s">
        <v>260</v>
      </c>
      <c r="D29" s="128"/>
      <c r="E29" s="173" cm="1">
        <f t="array" ref="E29">IF(LEFT($D$7,2)="21",0,IFERROR(INDEX('CMS Impact File '!$V:$V,MATCH(1,('CAR Details'!E28='CMS Impact File '!$B:$B)*('CAR Details'!$D$7='CMS Impact File '!$C:$C),0)),1))</f>
        <v>1</v>
      </c>
      <c r="F29" s="173" cm="1">
        <f t="array" ref="F29">IF(LEFT($D$7,2)="21",0,IFERROR(INDEX('CMS Impact File '!$V:$V,MATCH(1,('CAR Details'!F28='CMS Impact File '!$B:$B)*('CAR Details'!$D$7='CMS Impact File '!$C:$C),0)),1))</f>
        <v>1</v>
      </c>
      <c r="G29" s="173" cm="1">
        <f t="array" ref="G29">IF(LEFT($D$7,2)="21",0,IFERROR(INDEX('CMS Impact File '!$V:$V,MATCH(1,('CAR Details'!G28='CMS Impact File '!$B:$B)*('CAR Details'!$D$7='CMS Impact File '!$C:$C),0)),1))</f>
        <v>1</v>
      </c>
      <c r="H29" s="173" cm="1">
        <f t="array" ref="H29">IF(LEFT($D$7,2)="21",0,IFERROR(INDEX('CMS Impact File '!$V:$V,MATCH(1,('CAR Details'!H28='CMS Impact File '!$B:$B)*('CAR Details'!$D$7='CMS Impact File '!$C:$C),0)),1))</f>
        <v>1</v>
      </c>
      <c r="I29" s="391"/>
      <c r="J29" s="8"/>
      <c r="K29" s="53"/>
      <c r="L29" s="8"/>
    </row>
    <row r="30" spans="2:14" x14ac:dyDescent="0.35">
      <c r="B30" s="138">
        <v>16</v>
      </c>
      <c r="C30" s="31" t="s">
        <v>261</v>
      </c>
      <c r="D30" s="146" t="s">
        <v>262</v>
      </c>
      <c r="E30" s="178" t="e">
        <f>E25*(E29-1)</f>
        <v>#N/A</v>
      </c>
      <c r="F30" s="178" t="e">
        <f>F25*(F29-1)</f>
        <v>#N/A</v>
      </c>
      <c r="G30" s="178" t="e">
        <f>G25*(G29-1)</f>
        <v>#N/A</v>
      </c>
      <c r="H30" s="178" t="e">
        <f>H25*(H29-1)</f>
        <v>#N/A</v>
      </c>
      <c r="I30" s="392"/>
      <c r="J30" s="35"/>
      <c r="K30" s="393"/>
    </row>
    <row r="31" spans="2:14" x14ac:dyDescent="0.35">
      <c r="B31" s="138">
        <v>17</v>
      </c>
      <c r="C31" s="29" t="s">
        <v>263</v>
      </c>
      <c r="D31" s="128"/>
      <c r="E31" s="173" cm="1">
        <f t="array" ref="E31">IF(LEFT($D$7,2)="21",0,IFERROR(_xlfn.XLOOKUP(1, ('CMS Impact File '!$B:$B='CAR Details'!E28)*('CMS Impact File '!$C:$C='CAR Details'!$D$7),'CMS Impact File '!$W:$W),1))</f>
        <v>1</v>
      </c>
      <c r="F31" s="173" cm="1">
        <f t="array" ref="F31">IF(LEFT($D$7,2)="21",0,IFERROR(_xlfn.XLOOKUP(1, ('CMS Impact File '!$B:$B='CAR Details'!F28)*('CMS Impact File '!$C:$C='CAR Details'!$D$7),'CMS Impact File '!$W:$W),1))</f>
        <v>1</v>
      </c>
      <c r="G31" s="173" cm="1">
        <f t="array" ref="G31">IF(LEFT($D$7,2)="21",0,IFERROR(_xlfn.XLOOKUP(1, ('CMS Impact File '!$B:$B='CAR Details'!G28)*('CMS Impact File '!$C:$C='CAR Details'!$D$7),'CMS Impact File '!$W:$W),1))</f>
        <v>1</v>
      </c>
      <c r="H31" s="173" cm="1">
        <f t="array" ref="H31">IF(LEFT($D$7,2)="21",0,IFERROR(_xlfn.XLOOKUP(1, ('CMS Impact File '!$B:$B='CAR Details'!H28)*('CMS Impact File '!$C:$C='CAR Details'!$D$7),'CMS Impact File '!$W:$W),1))</f>
        <v>1</v>
      </c>
      <c r="I31" s="394"/>
      <c r="J31" s="8"/>
      <c r="K31" s="395"/>
    </row>
    <row r="32" spans="2:14" x14ac:dyDescent="0.35">
      <c r="B32" s="138">
        <v>18</v>
      </c>
      <c r="C32" s="31" t="s">
        <v>264</v>
      </c>
      <c r="D32" s="146" t="s">
        <v>265</v>
      </c>
      <c r="E32" s="116" t="e">
        <f>((E31 - 1)+0.02)*E25</f>
        <v>#N/A</v>
      </c>
      <c r="F32" s="116" t="e">
        <f>((F31 - 1)+0.02)*F25</f>
        <v>#N/A</v>
      </c>
      <c r="G32" s="116" t="e">
        <f>((G31 - 1)+0.02)*G25</f>
        <v>#N/A</v>
      </c>
      <c r="H32" s="116" t="e">
        <f>((H31 - 1)+0.02)*H25</f>
        <v>#N/A</v>
      </c>
      <c r="I32" s="396"/>
      <c r="J32" s="116"/>
      <c r="K32" s="53"/>
    </row>
    <row r="33" spans="2:12" x14ac:dyDescent="0.35">
      <c r="B33" s="138">
        <v>19</v>
      </c>
      <c r="C33" s="31" t="s">
        <v>266</v>
      </c>
      <c r="D33" s="146" t="s">
        <v>267</v>
      </c>
      <c r="E33" s="116" t="e">
        <f>E25* -0.02</f>
        <v>#N/A</v>
      </c>
      <c r="F33" s="116" t="e">
        <f>F25* -0.02</f>
        <v>#N/A</v>
      </c>
      <c r="G33" s="116" t="e">
        <f>G25* -0.02</f>
        <v>#N/A</v>
      </c>
      <c r="H33" s="116" t="e">
        <f>H25* -0.02</f>
        <v>#N/A</v>
      </c>
      <c r="I33" s="396"/>
      <c r="J33" s="35"/>
      <c r="K33" s="53"/>
    </row>
    <row r="34" spans="2:12" x14ac:dyDescent="0.35">
      <c r="B34" s="138">
        <v>20</v>
      </c>
      <c r="C34" s="31" t="s">
        <v>268</v>
      </c>
      <c r="D34" s="146" t="s">
        <v>269</v>
      </c>
      <c r="E34" s="116" t="e">
        <f>E32+E33</f>
        <v>#N/A</v>
      </c>
      <c r="F34" s="116" t="e">
        <f t="shared" ref="F34:G34" si="2">F32+F33</f>
        <v>#N/A</v>
      </c>
      <c r="G34" s="116" t="e">
        <f t="shared" si="2"/>
        <v>#N/A</v>
      </c>
      <c r="H34" s="116" t="e">
        <f>H32+H33</f>
        <v>#N/A</v>
      </c>
      <c r="I34" s="577"/>
      <c r="J34" s="578"/>
      <c r="K34" s="53"/>
    </row>
    <row r="35" spans="2:12" x14ac:dyDescent="0.35">
      <c r="B35" s="138">
        <v>21</v>
      </c>
      <c r="C35" s="29" t="s">
        <v>270</v>
      </c>
      <c r="D35" s="128"/>
      <c r="E35" s="189" cm="1">
        <f t="array" ref="E35">IF(LEFT($D$7,2)="21",0,IFERROR(_xlfn.XLOOKUP(1, ('CAR Details'!E28='CMS Impact File '!$B:$B)*('CAR Details'!$D$7='CMS Impact File '!$C:$C), 'CMS Impact File '!$G:$G),0))</f>
        <v>0</v>
      </c>
      <c r="F35" s="189" cm="1">
        <f t="array" ref="F35">IF(LEFT($D$7,2)="21",0,IFERROR(_xlfn.XLOOKUP(1, ('CAR Details'!F28='CMS Impact File '!$B:$B)*('CAR Details'!$D$7='CMS Impact File '!$C:$C), 'CMS Impact File '!$G:$G),0))</f>
        <v>0</v>
      </c>
      <c r="G35" s="189" cm="1">
        <f t="array" ref="G35">IF(LEFT($D$7,2)="21",0,IFERROR(_xlfn.XLOOKUP(1, ('CAR Details'!G28='CMS Impact File '!$B:$B)*('CAR Details'!$D$7='CMS Impact File '!$C:$C), 'CMS Impact File '!$G:$G),0))</f>
        <v>0</v>
      </c>
      <c r="H35" s="189" cm="1">
        <f t="array" ref="H35">IF(LEFT($D$7,2)="21",0,IFERROR(_xlfn.XLOOKUP(1, ('CAR Details'!H28='CMS Impact File '!$B:$B)*('CAR Details'!$D$7='CMS Impact File '!$C:$C), 'CMS Impact File '!$G:$G),0))</f>
        <v>0</v>
      </c>
      <c r="I35" s="384"/>
      <c r="J35" s="8"/>
      <c r="K35" s="53"/>
    </row>
    <row r="36" spans="2:12" x14ac:dyDescent="0.35">
      <c r="B36" s="138">
        <v>22</v>
      </c>
      <c r="C36" s="31" t="s">
        <v>271</v>
      </c>
      <c r="D36" s="146" t="s">
        <v>272</v>
      </c>
      <c r="E36" s="178" t="e">
        <f>E35*E25</f>
        <v>#N/A</v>
      </c>
      <c r="F36" s="178" t="e">
        <f>F35*F25</f>
        <v>#N/A</v>
      </c>
      <c r="G36" s="178" t="e">
        <f>G35*G25</f>
        <v>#N/A</v>
      </c>
      <c r="H36" s="178" t="e">
        <f>H35*H25</f>
        <v>#N/A</v>
      </c>
      <c r="I36" s="392"/>
      <c r="J36" s="116"/>
      <c r="K36" s="53"/>
    </row>
    <row r="37" spans="2:12" ht="15" customHeight="1" x14ac:dyDescent="0.35">
      <c r="B37" s="138">
        <v>23</v>
      </c>
      <c r="C37" s="29" t="s">
        <v>273</v>
      </c>
      <c r="D37" s="128"/>
      <c r="E37" s="173" t="e" cm="1">
        <f t="array" ref="E37">_xlfn.XLOOKUP(1, (E28='CMS Impact File '!$B:$B)*('CMS Impact File '!$C:$C=$D$7), 'CMS Impact File '!$J:$J)</f>
        <v>#N/A</v>
      </c>
      <c r="F37" s="173" t="e" cm="1">
        <f t="array" ref="F37">_xlfn.XLOOKUP(1, (F28='CMS Impact File '!$B:$B)*('CMS Impact File '!$C:$C=$D$7), 'CMS Impact File '!$J:$J)</f>
        <v>#N/A</v>
      </c>
      <c r="G37" s="173" t="e" cm="1">
        <f t="array" ref="G37">_xlfn.XLOOKUP(1, (G28='CMS Impact File '!$B:$B)*('CMS Impact File '!$C:$C=$D$7), 'CMS Impact File '!$J:$J)</f>
        <v>#N/A</v>
      </c>
      <c r="H37" s="173" t="e" cm="1">
        <f t="array" ref="H37">_xlfn.XLOOKUP(1, (H28='CMS Impact File '!$B:$B)*('CMS Impact File '!$C:$C=$D$7), 'CMS Impact File '!$J:$J)</f>
        <v>#N/A</v>
      </c>
      <c r="I37" s="397"/>
      <c r="J37" s="579" t="s">
        <v>274</v>
      </c>
      <c r="K37" s="580"/>
    </row>
    <row r="38" spans="2:12" ht="15" customHeight="1" x14ac:dyDescent="0.35">
      <c r="B38" s="138" t="s">
        <v>275</v>
      </c>
      <c r="C38" s="267" t="s">
        <v>276</v>
      </c>
      <c r="D38" s="128"/>
      <c r="E38" s="173">
        <f>IF(LEFT($D$7,2)="21",0,IFERROR(MAX('Floor Calc'!$C$6:D6),0))</f>
        <v>0</v>
      </c>
      <c r="F38" s="173">
        <f>IF(LEFT($D$7,2)="21",0,IFERROR(MAX('Floor Calc'!$C$6:E6),0))</f>
        <v>0</v>
      </c>
      <c r="G38" s="173">
        <f>IF(LEFT($D$7,2)="21",0,IFERROR(MAX('Floor Calc'!$C$6:F6),0))</f>
        <v>0</v>
      </c>
      <c r="H38" s="173">
        <f>IF(LEFT($D$7,2)="21",0,IFERROR(MAX('Floor Calc'!$C$6:G6),0))</f>
        <v>0</v>
      </c>
      <c r="I38" s="397"/>
      <c r="J38" s="579"/>
      <c r="K38" s="580"/>
    </row>
    <row r="39" spans="2:12" x14ac:dyDescent="0.35">
      <c r="B39" s="138">
        <v>24</v>
      </c>
      <c r="C39" s="36" t="s">
        <v>277</v>
      </c>
      <c r="D39" s="146" t="s">
        <v>278</v>
      </c>
      <c r="E39" s="178" t="e">
        <f>E38*E25</f>
        <v>#N/A</v>
      </c>
      <c r="F39" s="178" t="e">
        <f>F38*F25</f>
        <v>#N/A</v>
      </c>
      <c r="G39" s="178" t="e">
        <f>G38*G25</f>
        <v>#N/A</v>
      </c>
      <c r="H39" s="178" t="e">
        <f>H38*H25</f>
        <v>#N/A</v>
      </c>
      <c r="I39" s="392"/>
      <c r="J39" s="579"/>
      <c r="K39" s="580"/>
    </row>
    <row r="40" spans="2:12" x14ac:dyDescent="0.35">
      <c r="B40" s="138">
        <v>25</v>
      </c>
      <c r="C40" s="267" t="s">
        <v>279</v>
      </c>
      <c r="D40" s="268"/>
      <c r="E40" s="193" t="e" cm="1">
        <f t="array" ref="E40">_xlfn.XLOOKUP(1, (E28='CMS Impact File '!$B:$B)*('CMS Impact File '!$C:$C=$D$7), 'CMS Impact File '!$L:$L)</f>
        <v>#N/A</v>
      </c>
      <c r="F40" s="193" t="e" cm="1">
        <f t="array" ref="F40">_xlfn.XLOOKUP(1, (F28='CMS Impact File '!$B:$B)*('CMS Impact File '!$C:$C=$D$7), 'CMS Impact File '!$L:$L)</f>
        <v>#N/A</v>
      </c>
      <c r="G40" s="193" t="e" cm="1">
        <f t="array" ref="G40">_xlfn.XLOOKUP(1, (G28='CMS Impact File '!$B:$B)*('CMS Impact File '!$C:$C=$D$7), 'CMS Impact File '!$L:$L)</f>
        <v>#N/A</v>
      </c>
      <c r="H40" s="193" t="e" cm="1">
        <f t="array" ref="H40">_xlfn.XLOOKUP(1, (H28='CMS Impact File '!$B:$B)*('CMS Impact File '!$C:$C=$D$7), 'CMS Impact File '!$L:$L)</f>
        <v>#N/A</v>
      </c>
      <c r="I40" s="397"/>
      <c r="J40" s="579"/>
      <c r="K40" s="580"/>
    </row>
    <row r="41" spans="2:12" x14ac:dyDescent="0.35">
      <c r="B41" s="138" t="s">
        <v>280</v>
      </c>
      <c r="C41" s="267" t="s">
        <v>281</v>
      </c>
      <c r="D41" s="268"/>
      <c r="E41" s="193">
        <f>IFERROR(MAX('Floor Calc'!$C$7:D7),0)</f>
        <v>0</v>
      </c>
      <c r="F41" s="193">
        <f>IFERROR(MAX('Floor Calc'!$C$7:E7),0)</f>
        <v>0</v>
      </c>
      <c r="G41" s="193">
        <f>IFERROR(MAX('Floor Calc'!$C$7:F7),0)</f>
        <v>0</v>
      </c>
      <c r="H41" s="193">
        <f>IFERROR(MAX('Floor Calc'!$C$7:G7),0)</f>
        <v>0</v>
      </c>
      <c r="I41" s="397"/>
      <c r="J41" s="579"/>
      <c r="K41" s="580"/>
    </row>
    <row r="42" spans="2:12" x14ac:dyDescent="0.35">
      <c r="B42" s="138">
        <v>26</v>
      </c>
      <c r="C42" s="198" t="s">
        <v>282</v>
      </c>
      <c r="D42" s="269" t="s">
        <v>283</v>
      </c>
      <c r="E42" s="178">
        <f>E41*E10</f>
        <v>0</v>
      </c>
      <c r="F42" s="178">
        <f>F41*F10</f>
        <v>0</v>
      </c>
      <c r="G42" s="178">
        <f>G41*G10</f>
        <v>0</v>
      </c>
      <c r="H42" s="374">
        <f>H41*H10</f>
        <v>0</v>
      </c>
      <c r="I42" s="392"/>
      <c r="J42" s="579"/>
      <c r="K42" s="580"/>
    </row>
    <row r="43" spans="2:12" ht="15" customHeight="1" x14ac:dyDescent="0.35">
      <c r="B43" s="139">
        <v>27</v>
      </c>
      <c r="C43" s="37" t="s">
        <v>284</v>
      </c>
      <c r="D43" s="346" t="s">
        <v>285</v>
      </c>
      <c r="E43" s="38" t="e">
        <f>IF(E24&gt;0,0,E30+E34+E36+E39)</f>
        <v>#N/A</v>
      </c>
      <c r="F43" s="38" t="e">
        <f>IF(F24&gt;0,0,F30+F34+F36+F39)</f>
        <v>#N/A</v>
      </c>
      <c r="G43" s="38" t="e">
        <f>IF(G24&gt;0,0,G30+G34+G36+G39)</f>
        <v>#N/A</v>
      </c>
      <c r="H43" s="155" t="e">
        <f>IF(H24&gt;0,0,H30+H34+H36+H39)</f>
        <v>#N/A</v>
      </c>
      <c r="I43" s="398"/>
      <c r="J43" s="581" t="s">
        <v>286</v>
      </c>
      <c r="K43" s="582"/>
    </row>
    <row r="44" spans="2:12" x14ac:dyDescent="0.35">
      <c r="C44" s="117"/>
      <c r="D44" s="130"/>
      <c r="E44" s="131"/>
      <c r="F44" s="131"/>
      <c r="G44" s="131"/>
      <c r="I44" s="29"/>
      <c r="J44" s="581"/>
      <c r="K44" s="582"/>
    </row>
    <row r="45" spans="2:12" x14ac:dyDescent="0.35">
      <c r="B45" s="468" t="s">
        <v>230</v>
      </c>
      <c r="C45" s="473" t="s">
        <v>287</v>
      </c>
      <c r="D45" s="470" t="s">
        <v>35</v>
      </c>
      <c r="E45" s="470" t="s">
        <v>222</v>
      </c>
      <c r="F45" s="470" t="s">
        <v>223</v>
      </c>
      <c r="G45" s="470" t="s">
        <v>224</v>
      </c>
      <c r="H45" s="470" t="s">
        <v>225</v>
      </c>
      <c r="I45" s="389"/>
      <c r="J45" s="357"/>
      <c r="K45" s="399"/>
    </row>
    <row r="46" spans="2:12" x14ac:dyDescent="0.35">
      <c r="B46" s="136">
        <v>28</v>
      </c>
      <c r="C46" t="s">
        <v>288</v>
      </c>
      <c r="D46" s="123"/>
      <c r="E46" s="120" cm="1">
        <f t="array" ref="E46">IF(LEFT($D$7,2)="21",0,IFERROR(_xlfn.XLOOKUP(1, ('CMS Impact File '!$B:$B='CAR Details'!E45)*('CMS Impact File '!$C:$C='CAR Details'!$D$7), 'CMS Impact File '!$H:$H),0))</f>
        <v>0</v>
      </c>
      <c r="F46" s="120" cm="1">
        <f t="array" ref="F46">IF(LEFT($D$7,2)="21",0,IFERROR(_xlfn.XLOOKUP(1, ('CMS Impact File '!$B:$B='CAR Details'!F45)*('CMS Impact File '!$C:$C='CAR Details'!$D$7), 'CMS Impact File '!$H:$H),0))</f>
        <v>0</v>
      </c>
      <c r="G46" s="120" cm="1">
        <f t="array" ref="G46">IF(LEFT($D$7,2)="21",0,IFERROR(_xlfn.XLOOKUP(1, ('CMS Impact File '!$B:$B='CAR Details'!G45)*('CMS Impact File '!$C:$C='CAR Details'!$D$7), 'CMS Impact File '!$H:$H),0))</f>
        <v>0</v>
      </c>
      <c r="H46" s="375" cm="1">
        <f t="array" ref="H46">IF(LEFT($D$7,2)="21",0,IFERROR(_xlfn.XLOOKUP(1, ('CMS Impact File '!$B:$B='CAR Details'!H45)*('CMS Impact File '!$C:$C='CAR Details'!$D$7), 'CMS Impact File '!$H:$H),0))</f>
        <v>0</v>
      </c>
      <c r="I46" s="394"/>
      <c r="K46" s="400"/>
      <c r="L46" s="126"/>
    </row>
    <row r="47" spans="2:12" x14ac:dyDescent="0.35">
      <c r="B47" s="136">
        <v>29</v>
      </c>
      <c r="C47" s="115" t="s">
        <v>289</v>
      </c>
      <c r="D47" s="148" t="s">
        <v>290</v>
      </c>
      <c r="E47" s="126">
        <f>E46*E26</f>
        <v>0</v>
      </c>
      <c r="F47" s="126">
        <f>F46*F26</f>
        <v>0</v>
      </c>
      <c r="G47" s="126">
        <f>G46*G26</f>
        <v>0</v>
      </c>
      <c r="H47" s="116">
        <f>H46*H26</f>
        <v>0</v>
      </c>
      <c r="I47" s="396"/>
      <c r="J47" s="353"/>
      <c r="K47" s="53"/>
    </row>
    <row r="48" spans="2:12" ht="15" customHeight="1" x14ac:dyDescent="0.35">
      <c r="B48" s="136">
        <v>30</v>
      </c>
      <c r="C48" t="s">
        <v>291</v>
      </c>
      <c r="D48" s="123"/>
      <c r="E48" s="173" t="e" cm="1">
        <f t="array" ref="E48">_xlfn.XLOOKUP(1, (E45='CMS Impact File '!$B:$B)*('CMS Impact File '!$C:$C=$D$7), 'CMS Impact File '!$K:$K)</f>
        <v>#N/A</v>
      </c>
      <c r="F48" s="173" t="e" cm="1">
        <f t="array" ref="F48">_xlfn.XLOOKUP(1, (F45='CMS Impact File '!$B:$B)*('CMS Impact File '!$C:$C=$D$7), 'CMS Impact File '!$K:$K)</f>
        <v>#N/A</v>
      </c>
      <c r="G48" s="173" t="e" cm="1">
        <f t="array" ref="G48">_xlfn.XLOOKUP(1, (G45='CMS Impact File '!$B:$B)*('CMS Impact File '!$C:$C=$D$7), 'CMS Impact File '!$K:$K)</f>
        <v>#N/A</v>
      </c>
      <c r="H48" s="173" t="e" cm="1">
        <f t="array" ref="H48">_xlfn.XLOOKUP(1, (H45='CMS Impact File '!$B:$B)*('CMS Impact File '!$C:$C=$D$7), 'CMS Impact File '!$K:$K)</f>
        <v>#N/A</v>
      </c>
      <c r="I48" s="391"/>
      <c r="J48" s="579" t="s">
        <v>292</v>
      </c>
      <c r="K48" s="580"/>
      <c r="L48" s="8"/>
    </row>
    <row r="49" spans="2:12" ht="15" customHeight="1" x14ac:dyDescent="0.35">
      <c r="B49" s="136" t="s">
        <v>293</v>
      </c>
      <c r="C49" s="3" t="s">
        <v>294</v>
      </c>
      <c r="D49" s="123"/>
      <c r="E49" s="173">
        <f>IF(LEFT($D$7,2)="21",0,IFERROR(MAX('Floor Calc'!$C$8:D8),0))</f>
        <v>0</v>
      </c>
      <c r="F49" s="173">
        <f>IF(LEFT($D$7,2)="21",0,IFERROR(MAX('Floor Calc'!$C$8:E8),0))</f>
        <v>0</v>
      </c>
      <c r="G49" s="173">
        <f>IF(LEFT($D$7,2)="21",0,IFERROR(MAX('Floor Calc'!$C$8:F8),0))</f>
        <v>0</v>
      </c>
      <c r="H49" s="173">
        <f>IF(LEFT($D$7,2)="21",0,IFERROR(MAX('Floor Calc'!$C$8:G8),0))</f>
        <v>0</v>
      </c>
      <c r="I49" s="391"/>
      <c r="J49" s="579"/>
      <c r="K49" s="580"/>
      <c r="L49" s="8"/>
    </row>
    <row r="50" spans="2:12" x14ac:dyDescent="0.35">
      <c r="B50" s="136">
        <v>31</v>
      </c>
      <c r="C50" s="118" t="s">
        <v>295</v>
      </c>
      <c r="D50" s="148" t="s">
        <v>296</v>
      </c>
      <c r="E50" s="126">
        <f>E49*E26</f>
        <v>0</v>
      </c>
      <c r="F50" s="126">
        <f>F49*F26</f>
        <v>0</v>
      </c>
      <c r="G50" s="126">
        <f>G49*G26</f>
        <v>0</v>
      </c>
      <c r="H50" s="376">
        <f>H49*H26</f>
        <v>0</v>
      </c>
      <c r="I50" s="396"/>
      <c r="J50" s="579"/>
      <c r="K50" s="580"/>
    </row>
    <row r="51" spans="2:12" x14ac:dyDescent="0.35">
      <c r="B51" s="142">
        <v>32</v>
      </c>
      <c r="C51" s="151" t="s">
        <v>297</v>
      </c>
      <c r="D51" s="152" t="s">
        <v>298</v>
      </c>
      <c r="E51" s="155">
        <f>E47+E50</f>
        <v>0</v>
      </c>
      <c r="F51" s="155">
        <f t="shared" ref="F51:H51" si="3">F47+F50</f>
        <v>0</v>
      </c>
      <c r="G51" s="155">
        <f t="shared" si="3"/>
        <v>0</v>
      </c>
      <c r="H51" s="377">
        <f t="shared" si="3"/>
        <v>0</v>
      </c>
      <c r="I51" s="398"/>
      <c r="J51" s="401"/>
      <c r="K51" s="402"/>
    </row>
    <row r="52" spans="2:12" x14ac:dyDescent="0.35">
      <c r="C52" s="117"/>
      <c r="D52" s="129"/>
      <c r="E52" s="121"/>
      <c r="F52" s="121"/>
      <c r="G52" s="121"/>
      <c r="H52" s="121"/>
      <c r="I52" s="403"/>
      <c r="J52" s="401"/>
      <c r="K52" s="402"/>
    </row>
    <row r="53" spans="2:12" x14ac:dyDescent="0.35">
      <c r="B53" s="473" t="s">
        <v>230</v>
      </c>
      <c r="C53" s="473" t="s">
        <v>299</v>
      </c>
      <c r="D53" s="468"/>
      <c r="E53" s="470" t="s">
        <v>222</v>
      </c>
      <c r="F53" s="470" t="s">
        <v>223</v>
      </c>
      <c r="G53" s="470" t="s">
        <v>224</v>
      </c>
      <c r="H53" s="470" t="s">
        <v>225</v>
      </c>
      <c r="I53" s="389"/>
      <c r="J53" s="404"/>
      <c r="K53" s="53"/>
    </row>
    <row r="54" spans="2:12" x14ac:dyDescent="0.35">
      <c r="B54" s="135">
        <v>33</v>
      </c>
      <c r="C54" s="117" t="s">
        <v>300</v>
      </c>
      <c r="D54" s="149" t="s">
        <v>301</v>
      </c>
      <c r="E54" s="140" t="e">
        <f>E25+E26</f>
        <v>#N/A</v>
      </c>
      <c r="F54" s="141" t="e">
        <f t="shared" ref="F54:H54" si="4">F25+F26</f>
        <v>#N/A</v>
      </c>
      <c r="G54" s="141" t="e">
        <f t="shared" si="4"/>
        <v>#N/A</v>
      </c>
      <c r="H54" s="141" t="e">
        <f t="shared" si="4"/>
        <v>#N/A</v>
      </c>
      <c r="I54" s="405"/>
      <c r="J54" s="404"/>
      <c r="K54" s="53"/>
    </row>
    <row r="55" spans="2:12" x14ac:dyDescent="0.35">
      <c r="B55" s="137">
        <v>34</v>
      </c>
      <c r="C55" s="42" t="s">
        <v>302</v>
      </c>
      <c r="D55" s="150" t="s">
        <v>303</v>
      </c>
      <c r="E55" s="154" t="e">
        <f>E51+E43</f>
        <v>#N/A</v>
      </c>
      <c r="F55" s="154" t="e">
        <f>F51+F43</f>
        <v>#N/A</v>
      </c>
      <c r="G55" s="154" t="e">
        <f>G51+G43</f>
        <v>#N/A</v>
      </c>
      <c r="H55" s="154" t="e">
        <f>H51+H43</f>
        <v>#N/A</v>
      </c>
      <c r="I55" s="406"/>
      <c r="J55" s="404"/>
      <c r="K55" s="407"/>
    </row>
    <row r="56" spans="2:12" x14ac:dyDescent="0.35">
      <c r="B56" s="136">
        <v>35</v>
      </c>
      <c r="C56" s="194" t="s">
        <v>304</v>
      </c>
      <c r="D56" s="195"/>
      <c r="E56" s="369" cm="1">
        <f t="array" ref="E56">IF(LEFT($D$7,2)="21",0,IFERROR(_xlfn.XLOOKUP(1, ('CAR Details'!E53='CMS Impact File '!$B:$B)*('CAR Details'!$D$7='CMS Impact File '!$C:$C), 'CMS Impact File '!$R:$R),0))</f>
        <v>0</v>
      </c>
      <c r="F56" s="369" cm="1">
        <f t="array" ref="F56">IF(LEFT($D$7,2)="21",0,IFERROR(_xlfn.XLOOKUP(1, ('CAR Details'!F53='CMS Impact File '!$B:$B)*('CAR Details'!$D$7='CMS Impact File '!$C:$C), 'CMS Impact File '!$R:$R),0))</f>
        <v>0</v>
      </c>
      <c r="G56" s="369">
        <v>1</v>
      </c>
      <c r="H56" s="369" cm="1">
        <f t="array" ref="H56">IF(LEFT($D$7,2)="21",0,IFERROR(_xlfn.XLOOKUP(1, ('CAR Details'!H53='CMS Impact File '!$B:$B)*('CAR Details'!$D$7='CMS Impact File '!$C:$C), 'CMS Impact File '!$R:$R),0))</f>
        <v>0</v>
      </c>
      <c r="I56" s="408"/>
      <c r="J56" s="8"/>
      <c r="K56" s="409"/>
      <c r="L56" s="127"/>
    </row>
    <row r="57" spans="2:12" x14ac:dyDescent="0.35">
      <c r="B57" s="136">
        <v>36</v>
      </c>
      <c r="C57" s="196" t="s">
        <v>305</v>
      </c>
      <c r="E57" s="197">
        <v>-0.01</v>
      </c>
      <c r="F57" s="197">
        <v>-0.01</v>
      </c>
      <c r="G57" s="197">
        <v>0</v>
      </c>
      <c r="H57" s="197" cm="1">
        <f t="array" ref="H57">IF(LEFT($D$7,2)="21",0,IFERROR(_xlfn.XLOOKUP(1,(H53='HACRP Adjustment'!$C$8:$C$593)*($D$7='HACRP Adjustment'!$D$8:$D$593),'HACRP Adjustment'!$G$8:$G$593),0))</f>
        <v>0</v>
      </c>
      <c r="I57" s="410"/>
      <c r="J57" s="4"/>
      <c r="K57" s="411"/>
    </row>
    <row r="58" spans="2:12" x14ac:dyDescent="0.35">
      <c r="B58" s="136">
        <v>37</v>
      </c>
      <c r="C58" s="196" t="s">
        <v>306</v>
      </c>
      <c r="D58" s="125"/>
      <c r="E58" s="190">
        <f>IF(LEFT($D$7,2)="21",0,0%)</f>
        <v>0</v>
      </c>
      <c r="F58" s="191">
        <f>IF(LEFT($D$7,2)="21",0,0.75%)</f>
        <v>7.4999999999999997E-3</v>
      </c>
      <c r="G58" s="190">
        <f>IF(LEFT($D$7,2)="21",0,2%)</f>
        <v>0.02</v>
      </c>
      <c r="H58" s="190">
        <f>IF(LEFT($D$7,2)="21",0,2%)</f>
        <v>0.02</v>
      </c>
      <c r="I58" s="412"/>
      <c r="J58" s="43"/>
      <c r="K58" s="411"/>
    </row>
    <row r="59" spans="2:12" x14ac:dyDescent="0.35">
      <c r="B59" s="136">
        <v>38</v>
      </c>
      <c r="C59" s="29" t="s">
        <v>307</v>
      </c>
      <c r="E59" s="192">
        <f>IF(LEFT($D$7,2)="21",0,1484)</f>
        <v>1484</v>
      </c>
      <c r="F59" s="192">
        <f>IF(LEFT($D$7,2)="21",0,1556)</f>
        <v>1556</v>
      </c>
      <c r="G59" s="192">
        <f>IF(LEFT($D$7,2)="21",0,1600)</f>
        <v>1600</v>
      </c>
      <c r="H59" s="192">
        <f>IF(LEFT($D$7,2)="21",0,1632)</f>
        <v>1632</v>
      </c>
      <c r="I59" s="413"/>
      <c r="J59" s="44"/>
      <c r="K59" s="53"/>
    </row>
    <row r="60" spans="2:12" x14ac:dyDescent="0.35">
      <c r="B60" s="136">
        <v>39</v>
      </c>
      <c r="C60" s="36" t="s">
        <v>308</v>
      </c>
      <c r="D60" s="148" t="s">
        <v>309</v>
      </c>
      <c r="E60" s="172">
        <f>E59*E10</f>
        <v>0</v>
      </c>
      <c r="F60" s="172">
        <f>F59*F10</f>
        <v>0</v>
      </c>
      <c r="G60" s="172">
        <f>G59*G10</f>
        <v>0</v>
      </c>
      <c r="H60" s="172">
        <f>H59*H10</f>
        <v>0</v>
      </c>
      <c r="I60" s="414"/>
      <c r="J60" s="45"/>
      <c r="K60" s="53"/>
    </row>
    <row r="61" spans="2:12" x14ac:dyDescent="0.35">
      <c r="B61" s="136">
        <v>40</v>
      </c>
      <c r="C61" s="198" t="s">
        <v>310</v>
      </c>
      <c r="D61" s="148" t="s">
        <v>311</v>
      </c>
      <c r="E61" s="172" t="e">
        <f>(E54*(E56)*(1+E57)-E60)*(1-E58)</f>
        <v>#N/A</v>
      </c>
      <c r="F61" s="172" t="e">
        <f t="shared" ref="F61:G61" si="5">(F54*(F56)*(1+F57)-F60)*(1-F58)</f>
        <v>#N/A</v>
      </c>
      <c r="G61" s="172" t="e">
        <f t="shared" si="5"/>
        <v>#N/A</v>
      </c>
      <c r="H61" s="172" t="e">
        <f>(H54*(H56)*(1+H57)-H60)*(1-H58)</f>
        <v>#N/A</v>
      </c>
      <c r="I61" s="414"/>
      <c r="J61" s="415"/>
      <c r="K61" s="416"/>
    </row>
    <row r="62" spans="2:12" x14ac:dyDescent="0.35">
      <c r="B62" s="136">
        <v>41</v>
      </c>
      <c r="C62" s="270" t="s">
        <v>312</v>
      </c>
      <c r="D62" s="148" t="s">
        <v>313</v>
      </c>
      <c r="E62" s="172" t="e">
        <f>E55*(E56)*(1+E57)*(1-E58)</f>
        <v>#N/A</v>
      </c>
      <c r="F62" s="172" t="e">
        <f t="shared" ref="F62:H62" si="6">F55*(F56)*(1+F57)*(1-F58)</f>
        <v>#N/A</v>
      </c>
      <c r="G62" s="172" t="e">
        <f t="shared" si="6"/>
        <v>#N/A</v>
      </c>
      <c r="H62" s="172" t="e">
        <f t="shared" si="6"/>
        <v>#N/A</v>
      </c>
      <c r="I62" s="414"/>
      <c r="J62" s="417"/>
      <c r="K62" s="418"/>
    </row>
    <row r="63" spans="2:12" x14ac:dyDescent="0.35">
      <c r="B63" s="136">
        <v>42</v>
      </c>
      <c r="C63" s="270" t="s">
        <v>314</v>
      </c>
      <c r="D63" s="148" t="s">
        <v>315</v>
      </c>
      <c r="E63" s="172" t="e" cm="1">
        <f t="array" ref="E63">IF(OR(_xlfn.XLOOKUP(1,($D$7='CMS Impact File '!$C:$C)*('CAR Details'!E45='CMS Impact File '!$B:$B),'CMS Impact File '!$M:$M)=17, _xlfn.XLOOKUP(1,($D$7='CMS Impact File '!$C:$C)*('CAR Details'!E45='CMS Impact File '!$B:$B),'CMS Impact File '!$M:$M)=16), 0,E42*(E56)*(1+E57)*(1-E58))</f>
        <v>#N/A</v>
      </c>
      <c r="F63" s="172" t="e" cm="1">
        <f t="array" ref="F63">IF(OR(_xlfn.XLOOKUP(1,($D$7='CMS Impact File '!$C:$C)*('CAR Details'!F45='CMS Impact File '!$B:$B),'CMS Impact File '!$M:$M)=17, _xlfn.XLOOKUP(1,($D$7='CMS Impact File '!$C:$C)*('CAR Details'!F45='CMS Impact File '!$B:$B),'CMS Impact File '!$M:$M)=16), 0,F42*(F56)*(1+F57)*(1-F58))</f>
        <v>#N/A</v>
      </c>
      <c r="G63" s="172" t="e" cm="1">
        <f t="array" ref="G63">IF(OR(_xlfn.XLOOKUP(1,($D$7='CMS Impact File '!$C:$C)*('CAR Details'!G45='CMS Impact File '!$B:$B),'CMS Impact File '!$M:$M)=17, _xlfn.XLOOKUP(1,($D$7='CMS Impact File '!$C:$C)*('CAR Details'!G45='CMS Impact File '!$B:$B),'CMS Impact File '!$M:$M)=16), 0,G42*(G56)*(1+G57)*(1-G58))</f>
        <v>#N/A</v>
      </c>
      <c r="H63" s="172" t="e" cm="1">
        <f t="array" ref="H63">IF(OR(_xlfn.XLOOKUP(1,($D$7='CMS Impact File '!$C:$C)*('CAR Details'!H45='CMS Impact File '!$B:$B),'CMS Impact File '!$M:$M)=17, _xlfn.XLOOKUP(1,($D$7='CMS Impact File '!$C:$C)*('CAR Details'!H45='CMS Impact File '!$B:$B),'CMS Impact File '!$M:$M)=16), 0,H42*(H56)*(1+H57)*(1-H58))</f>
        <v>#N/A</v>
      </c>
      <c r="I63" s="414"/>
      <c r="J63" s="417"/>
      <c r="K63" s="418"/>
    </row>
    <row r="64" spans="2:12" s="4" customFormat="1" ht="22" customHeight="1" x14ac:dyDescent="0.35">
      <c r="B64" s="139">
        <v>43</v>
      </c>
      <c r="C64" s="328" t="s">
        <v>316</v>
      </c>
      <c r="D64" s="329" t="s">
        <v>317</v>
      </c>
      <c r="E64" s="330" t="e">
        <f>IF(LEFT($D$7,2)="21",0,(E61/E11/E10)+(E62/E11/E10)+(E63/E10))</f>
        <v>#N/A</v>
      </c>
      <c r="F64" s="330" t="e">
        <f t="shared" ref="F64:H64" si="7">IF(LEFT($D$7,2)="21",0,(F61/F11/F10)+(F62/F11/F10)+(F63/F10))</f>
        <v>#N/A</v>
      </c>
      <c r="G64" s="330" t="e">
        <f t="shared" si="7"/>
        <v>#N/A</v>
      </c>
      <c r="H64" s="330" t="e">
        <f t="shared" si="7"/>
        <v>#N/A</v>
      </c>
      <c r="I64" s="419"/>
      <c r="J64" s="420"/>
      <c r="K64" s="421"/>
    </row>
    <row r="65" spans="2:12" x14ac:dyDescent="0.35">
      <c r="D65" s="125"/>
    </row>
    <row r="66" spans="2:12" x14ac:dyDescent="0.35">
      <c r="D66" s="145"/>
      <c r="E66" s="158" t="s">
        <v>318</v>
      </c>
      <c r="F66" s="159" t="s">
        <v>319</v>
      </c>
      <c r="G66" s="157"/>
      <c r="H66" s="147" t="e">
        <f>IF(LEFT($D$7,2)="21",0,($H$64-G64)/G64)</f>
        <v>#N/A</v>
      </c>
      <c r="I66" s="303"/>
      <c r="J66" s="124"/>
      <c r="L66" s="21"/>
    </row>
    <row r="67" spans="2:12" x14ac:dyDescent="0.35">
      <c r="D67"/>
      <c r="H67" s="163"/>
      <c r="I67" s="163"/>
    </row>
    <row r="68" spans="2:12" x14ac:dyDescent="0.35">
      <c r="B68" s="28" t="s">
        <v>0</v>
      </c>
      <c r="E68" s="27"/>
      <c r="F68" s="27"/>
      <c r="G68" s="27"/>
      <c r="H68" s="27"/>
      <c r="I68" s="27"/>
    </row>
    <row r="69" spans="2:12" x14ac:dyDescent="0.35">
      <c r="E69" s="333"/>
      <c r="F69" s="27"/>
      <c r="G69" s="27"/>
      <c r="H69" s="27"/>
      <c r="I69" s="27"/>
    </row>
    <row r="70" spans="2:12" x14ac:dyDescent="0.35">
      <c r="E70" s="27"/>
      <c r="F70" s="27"/>
      <c r="G70" s="27"/>
      <c r="H70" s="27"/>
      <c r="I70" s="27"/>
    </row>
    <row r="71" spans="2:12" x14ac:dyDescent="0.35">
      <c r="B71" s="21"/>
      <c r="E71" s="27"/>
      <c r="F71" s="27"/>
      <c r="G71" s="27"/>
      <c r="H71" s="27"/>
      <c r="I71" s="27"/>
    </row>
  </sheetData>
  <sheetProtection algorithmName="SHA-512" hashValue="NiyRuI9dVrmFuMJPJAMbJICsiNxM4DmmfPNLVpdICerNLHgG3YS3meDMJ6yy6iLscMYct+tEyzg5Snh68ITdIQ==" saltValue="VbFysbU6WBEzHBONqY/lEA==" spinCount="100000" sheet="1" objects="1" scenarios="1"/>
  <mergeCells count="7">
    <mergeCell ref="B4:K4"/>
    <mergeCell ref="B5:K5"/>
    <mergeCell ref="I34:J34"/>
    <mergeCell ref="J48:K50"/>
    <mergeCell ref="J43:K44"/>
    <mergeCell ref="J21:K26"/>
    <mergeCell ref="J37:K42"/>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2324E65690287459503ECF4E0C32546" ma:contentTypeVersion="0" ma:contentTypeDescription="Create a new document." ma:contentTypeScope="" ma:versionID="030751f1792c4ddf8a6f19bd09e226a7">
  <xsd:schema xmlns:xsd="http://www.w3.org/2001/XMLSchema" xmlns:xs="http://www.w3.org/2001/XMLSchema" xmlns:p="http://schemas.microsoft.com/office/2006/metadata/properties" targetNamespace="http://schemas.microsoft.com/office/2006/metadata/properties" ma:root="true" ma:fieldsID="d1618be233d3e29b182ccd59efb176b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06C03F2-49B0-4A1B-93EB-C0C467065476}">
  <ds:schemaRefs>
    <ds:schemaRef ds:uri="http://schemas.microsoft.com/sharepoint/v3/contenttype/forms"/>
  </ds:schemaRefs>
</ds:datastoreItem>
</file>

<file path=customXml/itemProps2.xml><?xml version="1.0" encoding="utf-8"?>
<ds:datastoreItem xmlns:ds="http://schemas.openxmlformats.org/officeDocument/2006/customXml" ds:itemID="{45653CCA-3D8A-46B8-8426-8552B34EDA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8342E7F1-896E-44D7-B625-ECB286FEC94E}">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http://www.w3.org/XML/1998/namespace"/>
    <ds:schemaRef ds:uri="418d3868-efa3-4f64-a28a-56bad9217e7a"/>
    <ds:schemaRef ds:uri="http://schemas.microsoft.com/office/infopath/2007/PartnerControls"/>
    <ds:schemaRef ds:uri="http://purl.org/dc/terms/"/>
    <ds:schemaRef ds:uri="12427596-4ea5-4c66-ae35-c77a1b89deab"/>
    <ds:schemaRef ds:uri="34015cbd-c657-48e0-bd20-de9032799d59"/>
    <ds:schemaRef ds:uri="8d878ef6-4b97-412a-bb72-afd85908f126"/>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Cover Page</vt:lpstr>
      <vt:lpstr>Payment Calculation Overview</vt:lpstr>
      <vt:lpstr>Step 1. Hospital Baseline</vt:lpstr>
      <vt:lpstr>Step 2. Volume Based Adj.</vt:lpstr>
      <vt:lpstr>Step 3. Reflect FFS</vt:lpstr>
      <vt:lpstr>Step 4. AHEAD Specfic Adj</vt:lpstr>
      <vt:lpstr>Step 5. Final HGB</vt:lpstr>
      <vt:lpstr>Floor Calc</vt:lpstr>
      <vt:lpstr>CAR Details</vt:lpstr>
      <vt:lpstr>WAACF Details</vt:lpstr>
      <vt:lpstr>CMS Impact File </vt:lpstr>
      <vt:lpstr>HACRP Adjustment</vt:lpstr>
      <vt:lpstr>SRA Look Up Table</vt:lpstr>
      <vt:lpstr>EA Look Up table</vt:lpstr>
      <vt:lpstr>CIB Look Up Table</vt:lpstr>
      <vt:lpstr>Dropdowns</vt:lpstr>
      <vt:lpstr>Base Rate Lookup</vt:lpstr>
      <vt:lpstr>FY24 Table 1A-1E</vt:lpstr>
      <vt:lpstr>FY23 Table 1A-1E</vt:lpstr>
      <vt:lpstr>FY22 Table 1A-1E</vt:lpstr>
      <vt:lpstr>FY21 Table 1A-1E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Abramowitz, Ben</dc:creator>
  <cp:keywords/>
  <dc:description/>
  <cp:lastModifiedBy>Rushton, Andrew (CMS/CMMI)</cp:lastModifiedBy>
  <cp:revision/>
  <dcterms:created xsi:type="dcterms:W3CDTF">2025-02-06T17:27:12Z</dcterms:created>
  <dcterms:modified xsi:type="dcterms:W3CDTF">2025-08-07T14:17:38Z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0x01010022324E65690287459503ECF4E0C32546</vt:lpwstr>
  </property>
  <property fmtid="{D5CDD505-2E9C-101B-9397-08002B2CF9AE}" pid="3" name="MediaServiceImageTags">
    <vt:lpwstr/>
  </property>
</Properties>
</file>