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TW\Downloads\"/>
    </mc:Choice>
  </mc:AlternateContent>
  <xr:revisionPtr revIDLastSave="0" documentId="13_ncr:1_{404130E0-A504-4AFC-941A-3EE4B110D539}" xr6:coauthVersionLast="36" xr6:coauthVersionMax="36" xr10:uidLastSave="{00000000-0000-0000-0000-000000000000}"/>
  <bookViews>
    <workbookView xWindow="0" yWindow="0" windowWidth="20460" windowHeight="9540" xr2:uid="{00000000-000D-0000-FFFF-FFFF00000000}"/>
  </bookViews>
  <sheets>
    <sheet name="Audit Submission Checklist" sheetId="3" r:id="rId1"/>
    <sheet name="2023 Holidays" sheetId="5" state="hidden" r:id="rId2"/>
  </sheets>
  <definedNames>
    <definedName name="_xlnm._FilterDatabase" localSheetId="0" hidden="1">'Audit Submission Checklist'!$A$1:$J$53</definedName>
    <definedName name="_xlnm.Print_Area" localSheetId="0">'Audit Submission Checklist'!$A$1:$I$53</definedName>
    <definedName name="_xlnm.Print_Titles" localSheetId="0">'Audit Submission Checklist'!$1:$7</definedName>
  </definedNames>
  <calcPr calcId="191029"/>
</workbook>
</file>

<file path=xl/calcChain.xml><?xml version="1.0" encoding="utf-8"?>
<calcChain xmlns="http://schemas.openxmlformats.org/spreadsheetml/2006/main">
  <c r="E44" i="3" l="1"/>
  <c r="E45" i="3"/>
  <c r="E46" i="3"/>
  <c r="E47" i="3"/>
  <c r="E43" i="3"/>
  <c r="E28" i="3"/>
  <c r="E29" i="3"/>
  <c r="E30" i="3"/>
  <c r="E31" i="3"/>
  <c r="E32" i="3"/>
  <c r="E33" i="3"/>
  <c r="E34" i="3"/>
  <c r="E35" i="3"/>
  <c r="E36" i="3"/>
  <c r="E37" i="3"/>
  <c r="E38" i="3"/>
  <c r="E39" i="3"/>
  <c r="E22" i="3"/>
  <c r="E15" i="3"/>
  <c r="E14" i="3"/>
  <c r="E13" i="3"/>
  <c r="E9" i="3"/>
  <c r="E27" i="3"/>
  <c r="H26" i="3" l="1"/>
  <c r="E48" i="3" l="1"/>
  <c r="E40" i="3"/>
  <c r="H49" i="3" l="1"/>
  <c r="H48" i="3"/>
  <c r="H47" i="3"/>
  <c r="H46" i="3"/>
  <c r="H45" i="3"/>
  <c r="H44" i="3"/>
  <c r="H43" i="3"/>
  <c r="G47" i="3" l="1"/>
  <c r="F47" i="3"/>
  <c r="G46" i="3"/>
  <c r="F46" i="3"/>
  <c r="G45" i="3"/>
  <c r="F45" i="3"/>
  <c r="G44" i="3"/>
  <c r="F44" i="3"/>
  <c r="G43" i="3"/>
  <c r="F43" i="3"/>
  <c r="H42" i="3" l="1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15" i="3"/>
  <c r="H14" i="3"/>
  <c r="H13" i="3"/>
  <c r="H12" i="3"/>
  <c r="H11" i="3"/>
  <c r="H10" i="3"/>
  <c r="H9" i="3"/>
  <c r="H8" i="3"/>
  <c r="H16" i="3" l="1"/>
  <c r="E24" i="3"/>
  <c r="G24" i="3" s="1"/>
  <c r="E23" i="3"/>
  <c r="G23" i="3" s="1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E25" i="3"/>
  <c r="G25" i="3" s="1"/>
  <c r="H21" i="3"/>
  <c r="H20" i="3"/>
  <c r="H19" i="3"/>
  <c r="H18" i="3"/>
  <c r="H17" i="3"/>
  <c r="F25" i="3" l="1"/>
  <c r="F24" i="3" l="1"/>
  <c r="F23" i="3"/>
  <c r="G39" i="3" l="1"/>
  <c r="F39" i="3"/>
  <c r="G38" i="3"/>
  <c r="F38" i="3"/>
  <c r="G37" i="3"/>
  <c r="F37" i="3"/>
  <c r="G36" i="3"/>
  <c r="F36" i="3"/>
  <c r="G35" i="3"/>
  <c r="F35" i="3"/>
  <c r="G34" i="3"/>
  <c r="F34" i="3"/>
  <c r="F27" i="3"/>
  <c r="G22" i="3"/>
  <c r="F22" i="3"/>
  <c r="G15" i="3"/>
  <c r="F15" i="3"/>
  <c r="G14" i="3"/>
  <c r="F14" i="3"/>
  <c r="G13" i="3"/>
  <c r="F13" i="3"/>
  <c r="F9" i="3"/>
  <c r="G9" i="3"/>
</calcChain>
</file>

<file path=xl/sharedStrings.xml><?xml version="1.0" encoding="utf-8"?>
<sst xmlns="http://schemas.openxmlformats.org/spreadsheetml/2006/main" count="212" uniqueCount="87">
  <si>
    <t>Supplemental File</t>
  </si>
  <si>
    <t>Questionnaire</t>
  </si>
  <si>
    <t>N/A</t>
  </si>
  <si>
    <t>Audit Request Type</t>
  </si>
  <si>
    <t>Audit Submission Name</t>
  </si>
  <si>
    <t>Due Date</t>
  </si>
  <si>
    <t>Standards of Conduct/Code of Conduct document</t>
  </si>
  <si>
    <t>FA</t>
  </si>
  <si>
    <t>Table 1: Rejected Claims Formulary Administration (RCFA)</t>
  </si>
  <si>
    <t>Tracer Summary 4</t>
  </si>
  <si>
    <t>Audit Submission Checklist</t>
  </si>
  <si>
    <t>Engagement Letter Date:</t>
  </si>
  <si>
    <t>Entrance Conference Date:</t>
  </si>
  <si>
    <t>Audit</t>
  </si>
  <si>
    <t>Documentation</t>
  </si>
  <si>
    <t>Pre-Audit Issue Summary</t>
  </si>
  <si>
    <t>CPE</t>
  </si>
  <si>
    <t>Universe File</t>
  </si>
  <si>
    <t>Universe</t>
  </si>
  <si>
    <t>Presentation</t>
  </si>
  <si>
    <t>Audit and Monitoring Work Plans</t>
  </si>
  <si>
    <t>Tracer Summary 1</t>
  </si>
  <si>
    <t>Tracer Summary 2</t>
  </si>
  <si>
    <t>Tracer Summary 3</t>
  </si>
  <si>
    <t>Tracer Summary 5</t>
  </si>
  <si>
    <t>Tracer Summary 6</t>
  </si>
  <si>
    <t>CDAG</t>
  </si>
  <si>
    <t>ODAG</t>
  </si>
  <si>
    <t>Memorial Day</t>
  </si>
  <si>
    <t>Labor Day</t>
  </si>
  <si>
    <t>Veterans Day</t>
  </si>
  <si>
    <t>Christmas</t>
  </si>
  <si>
    <t>Fourth Of July</t>
  </si>
  <si>
    <t>Columbus Day</t>
  </si>
  <si>
    <t>New Year's Day</t>
  </si>
  <si>
    <t>MLK Day</t>
  </si>
  <si>
    <t>President's Day</t>
  </si>
  <si>
    <t>https://www.cms.gov/Medicare/Compliance-and-Audits/Part-C-and-Part-D-Compliance-and-Audits/ProgramAudits</t>
  </si>
  <si>
    <t>Thanksgiving</t>
  </si>
  <si>
    <t>Upload File Type in HPMS*</t>
  </si>
  <si>
    <r>
      <rPr>
        <b/>
        <sz val="12"/>
        <rFont val="Times New Roman"/>
        <family val="1"/>
      </rPr>
      <t>(See Note Below***)</t>
    </r>
    <r>
      <rPr>
        <sz val="12"/>
        <rFont val="Times New Roman"/>
        <family val="1"/>
      </rPr>
      <t xml:space="preserve"> </t>
    </r>
  </si>
  <si>
    <t>Upload Level Association in HPMS</t>
  </si>
  <si>
    <r>
      <t>***</t>
    </r>
    <r>
      <rPr>
        <sz val="12"/>
        <rFont val="Times New Roman"/>
        <family val="1"/>
      </rPr>
      <t>Review period is the same as that for the program area in which the issue is found.</t>
    </r>
  </si>
  <si>
    <t>MMP-SARAG</t>
  </si>
  <si>
    <t>Insert Mark Upon Submission</t>
  </si>
  <si>
    <t>Juneteenth</t>
  </si>
  <si>
    <t>MMPCC</t>
  </si>
  <si>
    <t>SNPCC</t>
  </si>
  <si>
    <t>Table 2: Standard and Expedited Coverage Determination Exception Requests (CDER)</t>
  </si>
  <si>
    <t>Table 3: Payment Coverage Determinations and Redeterminations (PYMT_D)</t>
  </si>
  <si>
    <t>Table 4: Standard and Expedited Redeterminations (RD)</t>
  </si>
  <si>
    <t>Table 5: Part D Effectuations of Overturned Decisions by IRE, ALJ, or MAC (EFF_D)</t>
  </si>
  <si>
    <t>Table 6: Part D Standard and Expedited Grievances (GRV_D)</t>
  </si>
  <si>
    <t>Table 1: Standard and Expedited Coverage Determinations (CD)</t>
  </si>
  <si>
    <t>Table 7: Comprehensive Addiction and Recovery Act (CARA) At-Risk Determinations (AR)</t>
  </si>
  <si>
    <t>Table 2: Rejected Claims Transition (RCT)</t>
  </si>
  <si>
    <t>Table 3:  Prescription Drug Event (PDE) Data</t>
  </si>
  <si>
    <t>Table 4: New Enrollee (NE) Record Layout</t>
  </si>
  <si>
    <t>Table 1: Standard and Expedited Pre-service Organization Determinations (OD)</t>
  </si>
  <si>
    <t>Table 2: Standard and Expedited Pre-service Reconsiderations (RECON)</t>
  </si>
  <si>
    <t>Table 3: Payment Organization Determinations and Reconsiderations (PYMT_C)</t>
  </si>
  <si>
    <t>Table 4: Part C Effectuations of Overturned Decisions by IRE, ALJ, or MAC (EFF_C)</t>
  </si>
  <si>
    <t>Table 5: Part C Standard and Expedited Grievances (GRV_C)</t>
  </si>
  <si>
    <t>Table 6: Dual Special Needs Plan - Applicable Integrated Plan Reductions,  Suspensions and Terminations (AIP)</t>
  </si>
  <si>
    <t>Table 1: MMP Standard and Expedited Service Authorization Requests (M_SAR)</t>
  </si>
  <si>
    <t>Table 2: MMP Standard and Expedited Plan Level Appeals (M_PLA)</t>
  </si>
  <si>
    <t>Table 3: MMP Provider Payment Requests and Appeals (M_PYMT)</t>
  </si>
  <si>
    <t>Table 4: MMP Effectuations of Overturned Decisions by IRE, SFH, ALJ, or MAC (M_EFF)</t>
  </si>
  <si>
    <t>Table 5: MMP Standard and Expedited Grievances (M_GRV)</t>
  </si>
  <si>
    <t>Table 1: Special Needs Plans Enrollees (SNPE)</t>
  </si>
  <si>
    <t>Table 1: Medicare-Medicaid Plan Enrollees (MMPE)</t>
  </si>
  <si>
    <t>MMPCC Supplemental Questionnaire</t>
  </si>
  <si>
    <t>Table 1: Compliance Oversight Activities (COA)**</t>
  </si>
  <si>
    <r>
      <rPr>
        <b/>
        <sz val="12"/>
        <rFont val="Times New Roman"/>
        <family val="1"/>
      </rPr>
      <t>*</t>
    </r>
    <r>
      <rPr>
        <sz val="12"/>
        <rFont val="Times New Roman"/>
        <family val="1"/>
      </rPr>
      <t>Please name and upload all files listed as File Type "Supplemental File" using the Audit Submission Name shown above. Universe files must be submitted as a ZIP File type (.zip) and do not need specific names as the file will be renamed upon submission into HPMS.</t>
    </r>
  </si>
  <si>
    <t>FA Supplemental Questionnaire</t>
  </si>
  <si>
    <t>MAPD Enrollment Number:</t>
  </si>
  <si>
    <t>PDP Enrollment Number:</t>
  </si>
  <si>
    <t>MA Enrollment Number:</t>
  </si>
  <si>
    <t>First Tier, Downstream, and Related Entities Operations Oversight Questionnaire (FDR-Q)</t>
  </si>
  <si>
    <t>Compliance Officer Questionnaire (CO-Q)</t>
  </si>
  <si>
    <t>Customized Organizational Structure and Governance PowerPoint Presentation</t>
  </si>
  <si>
    <t>SNPCC Questionnaire</t>
  </si>
  <si>
    <t>Risk Assessments and Compliance Performance Mechanisms</t>
  </si>
  <si>
    <r>
      <t xml:space="preserve">Approved Models of Care - </t>
    </r>
    <r>
      <rPr>
        <i/>
        <sz val="12"/>
        <rFont val="Times New Roman"/>
        <family val="1"/>
      </rPr>
      <t>Not all are required, the SNP Team Lead will identify which MOCs to submit</t>
    </r>
    <r>
      <rPr>
        <sz val="12"/>
        <rFont val="Times New Roman"/>
        <family val="1"/>
      </rPr>
      <t>.</t>
    </r>
  </si>
  <si>
    <t>Review Period</t>
  </si>
  <si>
    <r>
      <rPr>
        <b/>
        <sz val="12"/>
        <rFont val="Times New Roman"/>
        <family val="1"/>
      </rPr>
      <t>**</t>
    </r>
    <r>
      <rPr>
        <sz val="12"/>
        <rFont val="Times New Roman"/>
        <family val="1"/>
      </rPr>
      <t xml:space="preserve">Please refer to the </t>
    </r>
    <r>
      <rPr>
        <b/>
        <sz val="12"/>
        <rFont val="Times New Roman"/>
        <family val="1"/>
      </rPr>
      <t>2023 Program Audit Process Overview</t>
    </r>
    <r>
      <rPr>
        <sz val="12"/>
        <rFont val="Times New Roman"/>
        <family val="1"/>
      </rPr>
      <t xml:space="preserve"> document for more detailed instructions regarding submission of this data collection instrument. The document may be accessed by typing in the following web address:</t>
    </r>
  </si>
  <si>
    <t>2023 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</si>
</sst>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14" fontId="7" fillId="0" borderId="0" xfId="0" applyNumberFormat="1" applyFont="1" applyFill="1"/>
    <xf numFmtId="0" fontId="7" fillId="0" borderId="0" xfId="0" applyFont="1" applyFill="1"/>
    <xf numFmtId="0" fontId="5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14" fontId="6" fillId="3" borderId="2" xfId="0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/>
    </xf>
    <xf numFmtId="14" fontId="6" fillId="3" borderId="3" xfId="0" applyNumberFormat="1" applyFont="1" applyFill="1" applyBorder="1" applyAlignment="1">
      <alignment horizontal="left" vertical="top"/>
    </xf>
    <xf numFmtId="14" fontId="6" fillId="3" borderId="3" xfId="0" applyNumberFormat="1" applyFont="1" applyFill="1" applyBorder="1" applyAlignment="1">
      <alignment horizontal="center" vertical="top"/>
    </xf>
    <xf numFmtId="14" fontId="6" fillId="3" borderId="1" xfId="0" applyNumberFormat="1" applyFont="1" applyFill="1" applyBorder="1" applyAlignment="1">
      <alignment horizontal="left" vertical="top"/>
    </xf>
    <xf numFmtId="14" fontId="6" fillId="3" borderId="2" xfId="0" applyNumberFormat="1" applyFont="1" applyFill="1" applyBorder="1" applyAlignment="1">
      <alignment horizontal="right" vertical="top"/>
    </xf>
    <xf numFmtId="14" fontId="6" fillId="3" borderId="1" xfId="0" applyNumberFormat="1" applyFont="1" applyFill="1" applyBorder="1" applyAlignment="1">
      <alignment horizontal="center" vertical="top"/>
    </xf>
    <xf numFmtId="14" fontId="6" fillId="3" borderId="1" xfId="0" applyNumberFormat="1" applyFont="1" applyFill="1" applyBorder="1" applyAlignment="1">
      <alignment horizontal="right" vertical="top"/>
    </xf>
    <xf numFmtId="14" fontId="6" fillId="3" borderId="4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14" fontId="6" fillId="0" borderId="2" xfId="0" applyNumberFormat="1" applyFont="1" applyFill="1" applyBorder="1" applyAlignment="1">
      <alignment horizontal="right" vertical="top"/>
    </xf>
    <xf numFmtId="14" fontId="6" fillId="0" borderId="2" xfId="0" applyNumberFormat="1" applyFont="1" applyFill="1" applyBorder="1" applyAlignment="1">
      <alignment horizontal="left" vertical="top"/>
    </xf>
    <xf numFmtId="14" fontId="6" fillId="0" borderId="2" xfId="0" applyNumberFormat="1" applyFont="1" applyFill="1" applyBorder="1" applyAlignment="1">
      <alignment horizontal="center" vertical="top"/>
    </xf>
    <xf numFmtId="0" fontId="8" fillId="0" borderId="0" xfId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14" fontId="6" fillId="3" borderId="2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wrapText="1"/>
    </xf>
    <xf numFmtId="14" fontId="4" fillId="4" borderId="0" xfId="0" applyNumberFormat="1" applyFont="1" applyFill="1" applyBorder="1" applyAlignment="1" applyProtection="1">
      <alignment vertical="top" wrapText="1"/>
      <protection locked="0"/>
    </xf>
    <xf numFmtId="3" fontId="4" fillId="4" borderId="0" xfId="0" applyNumberFormat="1" applyFont="1" applyFill="1" applyBorder="1" applyAlignment="1" applyProtection="1">
      <alignment vertical="top" wrapText="1"/>
      <protection locked="0"/>
    </xf>
    <xf numFmtId="14" fontId="6" fillId="3" borderId="2" xfId="0" applyNumberFormat="1" applyFont="1" applyFill="1" applyBorder="1" applyAlignment="1">
      <alignment vertical="top"/>
    </xf>
    <xf numFmtId="14" fontId="6" fillId="3" borderId="6" xfId="0" applyNumberFormat="1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ms.gov/Medicare/Compliance-and-Audits/Part-C-and-Part-D-Compliance-and-Audits/ProgramAudi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showGridLines="0" tabSelected="1" zoomScale="80" zoomScaleNormal="80" zoomScaleSheetLayoutView="90" zoomScalePageLayoutView="70" workbookViewId="0">
      <selection activeCell="B2" sqref="B2"/>
    </sheetView>
  </sheetViews>
  <sheetFormatPr defaultColWidth="9.33203125" defaultRowHeight="15.75" x14ac:dyDescent="0.2"/>
  <cols>
    <col min="1" max="1" width="34" style="5" bestFit="1" customWidth="1"/>
    <col min="2" max="2" width="21.6640625" style="5" customWidth="1"/>
    <col min="3" max="3" width="18.6640625" style="5" bestFit="1" customWidth="1"/>
    <col min="4" max="4" width="127.5" style="5" customWidth="1"/>
    <col min="5" max="5" width="12.83203125" style="5" customWidth="1"/>
    <col min="6" max="6" width="1.6640625" style="5" bestFit="1" customWidth="1"/>
    <col min="7" max="7" width="12.83203125" style="5" customWidth="1"/>
    <col min="8" max="8" width="53.83203125" style="8" customWidth="1"/>
    <col min="9" max="9" width="14.6640625" style="5" customWidth="1"/>
    <col min="10" max="16384" width="9.33203125" style="5"/>
  </cols>
  <sheetData>
    <row r="1" spans="1:10" s="4" customFormat="1" x14ac:dyDescent="0.2">
      <c r="A1" s="1"/>
      <c r="B1" s="1"/>
      <c r="C1" s="1"/>
      <c r="D1" s="2" t="s">
        <v>10</v>
      </c>
      <c r="E1" s="1"/>
      <c r="F1" s="1"/>
      <c r="G1" s="1"/>
      <c r="H1" s="3"/>
      <c r="I1" s="3"/>
    </row>
    <row r="2" spans="1:10" ht="15.75" customHeight="1" x14ac:dyDescent="0.2">
      <c r="A2" s="42" t="s">
        <v>11</v>
      </c>
      <c r="B2" s="48"/>
      <c r="C2" s="38"/>
      <c r="D2" s="40"/>
      <c r="E2" s="38"/>
      <c r="F2" s="38"/>
      <c r="G2" s="38"/>
      <c r="H2" s="6"/>
      <c r="I2" s="6"/>
    </row>
    <row r="3" spans="1:10" ht="15.75" customHeight="1" x14ac:dyDescent="0.2">
      <c r="A3" s="42" t="s">
        <v>12</v>
      </c>
      <c r="B3" s="48"/>
      <c r="C3" s="38"/>
      <c r="D3" s="40"/>
      <c r="E3" s="38"/>
      <c r="F3" s="38"/>
      <c r="G3" s="38"/>
      <c r="H3" s="6"/>
      <c r="I3" s="6"/>
    </row>
    <row r="4" spans="1:10" ht="15.75" customHeight="1" x14ac:dyDescent="0.2">
      <c r="A4" s="42" t="s">
        <v>75</v>
      </c>
      <c r="B4" s="49"/>
      <c r="C4" s="38"/>
      <c r="D4" s="38"/>
      <c r="E4" s="38"/>
      <c r="F4" s="38"/>
      <c r="G4" s="38"/>
      <c r="H4" s="6"/>
      <c r="I4" s="6"/>
    </row>
    <row r="5" spans="1:10" s="31" customFormat="1" x14ac:dyDescent="0.2">
      <c r="A5" s="32" t="s">
        <v>76</v>
      </c>
      <c r="B5" s="49"/>
      <c r="C5" s="38"/>
      <c r="D5" s="38"/>
      <c r="E5" s="38"/>
      <c r="F5" s="38"/>
      <c r="G5" s="38"/>
      <c r="H5" s="6"/>
      <c r="I5" s="6"/>
    </row>
    <row r="6" spans="1:10" s="31" customFormat="1" x14ac:dyDescent="0.2">
      <c r="A6" s="32" t="s">
        <v>77</v>
      </c>
      <c r="B6" s="49"/>
      <c r="C6" s="38"/>
      <c r="D6" s="38"/>
      <c r="E6" s="38"/>
      <c r="F6" s="38"/>
      <c r="G6" s="38"/>
      <c r="H6" s="6"/>
      <c r="I6" s="6"/>
    </row>
    <row r="7" spans="1:10" s="9" customFormat="1" ht="66" customHeight="1" x14ac:dyDescent="0.25">
      <c r="A7" s="39" t="s">
        <v>41</v>
      </c>
      <c r="B7" s="39" t="s">
        <v>39</v>
      </c>
      <c r="C7" s="39" t="s">
        <v>3</v>
      </c>
      <c r="D7" s="39" t="s">
        <v>4</v>
      </c>
      <c r="E7" s="52"/>
      <c r="F7" s="53" t="s">
        <v>84</v>
      </c>
      <c r="G7" s="47"/>
      <c r="H7" s="39" t="s">
        <v>5</v>
      </c>
      <c r="I7" s="39" t="s">
        <v>44</v>
      </c>
    </row>
    <row r="8" spans="1:10" x14ac:dyDescent="0.2">
      <c r="A8" s="21" t="s">
        <v>13</v>
      </c>
      <c r="B8" s="21" t="s">
        <v>0</v>
      </c>
      <c r="C8" s="21" t="s">
        <v>14</v>
      </c>
      <c r="D8" s="21" t="s">
        <v>15</v>
      </c>
      <c r="E8" s="24" t="s">
        <v>40</v>
      </c>
      <c r="F8" s="25"/>
      <c r="G8" s="24"/>
      <c r="H8" s="26" t="str">
        <f>IF($B$2 = "","5 business days from engagement letter",WORKDAY($B$2,5,'2023 Holidays'!$A$2:$A$13))</f>
        <v>5 business days from engagement letter</v>
      </c>
      <c r="I8" s="18"/>
      <c r="J8" s="17"/>
    </row>
    <row r="9" spans="1:10" x14ac:dyDescent="0.2">
      <c r="A9" s="21" t="s">
        <v>16</v>
      </c>
      <c r="B9" s="21" t="s">
        <v>17</v>
      </c>
      <c r="C9" s="21" t="s">
        <v>18</v>
      </c>
      <c r="D9" s="21" t="s">
        <v>72</v>
      </c>
      <c r="E9" s="16" t="str">
        <f>IF($B$2="","",($B$2-181))</f>
        <v/>
      </c>
      <c r="F9" s="41" t="str">
        <f>IF($B$2="","","-")</f>
        <v/>
      </c>
      <c r="G9" s="27" t="str">
        <f>IF($B$2="","",$B$2)</f>
        <v/>
      </c>
      <c r="H9" s="28" t="str">
        <f>IF($B$2 = "","15 business days from engagement letter",WORKDAY($B$2,15,'2023 Holidays'!$A$2:$A$13))</f>
        <v>15 business days from engagement letter</v>
      </c>
      <c r="I9" s="18"/>
      <c r="J9" s="17"/>
    </row>
    <row r="10" spans="1:10" x14ac:dyDescent="0.2">
      <c r="A10" s="21" t="s">
        <v>16</v>
      </c>
      <c r="B10" s="21" t="s">
        <v>0</v>
      </c>
      <c r="C10" s="21" t="s">
        <v>1</v>
      </c>
      <c r="D10" s="21" t="s">
        <v>79</v>
      </c>
      <c r="E10" s="16"/>
      <c r="F10" s="41" t="s">
        <v>2</v>
      </c>
      <c r="G10" s="16"/>
      <c r="H10" s="28" t="str">
        <f>IF($B$2 = "","15 business days from engagement letter",WORKDAY($B$2,15,'2023 Holidays'!$A$2:$A$13))</f>
        <v>15 business days from engagement letter</v>
      </c>
      <c r="I10" s="18"/>
      <c r="J10" s="17"/>
    </row>
    <row r="11" spans="1:10" x14ac:dyDescent="0.2">
      <c r="A11" s="21" t="s">
        <v>16</v>
      </c>
      <c r="B11" s="21" t="s">
        <v>0</v>
      </c>
      <c r="C11" s="21" t="s">
        <v>19</v>
      </c>
      <c r="D11" s="21" t="s">
        <v>80</v>
      </c>
      <c r="E11" s="16"/>
      <c r="F11" s="41" t="s">
        <v>2</v>
      </c>
      <c r="G11" s="16"/>
      <c r="H11" s="28" t="str">
        <f>IF($B$2 = "","15 business days from engagement letter",WORKDAY($B$2,15,'2023 Holidays'!$A$2:$A$13))</f>
        <v>15 business days from engagement letter</v>
      </c>
      <c r="I11" s="18"/>
      <c r="J11" s="17"/>
    </row>
    <row r="12" spans="1:10" x14ac:dyDescent="0.2">
      <c r="A12" s="21" t="s">
        <v>16</v>
      </c>
      <c r="B12" s="21" t="s">
        <v>0</v>
      </c>
      <c r="C12" s="21" t="s">
        <v>1</v>
      </c>
      <c r="D12" s="21" t="s">
        <v>78</v>
      </c>
      <c r="E12" s="16"/>
      <c r="F12" s="41" t="s">
        <v>2</v>
      </c>
      <c r="G12" s="16"/>
      <c r="H12" s="28" t="str">
        <f>IF($B$2 = "","15 business days from engagement letter",WORKDAY($B$2,15,'2023 Holidays'!$A$2:$A$13))</f>
        <v>15 business days from engagement letter</v>
      </c>
      <c r="I12" s="18"/>
      <c r="J12" s="17"/>
    </row>
    <row r="13" spans="1:10" x14ac:dyDescent="0.2">
      <c r="A13" s="21" t="s">
        <v>16</v>
      </c>
      <c r="B13" s="21" t="s">
        <v>0</v>
      </c>
      <c r="C13" s="21" t="s">
        <v>14</v>
      </c>
      <c r="D13" s="21" t="s">
        <v>6</v>
      </c>
      <c r="E13" s="16" t="str">
        <f>IF($B$2="","",($B$2-181))</f>
        <v/>
      </c>
      <c r="F13" s="41" t="str">
        <f>IF($B$2="","","-")</f>
        <v/>
      </c>
      <c r="G13" s="27" t="str">
        <f>IF($B$2="","",$B$2)</f>
        <v/>
      </c>
      <c r="H13" s="28" t="str">
        <f>IF($B$2 = "","15 business days from engagement letter",WORKDAY($B$2,15,'2023 Holidays'!$A$2:$A$13))</f>
        <v>15 business days from engagement letter</v>
      </c>
      <c r="I13" s="18"/>
      <c r="J13" s="17"/>
    </row>
    <row r="14" spans="1:10" x14ac:dyDescent="0.2">
      <c r="A14" s="21" t="s">
        <v>16</v>
      </c>
      <c r="B14" s="21" t="s">
        <v>0</v>
      </c>
      <c r="C14" s="21" t="s">
        <v>14</v>
      </c>
      <c r="D14" s="21" t="s">
        <v>82</v>
      </c>
      <c r="E14" s="16" t="str">
        <f>IF($B$2="","",($B$2-181))</f>
        <v/>
      </c>
      <c r="F14" s="41" t="str">
        <f>IF($B$2="","","-")</f>
        <v/>
      </c>
      <c r="G14" s="27" t="str">
        <f>IF($B$2="","",$B$2)</f>
        <v/>
      </c>
      <c r="H14" s="28" t="str">
        <f>IF($B$2 = "","15 business days from engagement letter",WORKDAY($B$2,15,'2023 Holidays'!$A$2:$A$13))</f>
        <v>15 business days from engagement letter</v>
      </c>
      <c r="I14" s="18"/>
      <c r="J14" s="23"/>
    </row>
    <row r="15" spans="1:10" x14ac:dyDescent="0.2">
      <c r="A15" s="21" t="s">
        <v>16</v>
      </c>
      <c r="B15" s="21" t="s">
        <v>0</v>
      </c>
      <c r="C15" s="21" t="s">
        <v>14</v>
      </c>
      <c r="D15" s="21" t="s">
        <v>20</v>
      </c>
      <c r="E15" s="16" t="str">
        <f>IF($B$2="","",($B$2-181))</f>
        <v/>
      </c>
      <c r="F15" s="41" t="str">
        <f>IF($B$2="","","-")</f>
        <v/>
      </c>
      <c r="G15" s="27" t="str">
        <f>IF($B$2="","",$B$2)</f>
        <v/>
      </c>
      <c r="H15" s="28" t="str">
        <f>IF($B$2 = "","15 business days from engagement letter",WORKDAY($B$2,15,'2023 Holidays'!$A$2:$A$13))</f>
        <v>15 business days from engagement letter</v>
      </c>
      <c r="I15" s="18"/>
      <c r="J15" s="23"/>
    </row>
    <row r="16" spans="1:10" x14ac:dyDescent="0.2">
      <c r="A16" s="21" t="s">
        <v>16</v>
      </c>
      <c r="B16" s="21" t="s">
        <v>17</v>
      </c>
      <c r="C16" s="21" t="s">
        <v>14</v>
      </c>
      <c r="D16" s="21" t="s">
        <v>21</v>
      </c>
      <c r="E16" s="16"/>
      <c r="F16" s="41" t="s">
        <v>2</v>
      </c>
      <c r="G16" s="16"/>
      <c r="H16" s="29" t="str">
        <f t="shared" ref="H16:H21" si="0">IF($B$3="","Date of Entrance Conference",$B$3)</f>
        <v>Date of Entrance Conference</v>
      </c>
      <c r="I16" s="18"/>
      <c r="J16" s="17"/>
    </row>
    <row r="17" spans="1:10" x14ac:dyDescent="0.2">
      <c r="A17" s="21" t="s">
        <v>16</v>
      </c>
      <c r="B17" s="21" t="s">
        <v>17</v>
      </c>
      <c r="C17" s="21" t="s">
        <v>14</v>
      </c>
      <c r="D17" s="21" t="s">
        <v>22</v>
      </c>
      <c r="E17" s="16"/>
      <c r="F17" s="41" t="s">
        <v>2</v>
      </c>
      <c r="G17" s="16"/>
      <c r="H17" s="29" t="str">
        <f t="shared" si="0"/>
        <v>Date of Entrance Conference</v>
      </c>
      <c r="I17" s="18"/>
      <c r="J17" s="17"/>
    </row>
    <row r="18" spans="1:10" x14ac:dyDescent="0.2">
      <c r="A18" s="21" t="s">
        <v>16</v>
      </c>
      <c r="B18" s="21" t="s">
        <v>17</v>
      </c>
      <c r="C18" s="21" t="s">
        <v>14</v>
      </c>
      <c r="D18" s="21" t="s">
        <v>23</v>
      </c>
      <c r="E18" s="16"/>
      <c r="F18" s="41" t="s">
        <v>2</v>
      </c>
      <c r="G18" s="16"/>
      <c r="H18" s="29" t="str">
        <f t="shared" si="0"/>
        <v>Date of Entrance Conference</v>
      </c>
      <c r="I18" s="18"/>
      <c r="J18" s="17"/>
    </row>
    <row r="19" spans="1:10" x14ac:dyDescent="0.2">
      <c r="A19" s="21" t="s">
        <v>16</v>
      </c>
      <c r="B19" s="21" t="s">
        <v>17</v>
      </c>
      <c r="C19" s="21" t="s">
        <v>14</v>
      </c>
      <c r="D19" s="21" t="s">
        <v>9</v>
      </c>
      <c r="E19" s="16"/>
      <c r="F19" s="41" t="s">
        <v>2</v>
      </c>
      <c r="G19" s="16"/>
      <c r="H19" s="29" t="str">
        <f t="shared" si="0"/>
        <v>Date of Entrance Conference</v>
      </c>
      <c r="I19" s="18"/>
      <c r="J19" s="17"/>
    </row>
    <row r="20" spans="1:10" x14ac:dyDescent="0.2">
      <c r="A20" s="21" t="s">
        <v>16</v>
      </c>
      <c r="B20" s="21" t="s">
        <v>17</v>
      </c>
      <c r="C20" s="21" t="s">
        <v>14</v>
      </c>
      <c r="D20" s="21" t="s">
        <v>24</v>
      </c>
      <c r="E20" s="16"/>
      <c r="F20" s="41" t="s">
        <v>2</v>
      </c>
      <c r="G20" s="16"/>
      <c r="H20" s="29" t="str">
        <f t="shared" si="0"/>
        <v>Date of Entrance Conference</v>
      </c>
      <c r="I20" s="18"/>
      <c r="J20" s="17"/>
    </row>
    <row r="21" spans="1:10" x14ac:dyDescent="0.2">
      <c r="A21" s="21" t="s">
        <v>16</v>
      </c>
      <c r="B21" s="21" t="s">
        <v>17</v>
      </c>
      <c r="C21" s="21" t="s">
        <v>14</v>
      </c>
      <c r="D21" s="21" t="s">
        <v>25</v>
      </c>
      <c r="E21" s="16"/>
      <c r="F21" s="41" t="s">
        <v>2</v>
      </c>
      <c r="G21" s="16"/>
      <c r="H21" s="29" t="str">
        <f t="shared" si="0"/>
        <v>Date of Entrance Conference</v>
      </c>
      <c r="I21" s="18"/>
      <c r="J21" s="17"/>
    </row>
    <row r="22" spans="1:10" s="7" customFormat="1" x14ac:dyDescent="0.2">
      <c r="A22" s="21" t="s">
        <v>7</v>
      </c>
      <c r="B22" s="21" t="s">
        <v>17</v>
      </c>
      <c r="C22" s="21" t="s">
        <v>18</v>
      </c>
      <c r="D22" s="21" t="s">
        <v>8</v>
      </c>
      <c r="E22" s="34" t="str">
        <f>IF($B$2="","",IF(SUM(($B$4,$B$5))&lt;20000,$B$2-55,IF(SUM(($B$4,$B$5))&lt;500000,$B$2-27,$B$2-13)))</f>
        <v/>
      </c>
      <c r="F22" s="35" t="str">
        <f>IF($B$2="","","-")</f>
        <v/>
      </c>
      <c r="G22" s="33" t="str">
        <f>IF($B$2="","",$B$2)</f>
        <v/>
      </c>
      <c r="H22" s="28" t="str">
        <f>IF($B$2 = "","15 business days from engagement letter",WORKDAY($B$2,15,'2023 Holidays'!$A$2:$A$13))</f>
        <v>15 business days from engagement letter</v>
      </c>
      <c r="I22" s="18"/>
    </row>
    <row r="23" spans="1:10" s="7" customFormat="1" x14ac:dyDescent="0.2">
      <c r="A23" s="21" t="s">
        <v>7</v>
      </c>
      <c r="B23" s="21" t="s">
        <v>17</v>
      </c>
      <c r="C23" s="21" t="s">
        <v>18</v>
      </c>
      <c r="D23" s="21" t="s">
        <v>55</v>
      </c>
      <c r="E23" s="34" t="str">
        <f>IF($B$2="","",DATE(YEAR($B$2),1,1))</f>
        <v/>
      </c>
      <c r="F23" s="35" t="str">
        <f>IF($B$2="","","-")</f>
        <v/>
      </c>
      <c r="G23" s="33" t="str">
        <f>IF($B$2="","",IF(SUM(($B$4,$B$5))&gt;=100000,EOMONTH(DATE(YEAR($B$2),1,1),0),EOMONTH((EDATE($E$23,1)),0)))</f>
        <v/>
      </c>
      <c r="H23" s="28" t="str">
        <f>IF($B$2 = "","15 business days from engagement letter",WORKDAY($B$2,15,'2023 Holidays'!$A$2:$A$13))</f>
        <v>15 business days from engagement letter</v>
      </c>
      <c r="I23" s="18"/>
    </row>
    <row r="24" spans="1:10" s="7" customFormat="1" x14ac:dyDescent="0.2">
      <c r="A24" s="21" t="s">
        <v>7</v>
      </c>
      <c r="B24" s="21" t="s">
        <v>17</v>
      </c>
      <c r="C24" s="21" t="s">
        <v>18</v>
      </c>
      <c r="D24" s="21" t="s">
        <v>56</v>
      </c>
      <c r="E24" s="34" t="str">
        <f>IF($B$2="","",DATE((YEAR($B$2)-1),9,1))</f>
        <v/>
      </c>
      <c r="F24" s="35" t="str">
        <f>IF($B$2="","","-")</f>
        <v/>
      </c>
      <c r="G24" s="33" t="str">
        <f>IF($B$2="","",EOMONTH($E$24,3))</f>
        <v/>
      </c>
      <c r="H24" s="28" t="str">
        <f>IF($B$2 = "","15 business days from engagement letter",WORKDAY($B$2,15,'2023 Holidays'!$A$2:$A$13))</f>
        <v>15 business days from engagement letter</v>
      </c>
      <c r="I24" s="18"/>
    </row>
    <row r="25" spans="1:10" s="7" customFormat="1" x14ac:dyDescent="0.2">
      <c r="A25" s="21" t="s">
        <v>7</v>
      </c>
      <c r="B25" s="21" t="s">
        <v>17</v>
      </c>
      <c r="C25" s="21" t="s">
        <v>18</v>
      </c>
      <c r="D25" s="21" t="s">
        <v>57</v>
      </c>
      <c r="E25" s="34" t="str">
        <f>IF($B$2="","",DATE((YEAR($B$2)-1),11,1))</f>
        <v/>
      </c>
      <c r="F25" s="35" t="str">
        <f>IF($B$2="","","-")</f>
        <v/>
      </c>
      <c r="G25" s="33" t="str">
        <f>IF($B$2="","",IF(SUM(($B$4,$B$5))&gt;=100000,EOMONTH($E$25,1)+1,EOMONTH($E$25,2)+1))</f>
        <v/>
      </c>
      <c r="H25" s="28" t="str">
        <f>IF($B$2 = "","15 business days from engagement letter",WORKDAY($B$2,15,'2023 Holidays'!$A$2:$A$13))</f>
        <v>15 business days from engagement letter</v>
      </c>
      <c r="I25" s="18"/>
    </row>
    <row r="26" spans="1:10" s="7" customFormat="1" x14ac:dyDescent="0.2">
      <c r="A26" s="21" t="s">
        <v>7</v>
      </c>
      <c r="B26" s="21" t="s">
        <v>0</v>
      </c>
      <c r="C26" s="21" t="s">
        <v>1</v>
      </c>
      <c r="D26" s="21" t="s">
        <v>74</v>
      </c>
      <c r="E26" s="16"/>
      <c r="F26" s="41" t="s">
        <v>2</v>
      </c>
      <c r="G26" s="16"/>
      <c r="H26" s="26" t="str">
        <f>IF($B$2 = "","5 business days from engagement letter",WORKDAY($B$2,5,'2023 Holidays'!$A$2:$A$13))</f>
        <v>5 business days from engagement letter</v>
      </c>
      <c r="I26" s="18"/>
    </row>
    <row r="27" spans="1:10" s="7" customFormat="1" x14ac:dyDescent="0.2">
      <c r="A27" s="21" t="s">
        <v>26</v>
      </c>
      <c r="B27" s="21" t="s">
        <v>17</v>
      </c>
      <c r="C27" s="21" t="s">
        <v>18</v>
      </c>
      <c r="D27" s="21" t="s">
        <v>53</v>
      </c>
      <c r="E27" s="16" t="str">
        <f>IF($B$2="","",IF((SUM($B$4,$B$5))&lt;50000,$B$2-83,IF((SUM($B$4,$B$5))&lt;250000,$B$2-55,IF((SUM($B$4,$B$5))&lt;500000,$B$2-27,$B$2-13))))</f>
        <v/>
      </c>
      <c r="F27" s="41" t="str">
        <f t="shared" ref="F27:F39" si="1">IF($B$2="","","-")</f>
        <v/>
      </c>
      <c r="G27" s="27" t="str">
        <f t="shared" ref="G27:G39" si="2">IF($B$2="","",$B$2)</f>
        <v/>
      </c>
      <c r="H27" s="28" t="str">
        <f>IF($B$2 = "","15 business days from engagement letter",WORKDAY($B$2,15,'2023 Holidays'!$A$2:$A$13))</f>
        <v>15 business days from engagement letter</v>
      </c>
      <c r="I27" s="18"/>
    </row>
    <row r="28" spans="1:10" s="7" customFormat="1" x14ac:dyDescent="0.2">
      <c r="A28" s="21" t="s">
        <v>26</v>
      </c>
      <c r="B28" s="21" t="s">
        <v>17</v>
      </c>
      <c r="C28" s="21" t="s">
        <v>18</v>
      </c>
      <c r="D28" s="21" t="s">
        <v>48</v>
      </c>
      <c r="E28" s="16" t="str">
        <f t="shared" ref="E28:E39" si="3">IF($B$2="","",IF((SUM($B$4,$B$5))&lt;50000,$B$2-83,IF((SUM($B$4,$B$5))&lt;250000,$B$2-55,IF((SUM($B$4,$B$5))&lt;500000,$B$2-27,$B$2-13))))</f>
        <v/>
      </c>
      <c r="F28" s="41" t="str">
        <f t="shared" si="1"/>
        <v/>
      </c>
      <c r="G28" s="27" t="str">
        <f t="shared" si="2"/>
        <v/>
      </c>
      <c r="H28" s="28" t="str">
        <f>IF($B$2 = "","15 business days from engagement letter",WORKDAY($B$2,15,'2023 Holidays'!$A$2:$A$13))</f>
        <v>15 business days from engagement letter</v>
      </c>
      <c r="I28" s="18"/>
    </row>
    <row r="29" spans="1:10" s="7" customFormat="1" x14ac:dyDescent="0.2">
      <c r="A29" s="21" t="s">
        <v>26</v>
      </c>
      <c r="B29" s="21" t="s">
        <v>17</v>
      </c>
      <c r="C29" s="21" t="s">
        <v>18</v>
      </c>
      <c r="D29" s="21" t="s">
        <v>49</v>
      </c>
      <c r="E29" s="16" t="str">
        <f t="shared" si="3"/>
        <v/>
      </c>
      <c r="F29" s="41" t="str">
        <f t="shared" si="1"/>
        <v/>
      </c>
      <c r="G29" s="27" t="str">
        <f t="shared" si="2"/>
        <v/>
      </c>
      <c r="H29" s="28" t="str">
        <f>IF($B$2 = "","15 business days from engagement letter",WORKDAY($B$2,15,'2023 Holidays'!$A$2:$A$13))</f>
        <v>15 business days from engagement letter</v>
      </c>
      <c r="I29" s="18"/>
    </row>
    <row r="30" spans="1:10" s="7" customFormat="1" x14ac:dyDescent="0.2">
      <c r="A30" s="21" t="s">
        <v>26</v>
      </c>
      <c r="B30" s="21" t="s">
        <v>17</v>
      </c>
      <c r="C30" s="21" t="s">
        <v>18</v>
      </c>
      <c r="D30" s="21" t="s">
        <v>50</v>
      </c>
      <c r="E30" s="16" t="str">
        <f t="shared" si="3"/>
        <v/>
      </c>
      <c r="F30" s="41" t="str">
        <f t="shared" si="1"/>
        <v/>
      </c>
      <c r="G30" s="27" t="str">
        <f t="shared" si="2"/>
        <v/>
      </c>
      <c r="H30" s="28" t="str">
        <f>IF($B$2 = "","15 business days from engagement letter",WORKDAY($B$2,15,'2023 Holidays'!$A$2:$A$13))</f>
        <v>15 business days from engagement letter</v>
      </c>
      <c r="I30" s="18"/>
    </row>
    <row r="31" spans="1:10" s="7" customFormat="1" x14ac:dyDescent="0.2">
      <c r="A31" s="21" t="s">
        <v>26</v>
      </c>
      <c r="B31" s="21" t="s">
        <v>17</v>
      </c>
      <c r="C31" s="21" t="s">
        <v>18</v>
      </c>
      <c r="D31" s="21" t="s">
        <v>51</v>
      </c>
      <c r="E31" s="16" t="str">
        <f t="shared" si="3"/>
        <v/>
      </c>
      <c r="F31" s="41" t="str">
        <f t="shared" si="1"/>
        <v/>
      </c>
      <c r="G31" s="27" t="str">
        <f t="shared" si="2"/>
        <v/>
      </c>
      <c r="H31" s="28" t="str">
        <f>IF($B$2 = "","15 business days from engagement letter",WORKDAY($B$2,15,'2023 Holidays'!$A$2:$A$13))</f>
        <v>15 business days from engagement letter</v>
      </c>
      <c r="I31" s="18"/>
    </row>
    <row r="32" spans="1:10" s="7" customFormat="1" x14ac:dyDescent="0.2">
      <c r="A32" s="21" t="s">
        <v>26</v>
      </c>
      <c r="B32" s="21" t="s">
        <v>17</v>
      </c>
      <c r="C32" s="21" t="s">
        <v>18</v>
      </c>
      <c r="D32" s="21" t="s">
        <v>52</v>
      </c>
      <c r="E32" s="16" t="str">
        <f t="shared" si="3"/>
        <v/>
      </c>
      <c r="F32" s="41" t="str">
        <f t="shared" si="1"/>
        <v/>
      </c>
      <c r="G32" s="27" t="str">
        <f t="shared" si="2"/>
        <v/>
      </c>
      <c r="H32" s="28" t="str">
        <f>IF($B$2 = "","15 business days from engagement letter",WORKDAY($B$2,15,'2023 Holidays'!$A$2:$A$13))</f>
        <v>15 business days from engagement letter</v>
      </c>
      <c r="I32" s="18"/>
    </row>
    <row r="33" spans="1:10" s="7" customFormat="1" x14ac:dyDescent="0.2">
      <c r="A33" s="21" t="s">
        <v>26</v>
      </c>
      <c r="B33" s="21" t="s">
        <v>17</v>
      </c>
      <c r="C33" s="21" t="s">
        <v>18</v>
      </c>
      <c r="D33" s="21" t="s">
        <v>54</v>
      </c>
      <c r="E33" s="16" t="str">
        <f t="shared" si="3"/>
        <v/>
      </c>
      <c r="F33" s="41" t="str">
        <f t="shared" si="1"/>
        <v/>
      </c>
      <c r="G33" s="27" t="str">
        <f t="shared" si="2"/>
        <v/>
      </c>
      <c r="H33" s="28" t="str">
        <f>IF($B$2 = "","15 business days from engagement letter",WORKDAY($B$2,15,'2023 Holidays'!$A$2:$A$13))</f>
        <v>15 business days from engagement letter</v>
      </c>
      <c r="I33" s="18"/>
    </row>
    <row r="34" spans="1:10" s="7" customFormat="1" x14ac:dyDescent="0.2">
      <c r="A34" s="21" t="s">
        <v>27</v>
      </c>
      <c r="B34" s="21" t="s">
        <v>17</v>
      </c>
      <c r="C34" s="21" t="s">
        <v>18</v>
      </c>
      <c r="D34" s="21" t="s">
        <v>58</v>
      </c>
      <c r="E34" s="16" t="str">
        <f t="shared" si="3"/>
        <v/>
      </c>
      <c r="F34" s="41" t="str">
        <f t="shared" si="1"/>
        <v/>
      </c>
      <c r="G34" s="27" t="str">
        <f t="shared" si="2"/>
        <v/>
      </c>
      <c r="H34" s="28" t="str">
        <f>IF($B$2 = "","15 business days from engagement letter",WORKDAY($B$2,15,'2023 Holidays'!$A$2:$A$13))</f>
        <v>15 business days from engagement letter</v>
      </c>
      <c r="I34" s="18"/>
    </row>
    <row r="35" spans="1:10" s="7" customFormat="1" x14ac:dyDescent="0.2">
      <c r="A35" s="21" t="s">
        <v>27</v>
      </c>
      <c r="B35" s="21" t="s">
        <v>17</v>
      </c>
      <c r="C35" s="21" t="s">
        <v>18</v>
      </c>
      <c r="D35" s="21" t="s">
        <v>59</v>
      </c>
      <c r="E35" s="16" t="str">
        <f t="shared" si="3"/>
        <v/>
      </c>
      <c r="F35" s="41" t="str">
        <f t="shared" si="1"/>
        <v/>
      </c>
      <c r="G35" s="27" t="str">
        <f t="shared" si="2"/>
        <v/>
      </c>
      <c r="H35" s="28" t="str">
        <f>IF($B$2 = "","15 business days from engagement letter",WORKDAY($B$2,15,'2023 Holidays'!$A$2:$A$13))</f>
        <v>15 business days from engagement letter</v>
      </c>
      <c r="I35" s="18"/>
    </row>
    <row r="36" spans="1:10" s="7" customFormat="1" x14ac:dyDescent="0.2">
      <c r="A36" s="21" t="s">
        <v>27</v>
      </c>
      <c r="B36" s="21" t="s">
        <v>17</v>
      </c>
      <c r="C36" s="21" t="s">
        <v>18</v>
      </c>
      <c r="D36" s="21" t="s">
        <v>60</v>
      </c>
      <c r="E36" s="16" t="str">
        <f t="shared" si="3"/>
        <v/>
      </c>
      <c r="F36" s="41" t="str">
        <f t="shared" si="1"/>
        <v/>
      </c>
      <c r="G36" s="27" t="str">
        <f t="shared" si="2"/>
        <v/>
      </c>
      <c r="H36" s="28" t="str">
        <f>IF($B$2 = "","15 business days from engagement letter",WORKDAY($B$2,15,'2023 Holidays'!$A$2:$A$13))</f>
        <v>15 business days from engagement letter</v>
      </c>
      <c r="I36" s="18"/>
    </row>
    <row r="37" spans="1:10" s="7" customFormat="1" x14ac:dyDescent="0.2">
      <c r="A37" s="21" t="s">
        <v>27</v>
      </c>
      <c r="B37" s="21" t="s">
        <v>17</v>
      </c>
      <c r="C37" s="21" t="s">
        <v>18</v>
      </c>
      <c r="D37" s="21" t="s">
        <v>61</v>
      </c>
      <c r="E37" s="16" t="str">
        <f t="shared" si="3"/>
        <v/>
      </c>
      <c r="F37" s="25" t="str">
        <f t="shared" si="1"/>
        <v/>
      </c>
      <c r="G37" s="27" t="str">
        <f t="shared" si="2"/>
        <v/>
      </c>
      <c r="H37" s="28" t="str">
        <f>IF($B$2 = "","15 business days from engagement letter",WORKDAY($B$2,15,'2023 Holidays'!$A$2:$A$13))</f>
        <v>15 business days from engagement letter</v>
      </c>
      <c r="I37" s="18"/>
    </row>
    <row r="38" spans="1:10" s="7" customFormat="1" x14ac:dyDescent="0.2">
      <c r="A38" s="21" t="s">
        <v>27</v>
      </c>
      <c r="B38" s="21" t="s">
        <v>17</v>
      </c>
      <c r="C38" s="21" t="s">
        <v>18</v>
      </c>
      <c r="D38" s="21" t="s">
        <v>62</v>
      </c>
      <c r="E38" s="16" t="str">
        <f t="shared" si="3"/>
        <v/>
      </c>
      <c r="F38" s="25" t="str">
        <f t="shared" si="1"/>
        <v/>
      </c>
      <c r="G38" s="27" t="str">
        <f t="shared" si="2"/>
        <v/>
      </c>
      <c r="H38" s="28" t="str">
        <f>IF($B$2 = "","15 business days from engagement letter",WORKDAY($B$2,15,'2023 Holidays'!$A$2:$A$13))</f>
        <v>15 business days from engagement letter</v>
      </c>
      <c r="I38" s="18"/>
    </row>
    <row r="39" spans="1:10" s="7" customFormat="1" x14ac:dyDescent="0.2">
      <c r="A39" s="21" t="s">
        <v>27</v>
      </c>
      <c r="B39" s="21" t="s">
        <v>17</v>
      </c>
      <c r="C39" s="21" t="s">
        <v>18</v>
      </c>
      <c r="D39" s="21" t="s">
        <v>63</v>
      </c>
      <c r="E39" s="16" t="str">
        <f t="shared" si="3"/>
        <v/>
      </c>
      <c r="F39" s="25" t="str">
        <f t="shared" si="1"/>
        <v/>
      </c>
      <c r="G39" s="27" t="str">
        <f t="shared" si="2"/>
        <v/>
      </c>
      <c r="H39" s="28" t="str">
        <f>IF($B$2 = "","15 business days from engagement letter",WORKDAY($B$2,15,'2023 Holidays'!$A$2:$A$13))</f>
        <v>15 business days from engagement letter</v>
      </c>
      <c r="I39" s="18"/>
    </row>
    <row r="40" spans="1:10" s="7" customFormat="1" x14ac:dyDescent="0.2">
      <c r="A40" s="21" t="s">
        <v>47</v>
      </c>
      <c r="B40" s="21" t="s">
        <v>17</v>
      </c>
      <c r="C40" s="21" t="s">
        <v>18</v>
      </c>
      <c r="D40" s="21" t="s">
        <v>69</v>
      </c>
      <c r="E40" s="54" t="str">
        <f>IF($B$2="","",$B$2)</f>
        <v/>
      </c>
      <c r="F40" s="50"/>
      <c r="G40" s="51"/>
      <c r="H40" s="28" t="str">
        <f>IF($B$2 = "","15 business days from engagement letter",WORKDAY($B$2,15,'2023 Holidays'!$A$2:$A$13))</f>
        <v>15 business days from engagement letter</v>
      </c>
      <c r="I40" s="18"/>
    </row>
    <row r="41" spans="1:10" s="7" customFormat="1" x14ac:dyDescent="0.2">
      <c r="A41" s="21" t="s">
        <v>47</v>
      </c>
      <c r="B41" s="21" t="s">
        <v>0</v>
      </c>
      <c r="C41" s="21" t="s">
        <v>14</v>
      </c>
      <c r="D41" s="21" t="s">
        <v>83</v>
      </c>
      <c r="E41" s="16"/>
      <c r="F41" s="41" t="s">
        <v>2</v>
      </c>
      <c r="G41" s="27"/>
      <c r="H41" s="28" t="str">
        <f>IF($B$2 = "","15 business days from engagement letter",WORKDAY($B$2,15,'2023 Holidays'!$A$2:$A$13))</f>
        <v>15 business days from engagement letter</v>
      </c>
      <c r="I41" s="18"/>
    </row>
    <row r="42" spans="1:10" s="7" customFormat="1" x14ac:dyDescent="0.2">
      <c r="A42" s="21" t="s">
        <v>47</v>
      </c>
      <c r="B42" s="21" t="s">
        <v>0</v>
      </c>
      <c r="C42" s="21" t="s">
        <v>1</v>
      </c>
      <c r="D42" s="21" t="s">
        <v>81</v>
      </c>
      <c r="E42" s="16"/>
      <c r="F42" s="41" t="s">
        <v>2</v>
      </c>
      <c r="G42" s="16"/>
      <c r="H42" s="26" t="str">
        <f>IF($B$2 = "","5 business days from engagement letter",WORKDAY($B$2,5,'2023 Holidays'!$A$2:$A$13))</f>
        <v>5 business days from engagement letter</v>
      </c>
      <c r="I42" s="18"/>
    </row>
    <row r="43" spans="1:10" s="14" customFormat="1" x14ac:dyDescent="0.2">
      <c r="A43" s="22" t="s">
        <v>43</v>
      </c>
      <c r="B43" s="22" t="s">
        <v>17</v>
      </c>
      <c r="C43" s="22" t="s">
        <v>18</v>
      </c>
      <c r="D43" s="21" t="s">
        <v>64</v>
      </c>
      <c r="E43" s="16" t="str">
        <f>IF($B$2="","",$B$2-83)</f>
        <v/>
      </c>
      <c r="F43" s="41" t="str">
        <f>IF($B$2="","","-")</f>
        <v/>
      </c>
      <c r="G43" s="30" t="str">
        <f>IF($B$2="","",$B$2)</f>
        <v/>
      </c>
      <c r="H43" s="28" t="str">
        <f>IF($B$2 = "","15 business days from engagement letter",WORKDAY($B$2,15,'2023 Holidays'!$A$2:$A$13))</f>
        <v>15 business days from engagement letter</v>
      </c>
      <c r="I43" s="18"/>
      <c r="J43" s="17"/>
    </row>
    <row r="44" spans="1:10" s="14" customFormat="1" x14ac:dyDescent="0.2">
      <c r="A44" s="22" t="s">
        <v>43</v>
      </c>
      <c r="B44" s="22" t="s">
        <v>17</v>
      </c>
      <c r="C44" s="22" t="s">
        <v>18</v>
      </c>
      <c r="D44" s="21" t="s">
        <v>65</v>
      </c>
      <c r="E44" s="16" t="str">
        <f t="shared" ref="E44:E47" si="4">IF($B$2="","",$B$2-83)</f>
        <v/>
      </c>
      <c r="F44" s="41" t="str">
        <f>IF($B$2="","","-")</f>
        <v/>
      </c>
      <c r="G44" s="30" t="str">
        <f>IF($B$2="","",$B$2)</f>
        <v/>
      </c>
      <c r="H44" s="28" t="str">
        <f>IF($B$2 = "","15 business days from engagement letter",WORKDAY($B$2,15,'2023 Holidays'!$A$2:$A$13))</f>
        <v>15 business days from engagement letter</v>
      </c>
      <c r="I44" s="18"/>
      <c r="J44" s="17"/>
    </row>
    <row r="45" spans="1:10" s="14" customFormat="1" x14ac:dyDescent="0.2">
      <c r="A45" s="21" t="s">
        <v>43</v>
      </c>
      <c r="B45" s="21" t="s">
        <v>17</v>
      </c>
      <c r="C45" s="21" t="s">
        <v>18</v>
      </c>
      <c r="D45" s="21" t="s">
        <v>66</v>
      </c>
      <c r="E45" s="16" t="str">
        <f t="shared" si="4"/>
        <v/>
      </c>
      <c r="F45" s="41" t="str">
        <f>IF($B$2="","","-")</f>
        <v/>
      </c>
      <c r="G45" s="30" t="str">
        <f>IF($B$2="","",$B$2)</f>
        <v/>
      </c>
      <c r="H45" s="28" t="str">
        <f>IF($B$2 = "","15 business days from engagement letter",WORKDAY($B$2,15,'2023 Holidays'!$A$2:$A$13))</f>
        <v>15 business days from engagement letter</v>
      </c>
      <c r="I45" s="18"/>
      <c r="J45" s="17"/>
    </row>
    <row r="46" spans="1:10" s="14" customFormat="1" x14ac:dyDescent="0.2">
      <c r="A46" s="21" t="s">
        <v>43</v>
      </c>
      <c r="B46" s="21" t="s">
        <v>17</v>
      </c>
      <c r="C46" s="21" t="s">
        <v>18</v>
      </c>
      <c r="D46" s="21" t="s">
        <v>67</v>
      </c>
      <c r="E46" s="16" t="str">
        <f t="shared" si="4"/>
        <v/>
      </c>
      <c r="F46" s="41" t="str">
        <f>IF($B$2="","","-")</f>
        <v/>
      </c>
      <c r="G46" s="30" t="str">
        <f>IF($B$2="","",$B$2)</f>
        <v/>
      </c>
      <c r="H46" s="28" t="str">
        <f>IF($B$2 = "","15 business days from engagement letter",WORKDAY($B$2,15,'2023 Holidays'!$A$2:$A$13))</f>
        <v>15 business days from engagement letter</v>
      </c>
      <c r="I46" s="18"/>
      <c r="J46" s="17"/>
    </row>
    <row r="47" spans="1:10" s="14" customFormat="1" x14ac:dyDescent="0.2">
      <c r="A47" s="21" t="s">
        <v>43</v>
      </c>
      <c r="B47" s="21" t="s">
        <v>17</v>
      </c>
      <c r="C47" s="21" t="s">
        <v>18</v>
      </c>
      <c r="D47" s="21" t="s">
        <v>68</v>
      </c>
      <c r="E47" s="16" t="str">
        <f t="shared" si="4"/>
        <v/>
      </c>
      <c r="F47" s="41" t="str">
        <f>IF($B$2="","","-")</f>
        <v/>
      </c>
      <c r="G47" s="30" t="str">
        <f>IF($B$2="","",$B$2)</f>
        <v/>
      </c>
      <c r="H47" s="28" t="str">
        <f>IF($B$2 = "","15 business days from engagement letter",WORKDAY($B$2,15,'2023 Holidays'!$A$2:$A$13))</f>
        <v>15 business days from engagement letter</v>
      </c>
      <c r="I47" s="18"/>
      <c r="J47" s="17"/>
    </row>
    <row r="48" spans="1:10" s="15" customFormat="1" x14ac:dyDescent="0.2">
      <c r="A48" s="22" t="s">
        <v>46</v>
      </c>
      <c r="B48" s="21" t="s">
        <v>17</v>
      </c>
      <c r="C48" s="21" t="s">
        <v>18</v>
      </c>
      <c r="D48" s="21" t="s">
        <v>70</v>
      </c>
      <c r="E48" s="54" t="str">
        <f>IF($B$2="","",$B$2)</f>
        <v/>
      </c>
      <c r="F48" s="50"/>
      <c r="G48" s="51"/>
      <c r="H48" s="28" t="str">
        <f>IF($B$2 = "","15 business days from engagement letter",WORKDAY($B$2,15,'2023 Holidays'!$A$2:$A$13))</f>
        <v>15 business days from engagement letter</v>
      </c>
      <c r="I48" s="18"/>
      <c r="J48" s="19"/>
    </row>
    <row r="49" spans="1:10" s="15" customFormat="1" x14ac:dyDescent="0.2">
      <c r="A49" s="22" t="s">
        <v>46</v>
      </c>
      <c r="B49" s="21" t="s">
        <v>0</v>
      </c>
      <c r="C49" s="21" t="s">
        <v>1</v>
      </c>
      <c r="D49" s="21" t="s">
        <v>71</v>
      </c>
      <c r="E49" s="16"/>
      <c r="F49" s="41" t="s">
        <v>2</v>
      </c>
      <c r="G49" s="16"/>
      <c r="H49" s="20" t="str">
        <f>IF($B$2 = "","5 business days from engagement letter",WORKDAY($B$2,5,'2023 Holidays'!$A$2:$A$13))</f>
        <v>5 business days from engagement letter</v>
      </c>
      <c r="I49" s="18"/>
      <c r="J49" s="19"/>
    </row>
    <row r="50" spans="1:10" x14ac:dyDescent="0.2">
      <c r="A50" s="43" t="s">
        <v>73</v>
      </c>
      <c r="B50" s="44"/>
      <c r="C50" s="44"/>
      <c r="D50" s="44"/>
      <c r="E50" s="44"/>
      <c r="F50" s="44"/>
      <c r="G50" s="44"/>
      <c r="H50" s="44"/>
      <c r="I50" s="38"/>
    </row>
    <row r="51" spans="1:10" ht="15.75" customHeight="1" x14ac:dyDescent="0.2">
      <c r="A51" s="45" t="s">
        <v>85</v>
      </c>
      <c r="B51" s="44"/>
      <c r="C51" s="44"/>
      <c r="D51" s="44"/>
      <c r="E51" s="44"/>
      <c r="F51" s="44"/>
      <c r="G51" s="44"/>
      <c r="H51" s="44"/>
      <c r="I51" s="38"/>
    </row>
    <row r="52" spans="1:10" x14ac:dyDescent="0.2">
      <c r="A52" s="36" t="s">
        <v>37</v>
      </c>
      <c r="B52" s="37"/>
      <c r="C52" s="37"/>
      <c r="D52" s="37"/>
      <c r="E52" s="37"/>
      <c r="F52" s="38"/>
      <c r="G52" s="38"/>
      <c r="I52" s="38"/>
    </row>
    <row r="53" spans="1:10" ht="15.75" customHeight="1" x14ac:dyDescent="0.2">
      <c r="A53" s="46" t="s">
        <v>42</v>
      </c>
      <c r="B53" s="46"/>
      <c r="C53" s="46"/>
      <c r="D53" s="46"/>
      <c r="E53" s="38"/>
      <c r="F53" s="38"/>
      <c r="G53" s="38"/>
      <c r="I53" s="38"/>
    </row>
  </sheetData>
  <sheetProtection selectLockedCells="1" autoFilter="0"/>
  <hyperlinks>
    <hyperlink ref="A52" r:id="rId1" xr:uid="{7663CCA0-1C0D-4619-86A9-CED82E71F025}"/>
  </hyperlinks>
  <printOptions horizontalCentered="1"/>
  <pageMargins left="0" right="0" top="0.5" bottom="0.5" header="0.25" footer="0.25"/>
  <pageSetup scale="50" orientation="landscape" r:id="rId2"/>
  <headerFooter>
    <oddFooter>&amp;C&amp;P</oddFooter>
  </headerFooter>
  <ignoredErrors>
    <ignoredError sqref="E24 H42 H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A14" sqref="A14"/>
    </sheetView>
  </sheetViews>
  <sheetFormatPr defaultColWidth="8.83203125" defaultRowHeight="15.75" x14ac:dyDescent="0.2"/>
  <cols>
    <col min="1" max="1" width="17.1640625" style="14" bestFit="1" customWidth="1"/>
    <col min="2" max="2" width="13.6640625" style="14" bestFit="1" customWidth="1"/>
    <col min="3" max="16384" width="8.83203125" style="14"/>
  </cols>
  <sheetData>
    <row r="1" spans="1:2" x14ac:dyDescent="0.2">
      <c r="A1" s="10" t="s">
        <v>86</v>
      </c>
      <c r="B1" s="11"/>
    </row>
    <row r="2" spans="1:2" x14ac:dyDescent="0.25">
      <c r="A2" s="12">
        <v>44928</v>
      </c>
      <c r="B2" s="13" t="s">
        <v>34</v>
      </c>
    </row>
    <row r="3" spans="1:2" x14ac:dyDescent="0.25">
      <c r="A3" s="12">
        <v>44942</v>
      </c>
      <c r="B3" s="13" t="s">
        <v>35</v>
      </c>
    </row>
    <row r="4" spans="1:2" x14ac:dyDescent="0.25">
      <c r="A4" s="12">
        <v>44977</v>
      </c>
      <c r="B4" s="13" t="s">
        <v>36</v>
      </c>
    </row>
    <row r="5" spans="1:2" x14ac:dyDescent="0.25">
      <c r="A5" s="12">
        <v>45075</v>
      </c>
      <c r="B5" s="13" t="s">
        <v>28</v>
      </c>
    </row>
    <row r="6" spans="1:2" x14ac:dyDescent="0.25">
      <c r="A6" s="12">
        <v>45096</v>
      </c>
      <c r="B6" s="13" t="s">
        <v>45</v>
      </c>
    </row>
    <row r="7" spans="1:2" x14ac:dyDescent="0.25">
      <c r="A7" s="12">
        <v>44746</v>
      </c>
      <c r="B7" s="13" t="s">
        <v>32</v>
      </c>
    </row>
    <row r="8" spans="1:2" x14ac:dyDescent="0.25">
      <c r="A8" s="12">
        <v>45173</v>
      </c>
      <c r="B8" s="13" t="s">
        <v>29</v>
      </c>
    </row>
    <row r="9" spans="1:2" x14ac:dyDescent="0.25">
      <c r="A9" s="12">
        <v>45208</v>
      </c>
      <c r="B9" s="13" t="s">
        <v>33</v>
      </c>
    </row>
    <row r="10" spans="1:2" x14ac:dyDescent="0.25">
      <c r="A10" s="12">
        <v>45240</v>
      </c>
      <c r="B10" s="13" t="s">
        <v>30</v>
      </c>
    </row>
    <row r="11" spans="1:2" x14ac:dyDescent="0.25">
      <c r="A11" s="12">
        <v>45253</v>
      </c>
      <c r="B11" s="13" t="s">
        <v>38</v>
      </c>
    </row>
    <row r="12" spans="1:2" x14ac:dyDescent="0.25">
      <c r="A12" s="12">
        <v>45285</v>
      </c>
      <c r="B12" s="13" t="s">
        <v>31</v>
      </c>
    </row>
    <row r="13" spans="1:2" x14ac:dyDescent="0.25">
      <c r="A13" s="12">
        <v>45292</v>
      </c>
      <c r="B13" s="1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Audit Submission Checklist</vt:lpstr>
      <vt:lpstr>2023 Holidays</vt:lpstr>
      <vt:lpstr>'Audit Submission Checklist'!Print_Area</vt:lpstr>
      <vt:lpstr>'Audit Submission Checklist'!Print_Titles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Audit_Sumission_Checklist</dc:title>
  <dc:subject>Audit Submission Checklist</dc:subject>
  <dc:creator>CMS</dc:creator>
  <cp:keywords>Submission Checklist</cp:keywords>
  <cp:lastModifiedBy>Danielle Haupers</cp:lastModifiedBy>
  <cp:lastPrinted>2022-01-04T17:44:50Z</cp:lastPrinted>
  <dcterms:created xsi:type="dcterms:W3CDTF">2017-06-16T10:59:43Z</dcterms:created>
  <dcterms:modified xsi:type="dcterms:W3CDTF">2023-05-09T15:59:01Z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