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MTW\Downloads\"/>
    </mc:Choice>
  </mc:AlternateContent>
  <xr:revisionPtr revIDLastSave="0" documentId="13_ncr:1_{38A94E9D-85E6-4F12-AEF3-A90A817DB5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udit Submission Checklist" sheetId="3" r:id="rId1"/>
    <sheet name="2025 Holidays" sheetId="5" state="hidden" r:id="rId2"/>
  </sheets>
  <definedNames>
    <definedName name="_xlnm._FilterDatabase" localSheetId="0" hidden="1">'Audit Submission Checklist'!$A$1:$J$44</definedName>
    <definedName name="_xlnm.Print_Area" localSheetId="0">'Audit Submission Checklist'!$A$1:$I$44</definedName>
    <definedName name="_xlnm.Print_Titles" localSheetId="0">'Audit Submission Checklist'!$1:$7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3" l="1"/>
  <c r="E25" i="3"/>
  <c r="E27" i="3"/>
  <c r="E28" i="3"/>
  <c r="E29" i="3"/>
  <c r="E30" i="3"/>
  <c r="E31" i="3"/>
  <c r="E32" i="3"/>
  <c r="E37" i="3"/>
  <c r="E38" i="3"/>
  <c r="G32" i="3"/>
  <c r="G31" i="3"/>
  <c r="G30" i="3"/>
  <c r="G29" i="3"/>
  <c r="G28" i="3"/>
  <c r="G27" i="3"/>
  <c r="G37" i="3"/>
  <c r="G38" i="3"/>
  <c r="F40" i="3"/>
  <c r="F38" i="3"/>
  <c r="F37" i="3"/>
  <c r="F32" i="3"/>
  <c r="F31" i="3"/>
  <c r="F30" i="3"/>
  <c r="F29" i="3"/>
  <c r="F28" i="3"/>
  <c r="F27" i="3"/>
  <c r="F25" i="3"/>
  <c r="F23" i="3"/>
  <c r="F22" i="3"/>
  <c r="F13" i="3"/>
  <c r="G25" i="3"/>
  <c r="G23" i="3"/>
  <c r="G22" i="3"/>
  <c r="E23" i="3"/>
  <c r="E22" i="3"/>
  <c r="G13" i="3"/>
  <c r="H42" i="3"/>
  <c r="H26" i="3"/>
  <c r="H12" i="3"/>
  <c r="H13" i="3"/>
  <c r="H14" i="3"/>
  <c r="H41" i="3"/>
  <c r="H40" i="3"/>
  <c r="H38" i="3"/>
  <c r="H37" i="3"/>
  <c r="H36" i="3"/>
  <c r="H35" i="3"/>
  <c r="H34" i="3"/>
  <c r="H32" i="3"/>
  <c r="H31" i="3"/>
  <c r="H30" i="3"/>
  <c r="H29" i="3"/>
  <c r="H28" i="3"/>
  <c r="H27" i="3"/>
  <c r="H25" i="3"/>
  <c r="H23" i="3"/>
  <c r="H22" i="3"/>
  <c r="H17" i="3"/>
  <c r="H18" i="3"/>
  <c r="H19" i="3"/>
  <c r="H20" i="3"/>
  <c r="H21" i="3"/>
  <c r="H16" i="3"/>
  <c r="E40" i="3"/>
  <c r="E34" i="3" l="1"/>
  <c r="E35" i="3"/>
  <c r="E36" i="3"/>
  <c r="E9" i="3"/>
  <c r="E15" i="3"/>
  <c r="E14" i="3"/>
  <c r="H15" i="3" l="1"/>
  <c r="H11" i="3"/>
  <c r="H10" i="3"/>
  <c r="H9" i="3"/>
  <c r="H8" i="3"/>
  <c r="G36" i="3" l="1"/>
  <c r="F36" i="3"/>
  <c r="G35" i="3"/>
  <c r="F35" i="3"/>
  <c r="G34" i="3"/>
  <c r="F34" i="3"/>
  <c r="G15" i="3"/>
  <c r="F15" i="3"/>
  <c r="G14" i="3"/>
  <c r="F14" i="3"/>
  <c r="F9" i="3"/>
  <c r="G9" i="3"/>
</calcChain>
</file>

<file path=xl/sharedStrings.xml><?xml version="1.0" encoding="utf-8"?>
<sst xmlns="http://schemas.openxmlformats.org/spreadsheetml/2006/main" count="187" uniqueCount="76">
  <si>
    <t>Audit Submission Checklist</t>
  </si>
  <si>
    <t>Engagement Letter Date:</t>
  </si>
  <si>
    <t>Entrance Conference Date:</t>
  </si>
  <si>
    <t>MAPD Enrollment Number:</t>
  </si>
  <si>
    <t>PDP Enrollment Number:</t>
  </si>
  <si>
    <t>MA Enrollment Number:</t>
  </si>
  <si>
    <t>Upload Level Association in HPMS</t>
  </si>
  <si>
    <t>Upload File Type in HPMS*</t>
  </si>
  <si>
    <t>Audit Request Type</t>
  </si>
  <si>
    <t>Audit Submission Name</t>
  </si>
  <si>
    <t>Review Period</t>
  </si>
  <si>
    <t>Due Date</t>
  </si>
  <si>
    <t>Insert Mark Upon Submission</t>
  </si>
  <si>
    <t>Audit</t>
  </si>
  <si>
    <t>Supplemental File</t>
  </si>
  <si>
    <t>Documentation</t>
  </si>
  <si>
    <t>Pre-Audit Issue Summary</t>
  </si>
  <si>
    <t>CPE</t>
  </si>
  <si>
    <t>Universe File</t>
  </si>
  <si>
    <t>Universe</t>
  </si>
  <si>
    <t>Questionnaire</t>
  </si>
  <si>
    <t>Compliance Officer Questionnaire (CO-Q)</t>
  </si>
  <si>
    <t>N/A</t>
  </si>
  <si>
    <t>Presentation</t>
  </si>
  <si>
    <t>Customized Organizational Structure and Governance PowerPoint Presentation</t>
  </si>
  <si>
    <t>First Tier, Downstream, and Related Entities Operations Oversight Questionnaire (FDR-Q)</t>
  </si>
  <si>
    <t>Standards of Conduct/Code of Conduct document</t>
  </si>
  <si>
    <t>Risk Assessments and Compliance Performance Mechanisms</t>
  </si>
  <si>
    <t>Audit and Monitoring Work Plans</t>
  </si>
  <si>
    <t>Tracer Summary 1</t>
  </si>
  <si>
    <t>Tracer Summary 2</t>
  </si>
  <si>
    <t>Tracer Summary 3</t>
  </si>
  <si>
    <t>Tracer Summary 4</t>
  </si>
  <si>
    <t>Tracer Summary 5</t>
  </si>
  <si>
    <t>Tracer Summary 6</t>
  </si>
  <si>
    <t>FA</t>
  </si>
  <si>
    <t>Table 1: Rejected Claims Formulary Administration (RCFA)</t>
  </si>
  <si>
    <t>Table 2: Rejected Claims Transition (RCT)</t>
  </si>
  <si>
    <t>Table 3:  Prescription Drug Event (PDE) Data</t>
  </si>
  <si>
    <t>Table 4: New Enrollee (NE) Record Layout</t>
  </si>
  <si>
    <t>FA Supplemental Questionnaire</t>
  </si>
  <si>
    <t>CDAG</t>
  </si>
  <si>
    <t>Table 1: Standard and Expedited Coverage Determinations (CD)</t>
  </si>
  <si>
    <t>Table 2: Standard and Expedited Coverage Determination Exception Requests (CDER)</t>
  </si>
  <si>
    <t>Table 3: Payment Coverage Determinations and Redeterminations (PYMT_D)</t>
  </si>
  <si>
    <t>Table 4: Standard and Expedited Redeterminations (RD)</t>
  </si>
  <si>
    <t>Table 5: Part D Effectuations of Overturned Decisions by IRE, ALJ, or MAC (EFF_D)</t>
  </si>
  <si>
    <t>Table 6: Part D Standard and Expedited Grievances (GRV_D)</t>
  </si>
  <si>
    <t>ODAG</t>
  </si>
  <si>
    <t>Table 1: Standard and Expedited Pre-service Organization Determinations (OD)</t>
  </si>
  <si>
    <t>Table 2: Standard and Expedited Pre-service Reconsiderations (RECON)</t>
  </si>
  <si>
    <t>Table 4: Part C Effectuations of Overturned Decisions by IRE, ALJ, or MAC (EFF_C)</t>
  </si>
  <si>
    <t>Table 5: Part C Standard and Expedited Grievances (GRV_C)</t>
  </si>
  <si>
    <t>SNPCC</t>
  </si>
  <si>
    <t>Table 1: Special Needs Plans Enrollees (SNPE)</t>
  </si>
  <si>
    <r>
      <t xml:space="preserve">Approved Models of Care - </t>
    </r>
    <r>
      <rPr>
        <i/>
        <sz val="12"/>
        <rFont val="Times New Roman"/>
        <family val="1"/>
      </rPr>
      <t>Not all are required, the SNP Team Lead will identify which MOCs to submit</t>
    </r>
    <r>
      <rPr>
        <sz val="12"/>
        <rFont val="Times New Roman"/>
        <family val="1"/>
      </rPr>
      <t>.</t>
    </r>
  </si>
  <si>
    <t>SNPCC Questionnaire</t>
  </si>
  <si>
    <r>
      <rPr>
        <b/>
        <sz val="12"/>
        <rFont val="Times New Roman"/>
        <family val="1"/>
      </rPr>
      <t>*</t>
    </r>
    <r>
      <rPr>
        <sz val="12"/>
        <rFont val="Times New Roman"/>
        <family val="1"/>
      </rPr>
      <t>Please name and upload all files listed as File Type "Supplemental File" using the Audit Submission Name shown above. Universe files must be submitted as a ZIP File type (.zip) and do not need specific names as the file will be renamed upon submission into HPMS.</t>
    </r>
  </si>
  <si>
    <t>New Year's Day</t>
  </si>
  <si>
    <t>MLK Day</t>
  </si>
  <si>
    <t>President's Day</t>
  </si>
  <si>
    <t>Memorial Day</t>
  </si>
  <si>
    <t>Juneteenth</t>
  </si>
  <si>
    <t>Fourth Of July</t>
  </si>
  <si>
    <t>Labor Day</t>
  </si>
  <si>
    <t>Columbus Day</t>
  </si>
  <si>
    <t>Veterans Day</t>
  </si>
  <si>
    <t>Thanksgiving</t>
  </si>
  <si>
    <t>Christmas</t>
  </si>
  <si>
    <t>Table 3: Payment Organization Determinations and Reconsiderations (PYMT_C)</t>
  </si>
  <si>
    <t>Table 7: Comprehensive Addiction and Recovery Act (CARA) At-Risk Determination (AR)</t>
  </si>
  <si>
    <t>2025 Holidays</t>
  </si>
  <si>
    <t>Table 6: Dual Special Needs Plan - Applicable Integrated Plan Reductions, Suspensions and Terminations (AIP)</t>
  </si>
  <si>
    <r>
      <rPr>
        <b/>
        <sz val="12"/>
        <rFont val="Times New Roman"/>
        <family val="1"/>
      </rPr>
      <t>(See Note Below**)</t>
    </r>
    <r>
      <rPr>
        <sz val="12"/>
        <rFont val="Times New Roman"/>
        <family val="1"/>
      </rPr>
      <t xml:space="preserve"> </t>
    </r>
  </si>
  <si>
    <t>Table 1: Compliance Oversight Activities (COA)</t>
  </si>
  <si>
    <r>
      <t>**</t>
    </r>
    <r>
      <rPr>
        <sz val="12"/>
        <rFont val="Times New Roman"/>
        <family val="1"/>
      </rPr>
      <t>Review period is the same as that for the program area in which the issue is found.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</si>
</sst>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Times New Roman"/>
      <charset val="204"/>
    </font>
    <font>
      <sz val="12"/>
      <color theme="0"/>
      <name val="Times New Roman"/>
      <family val="1"/>
    </font>
    <font>
      <b/>
      <sz val="12"/>
      <color theme="0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right" vertical="top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top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14" fontId="7" fillId="0" borderId="0" xfId="0" applyNumberFormat="1" applyFont="1"/>
    <xf numFmtId="0" fontId="7" fillId="0" borderId="0" xfId="0" applyFont="1"/>
    <xf numFmtId="14" fontId="6" fillId="3" borderId="2" xfId="0" applyNumberFormat="1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 wrapText="1"/>
    </xf>
    <xf numFmtId="14" fontId="6" fillId="3" borderId="3" xfId="0" applyNumberFormat="1" applyFont="1" applyFill="1" applyBorder="1" applyAlignment="1">
      <alignment horizontal="left" vertical="top"/>
    </xf>
    <xf numFmtId="14" fontId="6" fillId="3" borderId="3" xfId="0" applyNumberFormat="1" applyFont="1" applyFill="1" applyBorder="1" applyAlignment="1">
      <alignment horizontal="center" vertical="top"/>
    </xf>
    <xf numFmtId="14" fontId="6" fillId="3" borderId="1" xfId="0" applyNumberFormat="1" applyFont="1" applyFill="1" applyBorder="1" applyAlignment="1">
      <alignment horizontal="left" vertical="top"/>
    </xf>
    <xf numFmtId="14" fontId="6" fillId="3" borderId="2" xfId="0" applyNumberFormat="1" applyFont="1" applyFill="1" applyBorder="1" applyAlignment="1">
      <alignment horizontal="right" vertical="top"/>
    </xf>
    <xf numFmtId="14" fontId="6" fillId="3" borderId="1" xfId="0" applyNumberFormat="1" applyFont="1" applyFill="1" applyBorder="1" applyAlignment="1">
      <alignment horizontal="center" vertical="top"/>
    </xf>
    <xf numFmtId="14" fontId="6" fillId="3" borderId="1" xfId="0" applyNumberFormat="1" applyFont="1" applyFill="1" applyBorder="1" applyAlignment="1">
      <alignment horizontal="right" vertical="top"/>
    </xf>
    <xf numFmtId="0" fontId="3" fillId="0" borderId="0" xfId="0" applyFont="1" applyAlignment="1">
      <alignment horizontal="left" vertical="top"/>
    </xf>
    <xf numFmtId="14" fontId="6" fillId="0" borderId="2" xfId="0" applyNumberFormat="1" applyFont="1" applyBorder="1" applyAlignment="1">
      <alignment horizontal="right" vertical="top"/>
    </xf>
    <xf numFmtId="14" fontId="6" fillId="0" borderId="2" xfId="0" applyNumberFormat="1" applyFont="1" applyBorder="1" applyAlignment="1">
      <alignment horizontal="left" vertical="top"/>
    </xf>
    <xf numFmtId="14" fontId="6" fillId="0" borderId="2" xfId="0" applyNumberFormat="1" applyFont="1" applyBorder="1" applyAlignment="1">
      <alignment horizontal="center" vertical="top"/>
    </xf>
    <xf numFmtId="0" fontId="2" fillId="2" borderId="0" xfId="0" applyFont="1" applyFill="1" applyAlignment="1">
      <alignment horizontal="center" wrapText="1"/>
    </xf>
    <xf numFmtId="0" fontId="5" fillId="0" borderId="0" xfId="0" applyFont="1" applyAlignment="1">
      <alignment horizontal="left" vertical="top" wrapText="1"/>
    </xf>
    <xf numFmtId="14" fontId="6" fillId="3" borderId="2" xfId="0" applyNumberFormat="1" applyFont="1" applyFill="1" applyBorder="1" applyAlignment="1">
      <alignment horizontal="center" vertical="top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2" fillId="2" borderId="0" xfId="0" applyFont="1" applyFill="1" applyAlignment="1">
      <alignment wrapText="1"/>
    </xf>
    <xf numFmtId="14" fontId="4" fillId="4" borderId="0" xfId="0" applyNumberFormat="1" applyFont="1" applyFill="1" applyAlignment="1" applyProtection="1">
      <alignment vertical="top" wrapText="1"/>
      <protection locked="0"/>
    </xf>
    <xf numFmtId="3" fontId="4" fillId="4" borderId="0" xfId="0" applyNumberFormat="1" applyFont="1" applyFill="1" applyAlignment="1" applyProtection="1">
      <alignment vertical="top" wrapText="1"/>
      <protection locked="0"/>
    </xf>
    <xf numFmtId="14" fontId="6" fillId="3" borderId="5" xfId="0" applyNumberFormat="1" applyFont="1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14" fontId="6" fillId="3" borderId="4" xfId="0" applyNumberFormat="1" applyFont="1" applyFill="1" applyBorder="1" applyAlignment="1">
      <alignment horizontal="left" vertical="top"/>
    </xf>
    <xf numFmtId="0" fontId="5" fillId="0" borderId="0" xfId="0" quotePrefix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4"/>
  <sheetViews>
    <sheetView showGridLines="0" tabSelected="1" zoomScale="80" zoomScaleNormal="80" zoomScaleSheetLayoutView="90" zoomScalePageLayoutView="70" workbookViewId="0">
      <selection activeCell="B7" sqref="B7"/>
    </sheetView>
  </sheetViews>
  <sheetFormatPr defaultColWidth="9.33203125" defaultRowHeight="15.75" x14ac:dyDescent="0.2"/>
  <cols>
    <col min="1" max="1" width="34" style="5" bestFit="1" customWidth="1"/>
    <col min="2" max="2" width="21.6640625" style="5" customWidth="1"/>
    <col min="3" max="3" width="18.6640625" style="5" bestFit="1" customWidth="1"/>
    <col min="4" max="4" width="125.6640625" style="5" customWidth="1"/>
    <col min="5" max="5" width="15.1640625" style="5" customWidth="1"/>
    <col min="6" max="6" width="7" style="5" customWidth="1"/>
    <col min="7" max="7" width="15.1640625" style="5" customWidth="1"/>
    <col min="8" max="8" width="69.33203125" style="7" customWidth="1"/>
    <col min="9" max="9" width="14.6640625" style="5" customWidth="1"/>
    <col min="10" max="16384" width="9.33203125" style="5"/>
  </cols>
  <sheetData>
    <row r="1" spans="1:11" s="4" customFormat="1" x14ac:dyDescent="0.2">
      <c r="A1" s="1"/>
      <c r="B1" s="1"/>
      <c r="C1" s="1"/>
      <c r="D1" s="2" t="s">
        <v>0</v>
      </c>
      <c r="E1" s="1"/>
      <c r="F1" s="1"/>
      <c r="G1" s="1"/>
      <c r="H1" s="3"/>
      <c r="I1" s="3"/>
    </row>
    <row r="2" spans="1:11" ht="15.75" customHeight="1" x14ac:dyDescent="0.2">
      <c r="A2" s="29" t="s">
        <v>1</v>
      </c>
      <c r="B2" s="32"/>
      <c r="D2" s="27"/>
    </row>
    <row r="3" spans="1:11" ht="15.75" customHeight="1" x14ac:dyDescent="0.2">
      <c r="A3" s="29" t="s">
        <v>2</v>
      </c>
      <c r="B3" s="32"/>
      <c r="D3" s="27"/>
      <c r="H3" s="6"/>
      <c r="I3" s="6"/>
    </row>
    <row r="4" spans="1:11" ht="15.75" customHeight="1" x14ac:dyDescent="0.2">
      <c r="A4" s="29" t="s">
        <v>3</v>
      </c>
      <c r="B4" s="33"/>
      <c r="H4" s="6"/>
      <c r="I4" s="6"/>
    </row>
    <row r="5" spans="1:11" x14ac:dyDescent="0.2">
      <c r="A5" s="22" t="s">
        <v>4</v>
      </c>
      <c r="B5" s="33"/>
      <c r="H5" s="6"/>
      <c r="I5" s="6"/>
    </row>
    <row r="6" spans="1:11" x14ac:dyDescent="0.2">
      <c r="A6" s="22" t="s">
        <v>5</v>
      </c>
      <c r="B6" s="33"/>
      <c r="H6" s="6"/>
      <c r="I6" s="6"/>
    </row>
    <row r="7" spans="1:11" s="8" customFormat="1" ht="50.25" customHeight="1" x14ac:dyDescent="0.25">
      <c r="A7" s="26" t="s">
        <v>6</v>
      </c>
      <c r="B7" s="26" t="s">
        <v>7</v>
      </c>
      <c r="C7" s="26" t="s">
        <v>8</v>
      </c>
      <c r="D7" s="26" t="s">
        <v>9</v>
      </c>
      <c r="E7" s="35"/>
      <c r="F7" s="36" t="s">
        <v>10</v>
      </c>
      <c r="G7" s="31"/>
      <c r="H7" s="26" t="s">
        <v>11</v>
      </c>
      <c r="I7" s="26" t="s">
        <v>12</v>
      </c>
    </row>
    <row r="8" spans="1:11" x14ac:dyDescent="0.2">
      <c r="A8" s="15" t="s">
        <v>13</v>
      </c>
      <c r="B8" s="15" t="s">
        <v>14</v>
      </c>
      <c r="C8" s="15" t="s">
        <v>15</v>
      </c>
      <c r="D8" s="15" t="s">
        <v>16</v>
      </c>
      <c r="E8" s="16" t="s">
        <v>73</v>
      </c>
      <c r="F8" s="17"/>
      <c r="G8" s="16"/>
      <c r="H8" s="18" t="str">
        <f>IF($B$2 = "","5 business days from engagement letter",WORKDAY($B$2,5,'2025 Holidays'!$A$2:$A$13))</f>
        <v>5 business days from engagement letter</v>
      </c>
      <c r="I8" s="14"/>
    </row>
    <row r="9" spans="1:11" x14ac:dyDescent="0.2">
      <c r="A9" s="15" t="s">
        <v>17</v>
      </c>
      <c r="B9" s="15" t="s">
        <v>18</v>
      </c>
      <c r="C9" s="15" t="s">
        <v>19</v>
      </c>
      <c r="D9" s="15" t="s">
        <v>74</v>
      </c>
      <c r="E9" s="13" t="str">
        <f>IF($B$2="","",($B$2-181))</f>
        <v/>
      </c>
      <c r="F9" s="28" t="str">
        <f>IF($B$2="","","-")</f>
        <v/>
      </c>
      <c r="G9" s="19" t="str">
        <f>IF($B$2="","",$B$2)</f>
        <v/>
      </c>
      <c r="H9" s="20" t="str">
        <f>IF($B$2 = "","15 business days from engagement letter",WORKDAY($B$2,15,'2025 Holidays'!$A$2:$A$13))</f>
        <v>15 business days from engagement letter</v>
      </c>
      <c r="I9" s="14"/>
    </row>
    <row r="10" spans="1:11" x14ac:dyDescent="0.2">
      <c r="A10" s="15" t="s">
        <v>17</v>
      </c>
      <c r="B10" s="15" t="s">
        <v>14</v>
      </c>
      <c r="C10" s="15" t="s">
        <v>20</v>
      </c>
      <c r="D10" s="15" t="s">
        <v>21</v>
      </c>
      <c r="E10" s="13"/>
      <c r="F10" s="28" t="s">
        <v>22</v>
      </c>
      <c r="G10" s="13"/>
      <c r="H10" s="20" t="str">
        <f>IF($B$2 = "","15 business days from engagement letter",WORKDAY($B$2,15,'2025 Holidays'!$A$2:$A$13))</f>
        <v>15 business days from engagement letter</v>
      </c>
      <c r="I10" s="14"/>
      <c r="K10" s="38"/>
    </row>
    <row r="11" spans="1:11" x14ac:dyDescent="0.2">
      <c r="A11" s="15" t="s">
        <v>17</v>
      </c>
      <c r="B11" s="15" t="s">
        <v>14</v>
      </c>
      <c r="C11" s="15" t="s">
        <v>23</v>
      </c>
      <c r="D11" s="15" t="s">
        <v>24</v>
      </c>
      <c r="E11" s="13"/>
      <c r="F11" s="28" t="s">
        <v>22</v>
      </c>
      <c r="G11" s="13"/>
      <c r="H11" s="20" t="str">
        <f>IF($B$2 = "","15 business days from engagement letter",WORKDAY($B$2,15,'2025 Holidays'!$A$2:$A$13))</f>
        <v>15 business days from engagement letter</v>
      </c>
      <c r="I11" s="14"/>
    </row>
    <row r="12" spans="1:11" x14ac:dyDescent="0.2">
      <c r="A12" s="15" t="s">
        <v>17</v>
      </c>
      <c r="B12" s="15" t="s">
        <v>14</v>
      </c>
      <c r="C12" s="15" t="s">
        <v>20</v>
      </c>
      <c r="D12" s="15" t="s">
        <v>25</v>
      </c>
      <c r="E12" s="13"/>
      <c r="F12" s="28" t="s">
        <v>22</v>
      </c>
      <c r="G12" s="13"/>
      <c r="H12" s="20" t="str">
        <f>IF($B$2 = "","15 business days from engagement letter",WORKDAY($B$2,15,'2025 Holidays'!$A$2:$A$13))</f>
        <v>15 business days from engagement letter</v>
      </c>
      <c r="I12" s="14"/>
    </row>
    <row r="13" spans="1:11" x14ac:dyDescent="0.2">
      <c r="A13" s="15" t="s">
        <v>17</v>
      </c>
      <c r="B13" s="15" t="s">
        <v>14</v>
      </c>
      <c r="C13" s="15" t="s">
        <v>15</v>
      </c>
      <c r="D13" s="15" t="s">
        <v>26</v>
      </c>
      <c r="E13" s="13" t="str">
        <f>IF($B$2="","",($B$2-181))</f>
        <v/>
      </c>
      <c r="F13" s="28" t="str">
        <f>IF($B$2="","","-")</f>
        <v/>
      </c>
      <c r="G13" s="23" t="str">
        <f>IF($B$2="","",$B$2)</f>
        <v/>
      </c>
      <c r="H13" s="20" t="str">
        <f>IF($B$2 = "","15 business days from engagement letter",WORKDAY($B$2,15,'2025 Holidays'!$A$2:$A$13))</f>
        <v>15 business days from engagement letter</v>
      </c>
      <c r="I13" s="14"/>
    </row>
    <row r="14" spans="1:11" x14ac:dyDescent="0.2">
      <c r="A14" s="15" t="s">
        <v>17</v>
      </c>
      <c r="B14" s="15" t="s">
        <v>14</v>
      </c>
      <c r="C14" s="15" t="s">
        <v>15</v>
      </c>
      <c r="D14" s="15" t="s">
        <v>27</v>
      </c>
      <c r="E14" s="13" t="str">
        <f>IF($B$2="","",($B$2-181))</f>
        <v/>
      </c>
      <c r="F14" s="28" t="str">
        <f>IF($B$2="","","-")</f>
        <v/>
      </c>
      <c r="G14" s="19" t="str">
        <f>IF($B$2="","",$B$2)</f>
        <v/>
      </c>
      <c r="H14" s="20" t="str">
        <f>IF($B$2 = "","15 business days from engagement letter",WORKDAY($B$2,15,'2025 Holidays'!$A$2:$A$13))</f>
        <v>15 business days from engagement letter</v>
      </c>
      <c r="I14" s="14"/>
    </row>
    <row r="15" spans="1:11" x14ac:dyDescent="0.2">
      <c r="A15" s="15" t="s">
        <v>17</v>
      </c>
      <c r="B15" s="15" t="s">
        <v>14</v>
      </c>
      <c r="C15" s="15" t="s">
        <v>15</v>
      </c>
      <c r="D15" s="15" t="s">
        <v>28</v>
      </c>
      <c r="E15" s="13" t="str">
        <f>IF($B$2="","",($B$2-181))</f>
        <v/>
      </c>
      <c r="F15" s="28" t="str">
        <f>IF($B$2="","","-")</f>
        <v/>
      </c>
      <c r="G15" s="19" t="str">
        <f>IF($B$2="","",$B$2)</f>
        <v/>
      </c>
      <c r="H15" s="20" t="str">
        <f>IF($B$2 = "","15 business days from engagement letter",WORKDAY($B$2,15,'2025 Holidays'!$A$2:$A$13))</f>
        <v>15 business days from engagement letter</v>
      </c>
      <c r="I15" s="14"/>
    </row>
    <row r="16" spans="1:11" x14ac:dyDescent="0.2">
      <c r="A16" s="15" t="s">
        <v>17</v>
      </c>
      <c r="B16" s="15" t="s">
        <v>18</v>
      </c>
      <c r="C16" s="15" t="s">
        <v>15</v>
      </c>
      <c r="D16" s="15" t="s">
        <v>29</v>
      </c>
      <c r="E16" s="13"/>
      <c r="F16" s="28" t="s">
        <v>22</v>
      </c>
      <c r="G16" s="13"/>
      <c r="H16" s="21" t="str">
        <f>IF($B$3="","Date of Entrance Conference",WORKDAY($B$3,-15,'2025 Holidays'!$A$2:$A$13))</f>
        <v>Date of Entrance Conference</v>
      </c>
      <c r="I16" s="14"/>
    </row>
    <row r="17" spans="1:9" x14ac:dyDescent="0.2">
      <c r="A17" s="15" t="s">
        <v>17</v>
      </c>
      <c r="B17" s="15" t="s">
        <v>18</v>
      </c>
      <c r="C17" s="15" t="s">
        <v>15</v>
      </c>
      <c r="D17" s="15" t="s">
        <v>30</v>
      </c>
      <c r="E17" s="13"/>
      <c r="F17" s="28" t="s">
        <v>22</v>
      </c>
      <c r="G17" s="13"/>
      <c r="H17" s="21" t="str">
        <f>IF($B$3="","Date of Entrance Conference",WORKDAY($B$3,-15,'2025 Holidays'!$A$2:$A$13))</f>
        <v>Date of Entrance Conference</v>
      </c>
      <c r="I17" s="14"/>
    </row>
    <row r="18" spans="1:9" x14ac:dyDescent="0.2">
      <c r="A18" s="15" t="s">
        <v>17</v>
      </c>
      <c r="B18" s="15" t="s">
        <v>18</v>
      </c>
      <c r="C18" s="15" t="s">
        <v>15</v>
      </c>
      <c r="D18" s="15" t="s">
        <v>31</v>
      </c>
      <c r="E18" s="13"/>
      <c r="F18" s="28" t="s">
        <v>22</v>
      </c>
      <c r="G18" s="13"/>
      <c r="H18" s="21" t="str">
        <f>IF($B$3="","Date of Entrance Conference",WORKDAY($B$3,-15,'2025 Holidays'!$A$2:$A$13))</f>
        <v>Date of Entrance Conference</v>
      </c>
      <c r="I18" s="14"/>
    </row>
    <row r="19" spans="1:9" x14ac:dyDescent="0.2">
      <c r="A19" s="15" t="s">
        <v>17</v>
      </c>
      <c r="B19" s="15" t="s">
        <v>18</v>
      </c>
      <c r="C19" s="15" t="s">
        <v>15</v>
      </c>
      <c r="D19" s="15" t="s">
        <v>32</v>
      </c>
      <c r="E19" s="13"/>
      <c r="F19" s="28" t="s">
        <v>22</v>
      </c>
      <c r="G19" s="13"/>
      <c r="H19" s="21" t="str">
        <f>IF($B$3="","Date of Entrance Conference",WORKDAY($B$3,-15,'2025 Holidays'!$A$2:$A$13))</f>
        <v>Date of Entrance Conference</v>
      </c>
      <c r="I19" s="14"/>
    </row>
    <row r="20" spans="1:9" x14ac:dyDescent="0.2">
      <c r="A20" s="15" t="s">
        <v>17</v>
      </c>
      <c r="B20" s="15" t="s">
        <v>18</v>
      </c>
      <c r="C20" s="15" t="s">
        <v>15</v>
      </c>
      <c r="D20" s="15" t="s">
        <v>33</v>
      </c>
      <c r="E20" s="13"/>
      <c r="F20" s="28" t="s">
        <v>22</v>
      </c>
      <c r="G20" s="13"/>
      <c r="H20" s="21" t="str">
        <f>IF($B$3="","Date of Entrance Conference",WORKDAY($B$3,-15,'2025 Holidays'!$A$2:$A$13))</f>
        <v>Date of Entrance Conference</v>
      </c>
      <c r="I20" s="14"/>
    </row>
    <row r="21" spans="1:9" x14ac:dyDescent="0.2">
      <c r="A21" s="15" t="s">
        <v>17</v>
      </c>
      <c r="B21" s="15" t="s">
        <v>18</v>
      </c>
      <c r="C21" s="15" t="s">
        <v>15</v>
      </c>
      <c r="D21" s="15" t="s">
        <v>34</v>
      </c>
      <c r="E21" s="13"/>
      <c r="F21" s="28" t="s">
        <v>22</v>
      </c>
      <c r="G21" s="13"/>
      <c r="H21" s="21" t="str">
        <f>IF($B$3="","Date of Entrance Conference",WORKDAY($B$3,-15,'2025 Holidays'!$A$2:$A$13))</f>
        <v>Date of Entrance Conference</v>
      </c>
      <c r="I21" s="14"/>
    </row>
    <row r="22" spans="1:9" x14ac:dyDescent="0.2">
      <c r="A22" s="15" t="s">
        <v>35</v>
      </c>
      <c r="B22" s="15" t="s">
        <v>18</v>
      </c>
      <c r="C22" s="15" t="s">
        <v>19</v>
      </c>
      <c r="D22" s="15" t="s">
        <v>36</v>
      </c>
      <c r="E22" s="24" t="str">
        <f>IF($B$2="","",IF(SUM(($B$4,$B$5))&lt;20000,$B$2-55,IF(SUM(($B$4,$B$5))&lt;500000,$B$2-27,$B$2-13)))</f>
        <v/>
      </c>
      <c r="F22" s="25" t="str">
        <f>IF($B$2="","","-")</f>
        <v/>
      </c>
      <c r="G22" s="23" t="str">
        <f>IF($B$2="","",$B$2)</f>
        <v/>
      </c>
      <c r="H22" s="20" t="str">
        <f>IF($B$2="","15 business days from engagement letter",WORKDAY($B$2,15,'2025 Holidays'!$A$2:$A$13))</f>
        <v>15 business days from engagement letter</v>
      </c>
      <c r="I22" s="14"/>
    </row>
    <row r="23" spans="1:9" x14ac:dyDescent="0.2">
      <c r="A23" s="15" t="s">
        <v>35</v>
      </c>
      <c r="B23" s="15" t="s">
        <v>18</v>
      </c>
      <c r="C23" s="15" t="s">
        <v>19</v>
      </c>
      <c r="D23" s="15" t="s">
        <v>37</v>
      </c>
      <c r="E23" s="24" t="str">
        <f>IF($B$2="","",DATE(YEAR($B$2),1,1))</f>
        <v/>
      </c>
      <c r="F23" s="25" t="str">
        <f>IF($B$2="","","-")</f>
        <v/>
      </c>
      <c r="G23" s="23" t="str">
        <f>IF($B$2="","",IF(SUM(($B$4,$B$5))&gt;=100000,EOMONTH(DATE(YEAR($B$2),1,1),0),EOMONTH((EDATE($E$23,1)),0)))</f>
        <v/>
      </c>
      <c r="H23" s="20" t="str">
        <f>IF($B$2="","15 business days from engagement letter",WORKDAY($B$2,15,'2025 Holidays'!$A$2:$A$13))</f>
        <v>15 business days from engagement letter</v>
      </c>
      <c r="I23" s="14"/>
    </row>
    <row r="24" spans="1:9" x14ac:dyDescent="0.2">
      <c r="A24" s="15" t="s">
        <v>35</v>
      </c>
      <c r="B24" s="15" t="s">
        <v>18</v>
      </c>
      <c r="C24" s="15" t="s">
        <v>19</v>
      </c>
      <c r="D24" s="15" t="s">
        <v>38</v>
      </c>
      <c r="E24" s="24"/>
      <c r="F24" s="25" t="s">
        <v>22</v>
      </c>
      <c r="G24" s="23"/>
      <c r="H24" s="20" t="s">
        <v>22</v>
      </c>
      <c r="I24" s="14"/>
    </row>
    <row r="25" spans="1:9" x14ac:dyDescent="0.2">
      <c r="A25" s="15" t="s">
        <v>35</v>
      </c>
      <c r="B25" s="15" t="s">
        <v>18</v>
      </c>
      <c r="C25" s="15" t="s">
        <v>19</v>
      </c>
      <c r="D25" s="15" t="s">
        <v>39</v>
      </c>
      <c r="E25" s="24" t="str">
        <f>IF($B$2="","",DATE((YEAR($B$2)-1),11,1))</f>
        <v/>
      </c>
      <c r="F25" s="25" t="str">
        <f>IF($B$2="","","-")</f>
        <v/>
      </c>
      <c r="G25" s="23" t="str">
        <f>IF($B$2="","",IF(SUM(($B$4,$B$5))&gt;=100000,EOMONTH($E$25,1)+1,EOMONTH($E$25,2)+1))</f>
        <v/>
      </c>
      <c r="H25" s="20" t="str">
        <f>IF($B$2="","15 business days from engagement letter",WORKDAY($B$2,15,'2025 Holidays'!$A$2:$A$13))</f>
        <v>15 business days from engagement letter</v>
      </c>
      <c r="I25" s="14"/>
    </row>
    <row r="26" spans="1:9" x14ac:dyDescent="0.2">
      <c r="A26" s="15" t="s">
        <v>35</v>
      </c>
      <c r="B26" s="15" t="s">
        <v>14</v>
      </c>
      <c r="C26" s="15" t="s">
        <v>20</v>
      </c>
      <c r="D26" s="15" t="s">
        <v>40</v>
      </c>
      <c r="E26" s="13"/>
      <c r="F26" s="28" t="s">
        <v>22</v>
      </c>
      <c r="G26" s="13"/>
      <c r="H26" s="18" t="str">
        <f>IF($B$2 = "","5 business days from engagement letter",WORKDAY($B$2,5,'2025 Holidays'!$A$2:$A$13))</f>
        <v>5 business days from engagement letter</v>
      </c>
      <c r="I26" s="14"/>
    </row>
    <row r="27" spans="1:9" x14ac:dyDescent="0.2">
      <c r="A27" s="15" t="s">
        <v>41</v>
      </c>
      <c r="B27" s="15" t="s">
        <v>18</v>
      </c>
      <c r="C27" s="15" t="s">
        <v>19</v>
      </c>
      <c r="D27" s="15" t="s">
        <v>42</v>
      </c>
      <c r="E27" s="13" t="str">
        <f t="shared" ref="E27:E32" si="0">IF($B$2="","",IF((SUM($B$4,$B$5))&lt;50000,$B$2-83,IF((SUM($B$4,$B$5))&lt;250000,$B$2-55,IF((SUM($B$4,$B$5))&lt;500000,$B$2-27,$B$2-13))))</f>
        <v/>
      </c>
      <c r="F27" s="25" t="str">
        <f t="shared" ref="F27:F32" si="1">IF($B$2="","","-")</f>
        <v/>
      </c>
      <c r="G27" s="19" t="str">
        <f t="shared" ref="G27:G32" si="2">IF($B$2="","",$B$2)</f>
        <v/>
      </c>
      <c r="H27" s="20" t="str">
        <f>IF($B$2="","15 business days from engagement letter",WORKDAY($B$2,15,'2025 Holidays'!$A$2:$A$13))</f>
        <v>15 business days from engagement letter</v>
      </c>
      <c r="I27" s="14"/>
    </row>
    <row r="28" spans="1:9" x14ac:dyDescent="0.2">
      <c r="A28" s="15" t="s">
        <v>41</v>
      </c>
      <c r="B28" s="15" t="s">
        <v>18</v>
      </c>
      <c r="C28" s="15" t="s">
        <v>19</v>
      </c>
      <c r="D28" s="15" t="s">
        <v>43</v>
      </c>
      <c r="E28" s="13" t="str">
        <f t="shared" si="0"/>
        <v/>
      </c>
      <c r="F28" s="25" t="str">
        <f t="shared" si="1"/>
        <v/>
      </c>
      <c r="G28" s="19" t="str">
        <f t="shared" si="2"/>
        <v/>
      </c>
      <c r="H28" s="20" t="str">
        <f>IF($B$2="","15 business days from engagement letter",WORKDAY($B$2,15,'2025 Holidays'!$A$2:$A$13))</f>
        <v>15 business days from engagement letter</v>
      </c>
      <c r="I28" s="14"/>
    </row>
    <row r="29" spans="1:9" x14ac:dyDescent="0.2">
      <c r="A29" s="15" t="s">
        <v>41</v>
      </c>
      <c r="B29" s="15" t="s">
        <v>18</v>
      </c>
      <c r="C29" s="15" t="s">
        <v>19</v>
      </c>
      <c r="D29" s="15" t="s">
        <v>44</v>
      </c>
      <c r="E29" s="13" t="str">
        <f t="shared" si="0"/>
        <v/>
      </c>
      <c r="F29" s="25" t="str">
        <f t="shared" si="1"/>
        <v/>
      </c>
      <c r="G29" s="19" t="str">
        <f t="shared" si="2"/>
        <v/>
      </c>
      <c r="H29" s="20" t="str">
        <f>IF($B$2="","15 business days from engagement letter",WORKDAY($B$2,15,'2025 Holidays'!$A$2:$A$13))</f>
        <v>15 business days from engagement letter</v>
      </c>
      <c r="I29" s="14"/>
    </row>
    <row r="30" spans="1:9" x14ac:dyDescent="0.2">
      <c r="A30" s="15" t="s">
        <v>41</v>
      </c>
      <c r="B30" s="15" t="s">
        <v>18</v>
      </c>
      <c r="C30" s="15" t="s">
        <v>19</v>
      </c>
      <c r="D30" s="15" t="s">
        <v>45</v>
      </c>
      <c r="E30" s="13" t="str">
        <f t="shared" si="0"/>
        <v/>
      </c>
      <c r="F30" s="25" t="str">
        <f t="shared" si="1"/>
        <v/>
      </c>
      <c r="G30" s="19" t="str">
        <f t="shared" si="2"/>
        <v/>
      </c>
      <c r="H30" s="20" t="str">
        <f>IF($B$2="","15 business days from engagement letter",WORKDAY($B$2,15,'2025 Holidays'!$A$2:$A$13))</f>
        <v>15 business days from engagement letter</v>
      </c>
      <c r="I30" s="14"/>
    </row>
    <row r="31" spans="1:9" x14ac:dyDescent="0.2">
      <c r="A31" s="15" t="s">
        <v>41</v>
      </c>
      <c r="B31" s="15" t="s">
        <v>18</v>
      </c>
      <c r="C31" s="15" t="s">
        <v>19</v>
      </c>
      <c r="D31" s="15" t="s">
        <v>46</v>
      </c>
      <c r="E31" s="13" t="str">
        <f t="shared" si="0"/>
        <v/>
      </c>
      <c r="F31" s="25" t="str">
        <f t="shared" si="1"/>
        <v/>
      </c>
      <c r="G31" s="19" t="str">
        <f t="shared" si="2"/>
        <v/>
      </c>
      <c r="H31" s="20" t="str">
        <f>IF($B$2="","15 business days from engagement letter",WORKDAY($B$2,15,'2025 Holidays'!$A$2:$A$13))</f>
        <v>15 business days from engagement letter</v>
      </c>
      <c r="I31" s="14"/>
    </row>
    <row r="32" spans="1:9" x14ac:dyDescent="0.2">
      <c r="A32" s="15" t="s">
        <v>41</v>
      </c>
      <c r="B32" s="15" t="s">
        <v>18</v>
      </c>
      <c r="C32" s="15" t="s">
        <v>19</v>
      </c>
      <c r="D32" s="15" t="s">
        <v>47</v>
      </c>
      <c r="E32" s="13" t="str">
        <f t="shared" si="0"/>
        <v/>
      </c>
      <c r="F32" s="25" t="str">
        <f t="shared" si="1"/>
        <v/>
      </c>
      <c r="G32" s="19" t="str">
        <f t="shared" si="2"/>
        <v/>
      </c>
      <c r="H32" s="20" t="str">
        <f>IF($B$2="","15 business days from engagement letter",WORKDAY($B$2,15,'2025 Holidays'!$A$2:$A$13))</f>
        <v>15 business days from engagement letter</v>
      </c>
      <c r="I32" s="14"/>
    </row>
    <row r="33" spans="1:9" x14ac:dyDescent="0.2">
      <c r="A33" s="15" t="s">
        <v>41</v>
      </c>
      <c r="B33" s="15" t="s">
        <v>18</v>
      </c>
      <c r="C33" s="15" t="s">
        <v>19</v>
      </c>
      <c r="D33" s="15" t="s">
        <v>70</v>
      </c>
      <c r="E33" s="24"/>
      <c r="F33" s="25" t="s">
        <v>22</v>
      </c>
      <c r="G33" s="23"/>
      <c r="H33" s="20" t="s">
        <v>22</v>
      </c>
      <c r="I33" s="14"/>
    </row>
    <row r="34" spans="1:9" x14ac:dyDescent="0.2">
      <c r="A34" s="15" t="s">
        <v>48</v>
      </c>
      <c r="B34" s="15" t="s">
        <v>18</v>
      </c>
      <c r="C34" s="15" t="s">
        <v>19</v>
      </c>
      <c r="D34" s="15" t="s">
        <v>49</v>
      </c>
      <c r="E34" s="13" t="str">
        <f t="shared" ref="E34:E36" si="3">IF($B$2="","",IF((SUM($B$4,$B$5))&lt;50000,$B$2-83,IF((SUM($B$4,$B$5))&lt;250000,$B$2-55,IF((SUM($B$4,$B$5))&lt;500000,$B$2-27,$B$2-13))))</f>
        <v/>
      </c>
      <c r="F34" s="28" t="str">
        <f t="shared" ref="F34:F36" si="4">IF($B$2="","","-")</f>
        <v/>
      </c>
      <c r="G34" s="19" t="str">
        <f t="shared" ref="G34:G36" si="5">IF($B$2="","",$B$2)</f>
        <v/>
      </c>
      <c r="H34" s="20" t="str">
        <f>IF($B$2="","15 business days from engagement letter",WORKDAY($B$2,15,'2025 Holidays'!$A$2:$A$13))</f>
        <v>15 business days from engagement letter</v>
      </c>
      <c r="I34" s="14"/>
    </row>
    <row r="35" spans="1:9" x14ac:dyDescent="0.2">
      <c r="A35" s="15" t="s">
        <v>48</v>
      </c>
      <c r="B35" s="15" t="s">
        <v>18</v>
      </c>
      <c r="C35" s="15" t="s">
        <v>19</v>
      </c>
      <c r="D35" s="15" t="s">
        <v>50</v>
      </c>
      <c r="E35" s="13" t="str">
        <f t="shared" si="3"/>
        <v/>
      </c>
      <c r="F35" s="28" t="str">
        <f t="shared" si="4"/>
        <v/>
      </c>
      <c r="G35" s="19" t="str">
        <f t="shared" si="5"/>
        <v/>
      </c>
      <c r="H35" s="20" t="str">
        <f>IF($B$2="","15 business days from engagement letter",WORKDAY($B$2,15,'2025 Holidays'!$A$2:$A$13))</f>
        <v>15 business days from engagement letter</v>
      </c>
      <c r="I35" s="14"/>
    </row>
    <row r="36" spans="1:9" x14ac:dyDescent="0.2">
      <c r="A36" s="15" t="s">
        <v>48</v>
      </c>
      <c r="B36" s="15" t="s">
        <v>18</v>
      </c>
      <c r="C36" s="15" t="s">
        <v>19</v>
      </c>
      <c r="D36" s="15" t="s">
        <v>69</v>
      </c>
      <c r="E36" s="13" t="str">
        <f t="shared" si="3"/>
        <v/>
      </c>
      <c r="F36" s="28" t="str">
        <f t="shared" si="4"/>
        <v/>
      </c>
      <c r="G36" s="19" t="str">
        <f t="shared" si="5"/>
        <v/>
      </c>
      <c r="H36" s="20" t="str">
        <f>IF($B$2="","15 business days from engagement letter",WORKDAY($B$2,15,'2025 Holidays'!$A$2:$A$13))</f>
        <v>15 business days from engagement letter</v>
      </c>
      <c r="I36" s="14"/>
    </row>
    <row r="37" spans="1:9" x14ac:dyDescent="0.2">
      <c r="A37" s="15" t="s">
        <v>48</v>
      </c>
      <c r="B37" s="15" t="s">
        <v>18</v>
      </c>
      <c r="C37" s="15" t="s">
        <v>19</v>
      </c>
      <c r="D37" s="15" t="s">
        <v>51</v>
      </c>
      <c r="E37" s="13" t="str">
        <f>IF($B$2="","",IF((SUM($B$4,$B$5))&lt;50000,$B$2-83,IF((SUM($B$4,$B$5))&lt;250000,$B$2-55,IF((SUM($B$4,$B$5))&lt;500000,$B$2-27,$B$2-13))))</f>
        <v/>
      </c>
      <c r="F37" s="25" t="str">
        <f>IF($B$2="","","-")</f>
        <v/>
      </c>
      <c r="G37" s="19" t="str">
        <f>IF($B$2="","",$B$2)</f>
        <v/>
      </c>
      <c r="H37" s="20" t="str">
        <f>IF($B$2="","15 business days from engagement letter",WORKDAY($B$2,15,'2025 Holidays'!$A$2:$A$13))</f>
        <v>15 business days from engagement letter</v>
      </c>
      <c r="I37" s="14"/>
    </row>
    <row r="38" spans="1:9" x14ac:dyDescent="0.2">
      <c r="A38" s="15" t="s">
        <v>48</v>
      </c>
      <c r="B38" s="15" t="s">
        <v>18</v>
      </c>
      <c r="C38" s="15" t="s">
        <v>19</v>
      </c>
      <c r="D38" s="15" t="s">
        <v>52</v>
      </c>
      <c r="E38" s="13" t="str">
        <f>IF($B$2="","",IF((SUM($B$4,$B$5))&lt;50000,$B$2-83,IF((SUM($B$4,$B$5))&lt;250000,$B$2-55,IF((SUM($B$4,$B$5))&lt;500000,$B$2-27,$B$2-13))))</f>
        <v/>
      </c>
      <c r="F38" s="25" t="str">
        <f>IF($B$2="","","-")</f>
        <v/>
      </c>
      <c r="G38" s="19" t="str">
        <f>IF($B$2="","",$B$2)</f>
        <v/>
      </c>
      <c r="H38" s="20" t="str">
        <f>IF($B$2="","15 business days from engagement letter",WORKDAY($B$2,15,'2025 Holidays'!$A$2:$A$13))</f>
        <v>15 business days from engagement letter</v>
      </c>
      <c r="I38" s="14"/>
    </row>
    <row r="39" spans="1:9" x14ac:dyDescent="0.2">
      <c r="A39" s="15" t="s">
        <v>48</v>
      </c>
      <c r="B39" s="15" t="s">
        <v>18</v>
      </c>
      <c r="C39" s="15" t="s">
        <v>19</v>
      </c>
      <c r="D39" s="15" t="s">
        <v>72</v>
      </c>
      <c r="E39" s="24"/>
      <c r="F39" s="25" t="s">
        <v>22</v>
      </c>
      <c r="G39" s="23"/>
      <c r="H39" s="20" t="s">
        <v>22</v>
      </c>
      <c r="I39" s="14"/>
    </row>
    <row r="40" spans="1:9" x14ac:dyDescent="0.2">
      <c r="A40" s="15" t="s">
        <v>53</v>
      </c>
      <c r="B40" s="15" t="s">
        <v>18</v>
      </c>
      <c r="C40" s="15" t="s">
        <v>19</v>
      </c>
      <c r="D40" s="15" t="s">
        <v>54</v>
      </c>
      <c r="E40" s="37" t="str">
        <f>IF($B$2="","",$B$2)</f>
        <v/>
      </c>
      <c r="F40" s="25" t="str">
        <f>IF($B$2="","","-")</f>
        <v/>
      </c>
      <c r="G40" s="34"/>
      <c r="H40" s="20" t="str">
        <f>IF($B$2="","15 business days from engagement letter",WORKDAY($B$2,15,'2025 Holidays'!$A$2:$A$13))</f>
        <v>15 business days from engagement letter</v>
      </c>
      <c r="I40" s="14"/>
    </row>
    <row r="41" spans="1:9" x14ac:dyDescent="0.2">
      <c r="A41" s="15" t="s">
        <v>53</v>
      </c>
      <c r="B41" s="15" t="s">
        <v>14</v>
      </c>
      <c r="C41" s="15" t="s">
        <v>15</v>
      </c>
      <c r="D41" s="15" t="s">
        <v>55</v>
      </c>
      <c r="E41" s="13"/>
      <c r="F41" s="28" t="s">
        <v>22</v>
      </c>
      <c r="G41" s="19"/>
      <c r="H41" s="20" t="str">
        <f>IF($B$2="","15 business days from engagement letter",WORKDAY($B$2,15,'2025 Holidays'!$A$2:$A$13))</f>
        <v>15 business days from engagement letter</v>
      </c>
      <c r="I41" s="14"/>
    </row>
    <row r="42" spans="1:9" x14ac:dyDescent="0.2">
      <c r="A42" s="15" t="s">
        <v>53</v>
      </c>
      <c r="B42" s="15" t="s">
        <v>14</v>
      </c>
      <c r="C42" s="15" t="s">
        <v>20</v>
      </c>
      <c r="D42" s="15" t="s">
        <v>56</v>
      </c>
      <c r="E42" s="13"/>
      <c r="F42" s="28" t="s">
        <v>22</v>
      </c>
      <c r="G42" s="13"/>
      <c r="H42" s="18" t="str">
        <f>IF($B$2 = "","5 business days from engagement letter",WORKDAY($B$2,5,'2025 Holidays'!$A$2:$A$13))</f>
        <v>5 business days from engagement letter</v>
      </c>
      <c r="I42" s="14"/>
    </row>
    <row r="43" spans="1:9" x14ac:dyDescent="0.2">
      <c r="A43" s="10" t="s">
        <v>57</v>
      </c>
      <c r="B43" s="30"/>
      <c r="C43" s="30"/>
      <c r="D43" s="30"/>
      <c r="E43" s="30"/>
      <c r="F43" s="30"/>
      <c r="G43" s="30"/>
      <c r="H43" s="30"/>
    </row>
    <row r="44" spans="1:9" ht="15.75" customHeight="1" x14ac:dyDescent="0.2">
      <c r="A44" s="9" t="s">
        <v>75</v>
      </c>
      <c r="B44" s="9"/>
      <c r="C44" s="9"/>
      <c r="D44" s="9"/>
    </row>
  </sheetData>
  <sheetProtection selectLockedCells="1" autoFilter="0"/>
  <printOptions horizontalCentered="1"/>
  <pageMargins left="0" right="0" top="0.5" bottom="0.5" header="0.25" footer="0.25"/>
  <pageSetup scale="48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A14" sqref="A14"/>
    </sheetView>
  </sheetViews>
  <sheetFormatPr defaultColWidth="8.83203125" defaultRowHeight="15.75" x14ac:dyDescent="0.2"/>
  <cols>
    <col min="1" max="1" width="17.1640625" style="5" bestFit="1" customWidth="1"/>
    <col min="2" max="2" width="13.6640625" style="5" bestFit="1" customWidth="1"/>
    <col min="3" max="16384" width="8.83203125" style="5"/>
  </cols>
  <sheetData>
    <row r="1" spans="1:2" x14ac:dyDescent="0.2">
      <c r="A1" s="9" t="s">
        <v>71</v>
      </c>
      <c r="B1" s="10"/>
    </row>
    <row r="2" spans="1:2" x14ac:dyDescent="0.25">
      <c r="A2" s="11">
        <v>45658</v>
      </c>
      <c r="B2" s="12" t="s">
        <v>58</v>
      </c>
    </row>
    <row r="3" spans="1:2" x14ac:dyDescent="0.25">
      <c r="A3" s="11">
        <v>45677</v>
      </c>
      <c r="B3" s="12" t="s">
        <v>59</v>
      </c>
    </row>
    <row r="4" spans="1:2" x14ac:dyDescent="0.25">
      <c r="A4" s="11">
        <v>45705</v>
      </c>
      <c r="B4" s="12" t="s">
        <v>60</v>
      </c>
    </row>
    <row r="5" spans="1:2" x14ac:dyDescent="0.25">
      <c r="A5" s="11">
        <v>45803</v>
      </c>
      <c r="B5" s="12" t="s">
        <v>61</v>
      </c>
    </row>
    <row r="6" spans="1:2" x14ac:dyDescent="0.25">
      <c r="A6" s="11">
        <v>45827</v>
      </c>
      <c r="B6" s="12" t="s">
        <v>62</v>
      </c>
    </row>
    <row r="7" spans="1:2" x14ac:dyDescent="0.25">
      <c r="A7" s="11">
        <v>45842</v>
      </c>
      <c r="B7" s="12" t="s">
        <v>63</v>
      </c>
    </row>
    <row r="8" spans="1:2" x14ac:dyDescent="0.25">
      <c r="A8" s="11">
        <v>45901</v>
      </c>
      <c r="B8" s="12" t="s">
        <v>64</v>
      </c>
    </row>
    <row r="9" spans="1:2" x14ac:dyDescent="0.25">
      <c r="A9" s="11">
        <v>45943</v>
      </c>
      <c r="B9" s="12" t="s">
        <v>65</v>
      </c>
    </row>
    <row r="10" spans="1:2" x14ac:dyDescent="0.25">
      <c r="A10" s="11">
        <v>45972</v>
      </c>
      <c r="B10" s="12" t="s">
        <v>66</v>
      </c>
    </row>
    <row r="11" spans="1:2" x14ac:dyDescent="0.25">
      <c r="A11" s="11">
        <v>45988</v>
      </c>
      <c r="B11" s="12" t="s">
        <v>67</v>
      </c>
    </row>
    <row r="12" spans="1:2" x14ac:dyDescent="0.25">
      <c r="A12" s="11">
        <v>46016</v>
      </c>
      <c r="B12" s="12" t="s">
        <v>68</v>
      </c>
    </row>
    <row r="13" spans="1:2" x14ac:dyDescent="0.25">
      <c r="A13" s="11">
        <v>46023</v>
      </c>
      <c r="B13" s="1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Audit Submission Checklist</vt:lpstr>
      <vt:lpstr>2025 Holidays</vt:lpstr>
      <vt:lpstr>'Audit Submission Checklist'!Print_Area</vt:lpstr>
      <vt:lpstr>'Audit Submission Checklist'!Print_Titles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Audit_Sumission_Checklist</dc:title>
  <dc:subject>Audit Submission Checklist</dc:subject>
  <dc:creator>CMS</dc:creator>
  <cp:keywords>Submission Checklist</cp:keywords>
  <dc:description/>
  <cp:lastModifiedBy>Haupers, Danielle (CMS/CM)</cp:lastModifiedBy>
  <cp:revision/>
  <cp:lastPrinted>2024-02-22T18:06:34Z</cp:lastPrinted>
  <dcterms:created xsi:type="dcterms:W3CDTF">2017-06-16T10:59:43Z</dcterms:created>
  <dcterms:modified xsi:type="dcterms:W3CDTF">2024-12-30T21:27:57Z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