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2D1\Downloads\2020 MPD Download Files\"/>
    </mc:Choice>
  </mc:AlternateContent>
  <bookViews>
    <workbookView xWindow="0" yWindow="0" windowWidth="11390" windowHeight="3620"/>
  </bookViews>
  <sheets>
    <sheet name="MPD20 Final" sheetId="4" r:id="rId1"/>
    <sheet name="cost savings" sheetId="5" r:id="rId2"/>
  </sheets>
  <definedNames>
    <definedName name="_xlnm.Print_Area" localSheetId="0">'MPD20 Final'!$A$1:$AD$74</definedName>
  </definedNames>
  <calcPr calcId="162913"/>
</workbook>
</file>

<file path=xl/calcChain.xml><?xml version="1.0" encoding="utf-8"?>
<calcChain xmlns="http://schemas.openxmlformats.org/spreadsheetml/2006/main">
  <c r="O13" i="5" l="1"/>
  <c r="O7" i="5" s="1"/>
  <c r="W32" i="4" l="1"/>
  <c r="Z64" i="4"/>
  <c r="Z65" i="4"/>
  <c r="Z63" i="4"/>
  <c r="Z58" i="4"/>
  <c r="Z59" i="4"/>
  <c r="Z60" i="4"/>
  <c r="Z61" i="4"/>
  <c r="Z57" i="4"/>
  <c r="Z51" i="4"/>
  <c r="Z52" i="4"/>
  <c r="Z53" i="4"/>
  <c r="Z54" i="4"/>
  <c r="Z55" i="4"/>
  <c r="Z50" i="4"/>
  <c r="Z46" i="4"/>
  <c r="Z47" i="4"/>
  <c r="Z48" i="4"/>
  <c r="Z45" i="4"/>
  <c r="Y67" i="4" l="1"/>
  <c r="X67" i="4"/>
  <c r="Z67" i="4"/>
  <c r="Y62" i="4"/>
  <c r="X62" i="4"/>
  <c r="Z62" i="4"/>
  <c r="Y56" i="4"/>
  <c r="X56" i="4"/>
  <c r="Z56" i="4"/>
  <c r="Y49" i="4"/>
  <c r="X49" i="4"/>
  <c r="X44" i="4"/>
  <c r="Z43" i="4"/>
  <c r="Z42" i="4"/>
  <c r="Z41" i="4"/>
  <c r="Z40" i="4"/>
  <c r="Z39" i="4"/>
  <c r="Y38" i="4"/>
  <c r="X38" i="4"/>
  <c r="Z37" i="4"/>
  <c r="Z36" i="4"/>
  <c r="Z35" i="4"/>
  <c r="Z34" i="4"/>
  <c r="Z33" i="4"/>
  <c r="Z32" i="4"/>
  <c r="Y31" i="4"/>
  <c r="X31" i="4"/>
  <c r="Z30" i="4"/>
  <c r="Z29" i="4"/>
  <c r="Z28" i="4"/>
  <c r="Z27" i="4"/>
  <c r="Z26" i="4"/>
  <c r="Z25" i="4"/>
  <c r="Z24" i="4"/>
  <c r="Z23" i="4"/>
  <c r="Y22" i="4"/>
  <c r="X22" i="4"/>
  <c r="Z21" i="4"/>
  <c r="Z20" i="4"/>
  <c r="Z19" i="4"/>
  <c r="Z18" i="4"/>
  <c r="Z17" i="4"/>
  <c r="Z16" i="4"/>
  <c r="Y15" i="4"/>
  <c r="X15" i="4"/>
  <c r="Z14" i="4"/>
  <c r="Z13" i="4"/>
  <c r="Z12" i="4"/>
  <c r="Z11" i="4"/>
  <c r="Y10" i="4"/>
  <c r="X10" i="4"/>
  <c r="Z9" i="4"/>
  <c r="Z8" i="4"/>
  <c r="Z7" i="4"/>
  <c r="Z6" i="4"/>
  <c r="Z5" i="4"/>
  <c r="Z4" i="4"/>
  <c r="X68" i="4" l="1"/>
  <c r="Z44" i="4"/>
  <c r="Z49" i="4"/>
  <c r="Z38" i="4"/>
  <c r="Z31" i="4"/>
  <c r="Z10" i="4"/>
  <c r="Z22" i="4"/>
  <c r="Y68" i="4"/>
  <c r="C12" i="5" s="1"/>
  <c r="Z15" i="4"/>
  <c r="V10" i="4"/>
  <c r="V15" i="4"/>
  <c r="V22" i="4"/>
  <c r="V31" i="4"/>
  <c r="V38" i="4"/>
  <c r="V44" i="4"/>
  <c r="V49" i="4"/>
  <c r="V56" i="4"/>
  <c r="V62" i="4"/>
  <c r="V67" i="4"/>
  <c r="W64" i="4"/>
  <c r="W65" i="4"/>
  <c r="W66" i="4"/>
  <c r="W63" i="4"/>
  <c r="W58" i="4"/>
  <c r="W59" i="4"/>
  <c r="W60" i="4"/>
  <c r="W61" i="4"/>
  <c r="W57" i="4"/>
  <c r="W51" i="4"/>
  <c r="W52" i="4"/>
  <c r="W53" i="4"/>
  <c r="W54" i="4"/>
  <c r="W55" i="4"/>
  <c r="W50" i="4"/>
  <c r="W46" i="4"/>
  <c r="W47" i="4"/>
  <c r="W48" i="4"/>
  <c r="W45" i="4"/>
  <c r="W40" i="4"/>
  <c r="W41" i="4"/>
  <c r="W42" i="4"/>
  <c r="W43" i="4"/>
  <c r="W39" i="4"/>
  <c r="W33" i="4"/>
  <c r="W34" i="4"/>
  <c r="W35" i="4"/>
  <c r="W36" i="4"/>
  <c r="W37" i="4"/>
  <c r="W24" i="4"/>
  <c r="W25" i="4"/>
  <c r="W26" i="4"/>
  <c r="W27" i="4"/>
  <c r="W28" i="4"/>
  <c r="W29" i="4"/>
  <c r="W30" i="4"/>
  <c r="W23" i="4"/>
  <c r="W17" i="4"/>
  <c r="W18" i="4"/>
  <c r="W19" i="4"/>
  <c r="W20" i="4"/>
  <c r="W21" i="4"/>
  <c r="W16" i="4"/>
  <c r="W12" i="4"/>
  <c r="W13" i="4"/>
  <c r="W14" i="4"/>
  <c r="W11" i="4"/>
  <c r="W5" i="4"/>
  <c r="W6" i="4"/>
  <c r="W7" i="4"/>
  <c r="W8" i="4"/>
  <c r="W9" i="4"/>
  <c r="W4" i="4"/>
  <c r="U67" i="4"/>
  <c r="S67" i="4"/>
  <c r="R67" i="4"/>
  <c r="P67" i="4"/>
  <c r="O67" i="4"/>
  <c r="M67" i="4"/>
  <c r="L67" i="4"/>
  <c r="K67" i="4"/>
  <c r="I67" i="4"/>
  <c r="H67" i="4"/>
  <c r="F67" i="4"/>
  <c r="E67" i="4"/>
  <c r="D67" i="4"/>
  <c r="C67" i="4"/>
  <c r="B67" i="4"/>
  <c r="T66" i="4"/>
  <c r="Q66" i="4"/>
  <c r="N66" i="4"/>
  <c r="J66" i="4"/>
  <c r="G66" i="4"/>
  <c r="T65" i="4"/>
  <c r="Q65" i="4"/>
  <c r="N65" i="4"/>
  <c r="J65" i="4"/>
  <c r="G65" i="4"/>
  <c r="T64" i="4"/>
  <c r="Q64" i="4"/>
  <c r="N64" i="4"/>
  <c r="J64" i="4"/>
  <c r="G64" i="4"/>
  <c r="T63" i="4"/>
  <c r="Q63" i="4"/>
  <c r="N63" i="4"/>
  <c r="J63" i="4"/>
  <c r="G63" i="4"/>
  <c r="U62" i="4"/>
  <c r="S62" i="4"/>
  <c r="R62" i="4"/>
  <c r="P62" i="4"/>
  <c r="O62" i="4"/>
  <c r="M62" i="4"/>
  <c r="L62" i="4"/>
  <c r="K62" i="4"/>
  <c r="I62" i="4"/>
  <c r="H62" i="4"/>
  <c r="F62" i="4"/>
  <c r="E62" i="4"/>
  <c r="D62" i="4"/>
  <c r="C62" i="4"/>
  <c r="B62" i="4"/>
  <c r="T61" i="4"/>
  <c r="Q61" i="4"/>
  <c r="N61" i="4"/>
  <c r="J61" i="4"/>
  <c r="G61" i="4"/>
  <c r="T60" i="4"/>
  <c r="Q60" i="4"/>
  <c r="N60" i="4"/>
  <c r="J60" i="4"/>
  <c r="G60" i="4"/>
  <c r="T59" i="4"/>
  <c r="Q59" i="4"/>
  <c r="N59" i="4"/>
  <c r="J59" i="4"/>
  <c r="G59" i="4"/>
  <c r="T58" i="4"/>
  <c r="Q58" i="4"/>
  <c r="N58" i="4"/>
  <c r="J58" i="4"/>
  <c r="G58" i="4"/>
  <c r="T57" i="4"/>
  <c r="Q57" i="4"/>
  <c r="N57" i="4"/>
  <c r="J57" i="4"/>
  <c r="G57" i="4"/>
  <c r="U56" i="4"/>
  <c r="S56" i="4"/>
  <c r="R56" i="4"/>
  <c r="P56" i="4"/>
  <c r="O56" i="4"/>
  <c r="M56" i="4"/>
  <c r="L56" i="4"/>
  <c r="K56" i="4"/>
  <c r="I56" i="4"/>
  <c r="H56" i="4"/>
  <c r="F56" i="4"/>
  <c r="E56" i="4"/>
  <c r="D56" i="4"/>
  <c r="C56" i="4"/>
  <c r="B56" i="4"/>
  <c r="T55" i="4"/>
  <c r="Q55" i="4"/>
  <c r="N55" i="4"/>
  <c r="J55" i="4"/>
  <c r="G55" i="4"/>
  <c r="T54" i="4"/>
  <c r="Q54" i="4"/>
  <c r="N54" i="4"/>
  <c r="J54" i="4"/>
  <c r="G54" i="4"/>
  <c r="T53" i="4"/>
  <c r="Q53" i="4"/>
  <c r="N53" i="4"/>
  <c r="J53" i="4"/>
  <c r="G53" i="4"/>
  <c r="T52" i="4"/>
  <c r="Q52" i="4"/>
  <c r="N52" i="4"/>
  <c r="J52" i="4"/>
  <c r="G52" i="4"/>
  <c r="T51" i="4"/>
  <c r="Q51" i="4"/>
  <c r="N51" i="4"/>
  <c r="J51" i="4"/>
  <c r="G51" i="4"/>
  <c r="T50" i="4"/>
  <c r="Q50" i="4"/>
  <c r="N50" i="4"/>
  <c r="J50" i="4"/>
  <c r="G50" i="4"/>
  <c r="U49" i="4"/>
  <c r="S49" i="4"/>
  <c r="R49" i="4"/>
  <c r="P49" i="4"/>
  <c r="O49" i="4"/>
  <c r="M49" i="4"/>
  <c r="L49" i="4"/>
  <c r="K49" i="4"/>
  <c r="I49" i="4"/>
  <c r="H49" i="4"/>
  <c r="F49" i="4"/>
  <c r="E49" i="4"/>
  <c r="D49" i="4"/>
  <c r="C49" i="4"/>
  <c r="B49" i="4"/>
  <c r="T48" i="4"/>
  <c r="Q48" i="4"/>
  <c r="N48" i="4"/>
  <c r="J48" i="4"/>
  <c r="G48" i="4"/>
  <c r="T47" i="4"/>
  <c r="Q47" i="4"/>
  <c r="N47" i="4"/>
  <c r="J47" i="4"/>
  <c r="G47" i="4"/>
  <c r="T46" i="4"/>
  <c r="Q46" i="4"/>
  <c r="N46" i="4"/>
  <c r="J46" i="4"/>
  <c r="G46" i="4"/>
  <c r="T45" i="4"/>
  <c r="Q45" i="4"/>
  <c r="N45" i="4"/>
  <c r="J45" i="4"/>
  <c r="G45" i="4"/>
  <c r="U44" i="4"/>
  <c r="S44" i="4"/>
  <c r="R44" i="4"/>
  <c r="P44" i="4"/>
  <c r="O44" i="4"/>
  <c r="M44" i="4"/>
  <c r="L44" i="4"/>
  <c r="K44" i="4"/>
  <c r="I44" i="4"/>
  <c r="H44" i="4"/>
  <c r="F44" i="4"/>
  <c r="E44" i="4"/>
  <c r="D44" i="4"/>
  <c r="C44" i="4"/>
  <c r="B44" i="4"/>
  <c r="T43" i="4"/>
  <c r="Q43" i="4"/>
  <c r="N43" i="4"/>
  <c r="J43" i="4"/>
  <c r="G43" i="4"/>
  <c r="T42" i="4"/>
  <c r="Q42" i="4"/>
  <c r="N42" i="4"/>
  <c r="J42" i="4"/>
  <c r="G42" i="4"/>
  <c r="T41" i="4"/>
  <c r="Q41" i="4"/>
  <c r="N41" i="4"/>
  <c r="J41" i="4"/>
  <c r="G41" i="4"/>
  <c r="T40" i="4"/>
  <c r="Q40" i="4"/>
  <c r="N40" i="4"/>
  <c r="J40" i="4"/>
  <c r="G40" i="4"/>
  <c r="T39" i="4"/>
  <c r="Q39" i="4"/>
  <c r="N39" i="4"/>
  <c r="J39" i="4"/>
  <c r="G39" i="4"/>
  <c r="U38" i="4"/>
  <c r="S38" i="4"/>
  <c r="R38" i="4"/>
  <c r="P38" i="4"/>
  <c r="O38" i="4"/>
  <c r="M38" i="4"/>
  <c r="L38" i="4"/>
  <c r="K38" i="4"/>
  <c r="I38" i="4"/>
  <c r="H38" i="4"/>
  <c r="F38" i="4"/>
  <c r="E38" i="4"/>
  <c r="D38" i="4"/>
  <c r="C38" i="4"/>
  <c r="B38" i="4"/>
  <c r="T37" i="4"/>
  <c r="Q37" i="4"/>
  <c r="N37" i="4"/>
  <c r="J37" i="4"/>
  <c r="G37" i="4"/>
  <c r="T36" i="4"/>
  <c r="Q36" i="4"/>
  <c r="N36" i="4"/>
  <c r="J36" i="4"/>
  <c r="G36" i="4"/>
  <c r="T35" i="4"/>
  <c r="Q35" i="4"/>
  <c r="N35" i="4"/>
  <c r="J35" i="4"/>
  <c r="G35" i="4"/>
  <c r="T34" i="4"/>
  <c r="Q34" i="4"/>
  <c r="N34" i="4"/>
  <c r="J34" i="4"/>
  <c r="G34" i="4"/>
  <c r="T33" i="4"/>
  <c r="Q33" i="4"/>
  <c r="N33" i="4"/>
  <c r="J33" i="4"/>
  <c r="G33" i="4"/>
  <c r="T32" i="4"/>
  <c r="Q32" i="4"/>
  <c r="N32" i="4"/>
  <c r="J32" i="4"/>
  <c r="G32" i="4"/>
  <c r="U31" i="4"/>
  <c r="S31" i="4"/>
  <c r="R31" i="4"/>
  <c r="P31" i="4"/>
  <c r="O31" i="4"/>
  <c r="M31" i="4"/>
  <c r="L31" i="4"/>
  <c r="K31" i="4"/>
  <c r="I31" i="4"/>
  <c r="H31" i="4"/>
  <c r="F31" i="4"/>
  <c r="E31" i="4"/>
  <c r="D31" i="4"/>
  <c r="C31" i="4"/>
  <c r="B31" i="4"/>
  <c r="T30" i="4"/>
  <c r="Q30" i="4"/>
  <c r="N30" i="4"/>
  <c r="J30" i="4"/>
  <c r="G30" i="4"/>
  <c r="T29" i="4"/>
  <c r="Q29" i="4"/>
  <c r="N29" i="4"/>
  <c r="J29" i="4"/>
  <c r="G29" i="4"/>
  <c r="T28" i="4"/>
  <c r="Q28" i="4"/>
  <c r="N28" i="4"/>
  <c r="J28" i="4"/>
  <c r="G28" i="4"/>
  <c r="T27" i="4"/>
  <c r="Q27" i="4"/>
  <c r="N27" i="4"/>
  <c r="J27" i="4"/>
  <c r="G27" i="4"/>
  <c r="T26" i="4"/>
  <c r="Q26" i="4"/>
  <c r="N26" i="4"/>
  <c r="J26" i="4"/>
  <c r="G26" i="4"/>
  <c r="T25" i="4"/>
  <c r="Q25" i="4"/>
  <c r="N25" i="4"/>
  <c r="J25" i="4"/>
  <c r="G25" i="4"/>
  <c r="T24" i="4"/>
  <c r="Q24" i="4"/>
  <c r="N24" i="4"/>
  <c r="J24" i="4"/>
  <c r="G24" i="4"/>
  <c r="T23" i="4"/>
  <c r="Q23" i="4"/>
  <c r="N23" i="4"/>
  <c r="J23" i="4"/>
  <c r="G23" i="4"/>
  <c r="U22" i="4"/>
  <c r="S22" i="4"/>
  <c r="R22" i="4"/>
  <c r="P22" i="4"/>
  <c r="O22" i="4"/>
  <c r="M22" i="4"/>
  <c r="L22" i="4"/>
  <c r="K22" i="4"/>
  <c r="I22" i="4"/>
  <c r="H22" i="4"/>
  <c r="F22" i="4"/>
  <c r="E22" i="4"/>
  <c r="D22" i="4"/>
  <c r="C22" i="4"/>
  <c r="B22" i="4"/>
  <c r="T21" i="4"/>
  <c r="Q21" i="4"/>
  <c r="N21" i="4"/>
  <c r="J21" i="4"/>
  <c r="G21" i="4"/>
  <c r="T20" i="4"/>
  <c r="Q20" i="4"/>
  <c r="N20" i="4"/>
  <c r="J20" i="4"/>
  <c r="G20" i="4"/>
  <c r="T19" i="4"/>
  <c r="Q19" i="4"/>
  <c r="N19" i="4"/>
  <c r="J19" i="4"/>
  <c r="G19" i="4"/>
  <c r="T18" i="4"/>
  <c r="Q18" i="4"/>
  <c r="N18" i="4"/>
  <c r="J18" i="4"/>
  <c r="G18" i="4"/>
  <c r="T17" i="4"/>
  <c r="Q17" i="4"/>
  <c r="N17" i="4"/>
  <c r="J17" i="4"/>
  <c r="G17" i="4"/>
  <c r="T16" i="4"/>
  <c r="Q16" i="4"/>
  <c r="N16" i="4"/>
  <c r="J16" i="4"/>
  <c r="G16" i="4"/>
  <c r="U15" i="4"/>
  <c r="S15" i="4"/>
  <c r="R15" i="4"/>
  <c r="P15" i="4"/>
  <c r="O15" i="4"/>
  <c r="M15" i="4"/>
  <c r="L15" i="4"/>
  <c r="K15" i="4"/>
  <c r="I15" i="4"/>
  <c r="H15" i="4"/>
  <c r="F15" i="4"/>
  <c r="E15" i="4"/>
  <c r="D15" i="4"/>
  <c r="C15" i="4"/>
  <c r="B15" i="4"/>
  <c r="T14" i="4"/>
  <c r="Q14" i="4"/>
  <c r="N14" i="4"/>
  <c r="J14" i="4"/>
  <c r="G14" i="4"/>
  <c r="T13" i="4"/>
  <c r="Q13" i="4"/>
  <c r="N13" i="4"/>
  <c r="J13" i="4"/>
  <c r="G13" i="4"/>
  <c r="T12" i="4"/>
  <c r="Q12" i="4"/>
  <c r="N12" i="4"/>
  <c r="J12" i="4"/>
  <c r="G12" i="4"/>
  <c r="T11" i="4"/>
  <c r="Q11" i="4"/>
  <c r="N11" i="4"/>
  <c r="J11" i="4"/>
  <c r="G11" i="4"/>
  <c r="U10" i="4"/>
  <c r="S10" i="4"/>
  <c r="R10" i="4"/>
  <c r="P10" i="4"/>
  <c r="O10" i="4"/>
  <c r="M10" i="4"/>
  <c r="L10" i="4"/>
  <c r="K10" i="4"/>
  <c r="I10" i="4"/>
  <c r="H10" i="4"/>
  <c r="F10" i="4"/>
  <c r="E10" i="4"/>
  <c r="D10" i="4"/>
  <c r="C10" i="4"/>
  <c r="B10" i="4"/>
  <c r="T9" i="4"/>
  <c r="Q9" i="4"/>
  <c r="N9" i="4"/>
  <c r="J9" i="4"/>
  <c r="G9" i="4"/>
  <c r="T8" i="4"/>
  <c r="Q8" i="4"/>
  <c r="N8" i="4"/>
  <c r="J8" i="4"/>
  <c r="G8" i="4"/>
  <c r="T7" i="4"/>
  <c r="Q7" i="4"/>
  <c r="N7" i="4"/>
  <c r="J7" i="4"/>
  <c r="G7" i="4"/>
  <c r="T6" i="4"/>
  <c r="Q6" i="4"/>
  <c r="N6" i="4"/>
  <c r="J6" i="4"/>
  <c r="G6" i="4"/>
  <c r="T5" i="4"/>
  <c r="Q5" i="4"/>
  <c r="N5" i="4"/>
  <c r="J5" i="4"/>
  <c r="G5" i="4"/>
  <c r="T4" i="4"/>
  <c r="Q4" i="4"/>
  <c r="N4" i="4"/>
  <c r="J4" i="4"/>
  <c r="G4" i="4"/>
  <c r="Z68" i="4" l="1"/>
  <c r="V68" i="4"/>
  <c r="W67" i="4"/>
  <c r="W56" i="4"/>
  <c r="W49" i="4"/>
  <c r="W44" i="4"/>
  <c r="W22" i="4"/>
  <c r="W15" i="4"/>
  <c r="W10" i="4"/>
  <c r="W31" i="4"/>
  <c r="W38" i="4"/>
  <c r="W62" i="4"/>
  <c r="G56" i="4"/>
  <c r="T56" i="4"/>
  <c r="Q49" i="4"/>
  <c r="G62" i="4"/>
  <c r="J44" i="4"/>
  <c r="Q56" i="4"/>
  <c r="J67" i="4"/>
  <c r="Q62" i="4"/>
  <c r="J56" i="4"/>
  <c r="T44" i="4"/>
  <c r="J49" i="4"/>
  <c r="Q67" i="4"/>
  <c r="N44" i="4"/>
  <c r="N49" i="4"/>
  <c r="N56" i="4"/>
  <c r="G10" i="4"/>
  <c r="T10" i="4"/>
  <c r="Q15" i="4"/>
  <c r="G22" i="4"/>
  <c r="T22" i="4"/>
  <c r="Q31" i="4"/>
  <c r="G38" i="4"/>
  <c r="T38" i="4"/>
  <c r="Q44" i="4"/>
  <c r="L68" i="4"/>
  <c r="E68" i="4"/>
  <c r="K68" i="4"/>
  <c r="T15" i="4"/>
  <c r="T31" i="4"/>
  <c r="G44" i="4"/>
  <c r="H68" i="4"/>
  <c r="T67" i="4"/>
  <c r="B68" i="4"/>
  <c r="F68" i="4"/>
  <c r="R68" i="4"/>
  <c r="N10" i="4"/>
  <c r="Q10" i="4"/>
  <c r="J10" i="4"/>
  <c r="J15" i="4"/>
  <c r="N15" i="4"/>
  <c r="G15" i="4"/>
  <c r="N22" i="4"/>
  <c r="Q22" i="4"/>
  <c r="J22" i="4"/>
  <c r="J31" i="4"/>
  <c r="N31" i="4"/>
  <c r="G31" i="4"/>
  <c r="N38" i="4"/>
  <c r="Q38" i="4"/>
  <c r="J38" i="4"/>
  <c r="G49" i="4"/>
  <c r="T49" i="4"/>
  <c r="D68" i="4"/>
  <c r="T62" i="4"/>
  <c r="J62" i="4"/>
  <c r="N62" i="4"/>
  <c r="N67" i="4"/>
  <c r="G67" i="4"/>
  <c r="C68" i="4"/>
  <c r="M68" i="4"/>
  <c r="S68" i="4"/>
  <c r="P68" i="4"/>
  <c r="I68" i="4"/>
  <c r="C7" i="5" s="1"/>
  <c r="O68" i="4"/>
  <c r="U68" i="4"/>
  <c r="I8" i="5" l="1"/>
  <c r="I6" i="5"/>
  <c r="C5" i="5"/>
  <c r="C6" i="5"/>
  <c r="C11" i="5"/>
  <c r="C9" i="5"/>
  <c r="C10" i="5"/>
  <c r="I10" i="5"/>
  <c r="C8" i="5"/>
  <c r="W68" i="4"/>
  <c r="J68" i="4"/>
  <c r="Q68" i="4"/>
  <c r="T68" i="4"/>
  <c r="G68" i="4"/>
  <c r="N68" i="4"/>
  <c r="AA68" i="4" l="1"/>
  <c r="I14" i="5"/>
  <c r="O6" i="5" s="1"/>
  <c r="O8" i="5" s="1"/>
  <c r="I12" i="5"/>
</calcChain>
</file>

<file path=xl/sharedStrings.xml><?xml version="1.0" encoding="utf-8"?>
<sst xmlns="http://schemas.openxmlformats.org/spreadsheetml/2006/main" count="142" uniqueCount="127">
  <si>
    <t>CAHS</t>
  </si>
  <si>
    <t>HOSPITALS</t>
  </si>
  <si>
    <t>PSYCH HOSPITALS</t>
  </si>
  <si>
    <t>HOME HEALTH AGENCIES</t>
  </si>
  <si>
    <t>State</t>
  </si>
  <si>
    <t>Total Deemed # Hospitals</t>
  </si>
  <si>
    <t>Total Deemed # Psych Hosp.</t>
  </si>
  <si>
    <t>Total Deemed # HHAs</t>
  </si>
  <si>
    <t>Total # Deemed ASCs</t>
  </si>
  <si>
    <t>CT</t>
  </si>
  <si>
    <t>MA</t>
  </si>
  <si>
    <t>ME</t>
  </si>
  <si>
    <t>NH</t>
  </si>
  <si>
    <t>RI</t>
  </si>
  <si>
    <t>VT</t>
  </si>
  <si>
    <t>R1 </t>
  </si>
  <si>
    <t>NJ</t>
  </si>
  <si>
    <t>NY</t>
  </si>
  <si>
    <t>PR</t>
  </si>
  <si>
    <t>VI</t>
  </si>
  <si>
    <t> R2</t>
  </si>
  <si>
    <t>DC</t>
  </si>
  <si>
    <t>DE</t>
  </si>
  <si>
    <t>MD</t>
  </si>
  <si>
    <t>PA</t>
  </si>
  <si>
    <t>VA</t>
  </si>
  <si>
    <t>WV</t>
  </si>
  <si>
    <t> R3</t>
  </si>
  <si>
    <t>AL</t>
  </si>
  <si>
    <t>FL</t>
  </si>
  <si>
    <t>GA</t>
  </si>
  <si>
    <t>KY</t>
  </si>
  <si>
    <t>MS</t>
  </si>
  <si>
    <t>NC</t>
  </si>
  <si>
    <t>SC</t>
  </si>
  <si>
    <t>TN</t>
  </si>
  <si>
    <t> R4</t>
  </si>
  <si>
    <t>IL</t>
  </si>
  <si>
    <t>IN</t>
  </si>
  <si>
    <t>MI</t>
  </si>
  <si>
    <t>MN</t>
  </si>
  <si>
    <t>OH</t>
  </si>
  <si>
    <t>WI</t>
  </si>
  <si>
    <t> R5</t>
  </si>
  <si>
    <t>AR</t>
  </si>
  <si>
    <t>LA</t>
  </si>
  <si>
    <t>NM</t>
  </si>
  <si>
    <t>OK</t>
  </si>
  <si>
    <t>TX</t>
  </si>
  <si>
    <t> R6</t>
  </si>
  <si>
    <t>IA</t>
  </si>
  <si>
    <t>KS</t>
  </si>
  <si>
    <t>MO</t>
  </si>
  <si>
    <t>NE</t>
  </si>
  <si>
    <t> R7</t>
  </si>
  <si>
    <t>CO</t>
  </si>
  <si>
    <t>MT</t>
  </si>
  <si>
    <t>ND</t>
  </si>
  <si>
    <t>SD</t>
  </si>
  <si>
    <t>UT</t>
  </si>
  <si>
    <t>WY</t>
  </si>
  <si>
    <t> R8</t>
  </si>
  <si>
    <t>AZ</t>
  </si>
  <si>
    <t>CA</t>
  </si>
  <si>
    <t>HI</t>
  </si>
  <si>
    <t>NV</t>
  </si>
  <si>
    <t> R9</t>
  </si>
  <si>
    <t>AK</t>
  </si>
  <si>
    <t>ID</t>
  </si>
  <si>
    <t>OR</t>
  </si>
  <si>
    <t>WA</t>
  </si>
  <si>
    <t> R10</t>
  </si>
  <si>
    <t>HOSPICE</t>
  </si>
  <si>
    <t>Total Deemed # CAHs</t>
  </si>
  <si>
    <t>Est. Supp Wk-load</t>
  </si>
  <si>
    <t>Est. Sample (Base)</t>
  </si>
  <si>
    <t>Est. Supp $ Award for Hospitals</t>
  </si>
  <si>
    <t>Est. Supp  $ Award</t>
  </si>
  <si>
    <t>Est. Supp $ Award</t>
  </si>
  <si>
    <t>Total Deemed # Hospices</t>
  </si>
  <si>
    <t xml:space="preserve"> AMBULATORY SURGICAL CENTERS  </t>
  </si>
  <si>
    <t>GU</t>
  </si>
  <si>
    <t>Totals</t>
  </si>
  <si>
    <t xml:space="preserve">CAH </t>
  </si>
  <si>
    <t>Hospital</t>
  </si>
  <si>
    <t>Percentage (%) of Sample by Provider/Supplier</t>
  </si>
  <si>
    <t>Psych Hospital</t>
  </si>
  <si>
    <t>HHA</t>
  </si>
  <si>
    <t>Hospice</t>
  </si>
  <si>
    <t>ASC</t>
  </si>
  <si>
    <t>VRP</t>
  </si>
  <si>
    <t>RHC</t>
  </si>
  <si>
    <t>OPT</t>
  </si>
  <si>
    <t>Total # Deemed RHC</t>
  </si>
  <si>
    <t>Total # Deemed OPT</t>
  </si>
  <si>
    <t>FY 2020 Validation Survey Targets</t>
  </si>
  <si>
    <t xml:space="preserve">Total Surveys </t>
  </si>
  <si>
    <t xml:space="preserve">TOTAL BUDGET </t>
  </si>
  <si>
    <t>Base Surveys</t>
  </si>
  <si>
    <t>Supplemental Surveys</t>
  </si>
  <si>
    <t xml:space="preserve">Est. Supp Wk-load </t>
  </si>
  <si>
    <t>Reg. Budget Wk-load (Base)</t>
  </si>
  <si>
    <t>TS</t>
  </si>
  <si>
    <t>15 Hospitals</t>
  </si>
  <si>
    <t xml:space="preserve">15 Non Hospitals </t>
  </si>
  <si>
    <t>Total savings per survey $5400</t>
  </si>
  <si>
    <t>Savings for 15 VRP hospital surveys $81,000</t>
  </si>
  <si>
    <t>Validation Redesign Pilot VRP</t>
  </si>
  <si>
    <t>Validation 60 Day Survey</t>
  </si>
  <si>
    <t xml:space="preserve">15 Hospitals </t>
  </si>
  <si>
    <t>15 Hosp X $31,900 = $478,500</t>
  </si>
  <si>
    <t>15 Hosp X $26,500 = $397,500</t>
  </si>
  <si>
    <t>Cost per VRP survey $26,500</t>
  </si>
  <si>
    <t>Cost per validation survey $31,900</t>
  </si>
  <si>
    <t>Cost per VRP survey $5,900</t>
  </si>
  <si>
    <t>15 Non-Hosp X $5900 = $88,500</t>
  </si>
  <si>
    <t>Savings for 15 VRP non-hosp surveys $27,600</t>
  </si>
  <si>
    <t>Savings 15 VRP non-hosp</t>
  </si>
  <si>
    <t>Total Cost of surveys</t>
  </si>
  <si>
    <t>Total Cost w/ VRP</t>
  </si>
  <si>
    <r>
      <t xml:space="preserve">Avg. cost per validation survey </t>
    </r>
    <r>
      <rPr>
        <sz val="10"/>
        <color theme="1"/>
        <rFont val="Calibri"/>
        <family val="2"/>
        <scheme val="minor"/>
      </rPr>
      <t>$7,740</t>
    </r>
  </si>
  <si>
    <r>
      <rPr>
        <sz val="10"/>
        <color theme="1"/>
        <rFont val="Calibri"/>
        <family val="2"/>
        <scheme val="minor"/>
      </rPr>
      <t xml:space="preserve">15 Non-Hosp X $7,740 = </t>
    </r>
    <r>
      <rPr>
        <sz val="11"/>
        <color theme="1"/>
        <rFont val="Calibri"/>
        <family val="2"/>
        <scheme val="minor"/>
      </rPr>
      <t>$116,100</t>
    </r>
  </si>
  <si>
    <t>Total savings per survey $1840</t>
  </si>
  <si>
    <t xml:space="preserve">Savings 15 VRP hospital </t>
  </si>
  <si>
    <t>Total savings VRP</t>
  </si>
  <si>
    <t>MPD total after VRP savings</t>
  </si>
  <si>
    <t>Tptal VRP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</si>
</sst>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72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51">
    <xf numFmtId="0" fontId="0" fillId="0" borderId="0" xfId="0"/>
    <xf numFmtId="0" fontId="1" fillId="0" borderId="10" xfId="0" applyFont="1" applyBorder="1"/>
    <xf numFmtId="0" fontId="1" fillId="2" borderId="13" xfId="0" applyFont="1" applyFill="1" applyBorder="1"/>
    <xf numFmtId="0" fontId="1" fillId="2" borderId="5" xfId="0" applyFont="1" applyFill="1" applyBorder="1"/>
    <xf numFmtId="0" fontId="1" fillId="2" borderId="2" xfId="0" applyFont="1" applyFill="1" applyBorder="1"/>
    <xf numFmtId="0" fontId="1" fillId="0" borderId="14" xfId="0" applyFont="1" applyBorder="1"/>
    <xf numFmtId="0" fontId="1" fillId="3" borderId="19" xfId="0" applyFont="1" applyFill="1" applyBorder="1"/>
    <xf numFmtId="0" fontId="1" fillId="3" borderId="17" xfId="0" applyFont="1" applyFill="1" applyBorder="1"/>
    <xf numFmtId="0" fontId="1" fillId="2" borderId="0" xfId="0" applyFont="1" applyFill="1" applyBorder="1"/>
    <xf numFmtId="0" fontId="1" fillId="0" borderId="15" xfId="0" applyFont="1" applyBorder="1"/>
    <xf numFmtId="0" fontId="1" fillId="2" borderId="16" xfId="0" applyFont="1" applyFill="1" applyBorder="1"/>
    <xf numFmtId="0" fontId="1" fillId="0" borderId="21" xfId="0" applyFont="1" applyBorder="1"/>
    <xf numFmtId="0" fontId="1" fillId="0" borderId="16" xfId="0" applyFont="1" applyFill="1" applyBorder="1"/>
    <xf numFmtId="0" fontId="1" fillId="3" borderId="24" xfId="0" applyFont="1" applyFill="1" applyBorder="1"/>
    <xf numFmtId="0" fontId="1" fillId="0" borderId="0" xfId="0" applyFont="1" applyFill="1"/>
    <xf numFmtId="164" fontId="1" fillId="0" borderId="0" xfId="0" applyNumberFormat="1" applyFont="1"/>
    <xf numFmtId="6" fontId="1" fillId="0" borderId="0" xfId="0" applyNumberFormat="1" applyFont="1"/>
    <xf numFmtId="0" fontId="5" fillId="0" borderId="0" xfId="0" applyFont="1"/>
    <xf numFmtId="0" fontId="1" fillId="2" borderId="4" xfId="0" applyFont="1" applyFill="1" applyBorder="1"/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/>
    <xf numFmtId="0" fontId="4" fillId="2" borderId="2" xfId="0" applyFont="1" applyFill="1" applyBorder="1"/>
    <xf numFmtId="164" fontId="1" fillId="2" borderId="10" xfId="0" applyNumberFormat="1" applyFont="1" applyFill="1" applyBorder="1"/>
    <xf numFmtId="164" fontId="4" fillId="2" borderId="10" xfId="0" applyNumberFormat="1" applyFont="1" applyFill="1" applyBorder="1"/>
    <xf numFmtId="164" fontId="1" fillId="2" borderId="8" xfId="0" applyNumberFormat="1" applyFont="1" applyFill="1" applyBorder="1"/>
    <xf numFmtId="0" fontId="4" fillId="3" borderId="17" xfId="0" applyFont="1" applyFill="1" applyBorder="1"/>
    <xf numFmtId="164" fontId="1" fillId="3" borderId="17" xfId="0" applyNumberFormat="1" applyFont="1" applyFill="1" applyBorder="1"/>
    <xf numFmtId="164" fontId="4" fillId="3" borderId="17" xfId="0" applyNumberFormat="1" applyFont="1" applyFill="1" applyBorder="1"/>
    <xf numFmtId="164" fontId="1" fillId="3" borderId="18" xfId="0" applyNumberFormat="1" applyFont="1" applyFill="1" applyBorder="1"/>
    <xf numFmtId="0" fontId="1" fillId="2" borderId="15" xfId="0" applyFont="1" applyFill="1" applyBorder="1"/>
    <xf numFmtId="0" fontId="4" fillId="2" borderId="3" xfId="0" applyFont="1" applyFill="1" applyBorder="1"/>
    <xf numFmtId="0" fontId="1" fillId="2" borderId="3" xfId="0" applyFont="1" applyFill="1" applyBorder="1"/>
    <xf numFmtId="0" fontId="1" fillId="2" borderId="22" xfId="0" applyFont="1" applyFill="1" applyBorder="1"/>
    <xf numFmtId="0" fontId="1" fillId="2" borderId="21" xfId="0" applyFont="1" applyFill="1" applyBorder="1"/>
    <xf numFmtId="0" fontId="1" fillId="2" borderId="23" xfId="0" applyFont="1" applyFill="1" applyBorder="1"/>
    <xf numFmtId="0" fontId="4" fillId="2" borderId="20" xfId="0" applyFont="1" applyFill="1" applyBorder="1"/>
    <xf numFmtId="0" fontId="1" fillId="2" borderId="20" xfId="0" applyFont="1" applyFill="1" applyBorder="1"/>
    <xf numFmtId="1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2" borderId="25" xfId="0" applyFont="1" applyFill="1" applyBorder="1" applyAlignment="1">
      <alignment horizontal="center" vertical="center" wrapText="1"/>
    </xf>
    <xf numFmtId="164" fontId="1" fillId="2" borderId="26" xfId="0" applyNumberFormat="1" applyFont="1" applyFill="1" applyBorder="1"/>
    <xf numFmtId="164" fontId="1" fillId="3" borderId="27" xfId="0" applyNumberFormat="1" applyFont="1" applyFill="1" applyBorder="1"/>
    <xf numFmtId="0" fontId="1" fillId="3" borderId="35" xfId="0" applyFont="1" applyFill="1" applyBorder="1"/>
    <xf numFmtId="0" fontId="2" fillId="4" borderId="35" xfId="0" applyFont="1" applyFill="1" applyBorder="1"/>
    <xf numFmtId="0" fontId="4" fillId="3" borderId="42" xfId="0" applyFont="1" applyFill="1" applyBorder="1"/>
    <xf numFmtId="0" fontId="1" fillId="3" borderId="42" xfId="0" applyFont="1" applyFill="1" applyBorder="1"/>
    <xf numFmtId="164" fontId="1" fillId="3" borderId="29" xfId="0" applyNumberFormat="1" applyFont="1" applyFill="1" applyBorder="1"/>
    <xf numFmtId="0" fontId="1" fillId="3" borderId="43" xfId="0" applyFont="1" applyFill="1" applyBorder="1"/>
    <xf numFmtId="164" fontId="1" fillId="3" borderId="44" xfId="0" applyNumberFormat="1" applyFont="1" applyFill="1" applyBorder="1"/>
    <xf numFmtId="0" fontId="2" fillId="2" borderId="47" xfId="0" applyFont="1" applyFill="1" applyBorder="1" applyAlignment="1">
      <alignment horizontal="center" vertical="center" wrapText="1"/>
    </xf>
    <xf numFmtId="0" fontId="1" fillId="2" borderId="48" xfId="0" applyFont="1" applyFill="1" applyBorder="1"/>
    <xf numFmtId="0" fontId="1" fillId="3" borderId="49" xfId="0" applyFont="1" applyFill="1" applyBorder="1"/>
    <xf numFmtId="0" fontId="1" fillId="2" borderId="50" xfId="0" applyFont="1" applyFill="1" applyBorder="1"/>
    <xf numFmtId="164" fontId="1" fillId="2" borderId="21" xfId="0" applyNumberFormat="1" applyFont="1" applyFill="1" applyBorder="1"/>
    <xf numFmtId="164" fontId="1" fillId="2" borderId="38" xfId="0" applyNumberFormat="1" applyFont="1" applyFill="1" applyBorder="1"/>
    <xf numFmtId="0" fontId="1" fillId="2" borderId="52" xfId="0" applyFont="1" applyFill="1" applyBorder="1"/>
    <xf numFmtId="164" fontId="1" fillId="2" borderId="51" xfId="0" applyNumberFormat="1" applyFont="1" applyFill="1" applyBorder="1"/>
    <xf numFmtId="0" fontId="1" fillId="0" borderId="0" xfId="0" applyNumberFormat="1" applyFont="1"/>
    <xf numFmtId="1" fontId="1" fillId="0" borderId="0" xfId="0" applyNumberFormat="1" applyFont="1" applyFill="1"/>
    <xf numFmtId="0" fontId="2" fillId="0" borderId="25" xfId="0" applyFont="1" applyBorder="1" applyAlignment="1">
      <alignment horizontal="center" vertical="center"/>
    </xf>
    <xf numFmtId="0" fontId="1" fillId="0" borderId="26" xfId="0" applyFont="1" applyBorder="1"/>
    <xf numFmtId="0" fontId="1" fillId="0" borderId="37" xfId="0" applyFont="1" applyBorder="1"/>
    <xf numFmtId="164" fontId="4" fillId="2" borderId="21" xfId="0" applyNumberFormat="1" applyFont="1" applyFill="1" applyBorder="1"/>
    <xf numFmtId="0" fontId="1" fillId="3" borderId="59" xfId="0" applyFont="1" applyFill="1" applyBorder="1"/>
    <xf numFmtId="0" fontId="1" fillId="0" borderId="28" xfId="0" applyFont="1" applyBorder="1"/>
    <xf numFmtId="164" fontId="1" fillId="3" borderId="36" xfId="0" applyNumberFormat="1" applyFont="1" applyFill="1" applyBorder="1"/>
    <xf numFmtId="0" fontId="1" fillId="2" borderId="60" xfId="0" applyFont="1" applyFill="1" applyBorder="1"/>
    <xf numFmtId="0" fontId="1" fillId="2" borderId="61" xfId="0" applyFont="1" applyFill="1" applyBorder="1"/>
    <xf numFmtId="0" fontId="1" fillId="2" borderId="62" xfId="0" applyFont="1" applyFill="1" applyBorder="1"/>
    <xf numFmtId="0" fontId="1" fillId="2" borderId="56" xfId="0" applyFont="1" applyFill="1" applyBorder="1"/>
    <xf numFmtId="0" fontId="1" fillId="2" borderId="63" xfId="0" applyFont="1" applyFill="1" applyBorder="1"/>
    <xf numFmtId="0" fontId="1" fillId="2" borderId="64" xfId="0" applyFont="1" applyFill="1" applyBorder="1"/>
    <xf numFmtId="0" fontId="1" fillId="2" borderId="65" xfId="0" applyFont="1" applyFill="1" applyBorder="1"/>
    <xf numFmtId="0" fontId="4" fillId="2" borderId="66" xfId="0" applyFont="1" applyFill="1" applyBorder="1"/>
    <xf numFmtId="0" fontId="1" fillId="2" borderId="66" xfId="0" applyFont="1" applyFill="1" applyBorder="1"/>
    <xf numFmtId="164" fontId="1" fillId="2" borderId="64" xfId="0" applyNumberFormat="1" applyFont="1" applyFill="1" applyBorder="1"/>
    <xf numFmtId="164" fontId="4" fillId="2" borderId="64" xfId="0" applyNumberFormat="1" applyFont="1" applyFill="1" applyBorder="1"/>
    <xf numFmtId="164" fontId="1" fillId="2" borderId="67" xfId="0" applyNumberFormat="1" applyFont="1" applyFill="1" applyBorder="1"/>
    <xf numFmtId="0" fontId="1" fillId="2" borderId="68" xfId="0" applyFont="1" applyFill="1" applyBorder="1"/>
    <xf numFmtId="164" fontId="1" fillId="2" borderId="69" xfId="0" applyNumberFormat="1" applyFont="1" applyFill="1" applyBorder="1"/>
    <xf numFmtId="164" fontId="1" fillId="3" borderId="42" xfId="0" applyNumberFormat="1" applyFont="1" applyFill="1" applyBorder="1"/>
    <xf numFmtId="164" fontId="4" fillId="3" borderId="42" xfId="0" applyNumberFormat="1" applyFont="1" applyFill="1" applyBorder="1"/>
    <xf numFmtId="0" fontId="1" fillId="0" borderId="63" xfId="0" applyFont="1" applyFill="1" applyBorder="1"/>
    <xf numFmtId="0" fontId="1" fillId="0" borderId="60" xfId="0" applyFont="1" applyFill="1" applyBorder="1"/>
    <xf numFmtId="164" fontId="2" fillId="4" borderId="30" xfId="0" applyNumberFormat="1" applyFont="1" applyFill="1" applyBorder="1"/>
    <xf numFmtId="0" fontId="1" fillId="3" borderId="53" xfId="0" applyFont="1" applyFill="1" applyBorder="1" applyAlignment="1"/>
    <xf numFmtId="0" fontId="1" fillId="3" borderId="49" xfId="0" applyFont="1" applyFill="1" applyBorder="1" applyAlignment="1"/>
    <xf numFmtId="0" fontId="1" fillId="3" borderId="54" xfId="0" applyFont="1" applyFill="1" applyBorder="1" applyAlignment="1"/>
    <xf numFmtId="0" fontId="1" fillId="3" borderId="54" xfId="0" applyFont="1" applyFill="1" applyBorder="1"/>
    <xf numFmtId="0" fontId="1" fillId="4" borderId="55" xfId="0" applyFont="1" applyFill="1" applyBorder="1"/>
    <xf numFmtId="0" fontId="1" fillId="4" borderId="56" xfId="0" applyFont="1" applyFill="1" applyBorder="1"/>
    <xf numFmtId="0" fontId="1" fillId="4" borderId="57" xfId="0" applyFont="1" applyFill="1" applyBorder="1"/>
    <xf numFmtId="0" fontId="2" fillId="0" borderId="0" xfId="0" applyFont="1"/>
    <xf numFmtId="0" fontId="1" fillId="0" borderId="0" xfId="0" applyFont="1"/>
    <xf numFmtId="0" fontId="1" fillId="0" borderId="0" xfId="0" applyFont="1" applyFill="1" applyBorder="1"/>
    <xf numFmtId="0" fontId="2" fillId="4" borderId="30" xfId="0" applyFont="1" applyFill="1" applyBorder="1"/>
    <xf numFmtId="0" fontId="2" fillId="4" borderId="17" xfId="0" applyFont="1" applyFill="1" applyBorder="1"/>
    <xf numFmtId="164" fontId="2" fillId="4" borderId="36" xfId="0" applyNumberFormat="1" applyFont="1" applyFill="1" applyBorder="1"/>
    <xf numFmtId="164" fontId="2" fillId="4" borderId="17" xfId="0" applyNumberFormat="1" applyFont="1" applyFill="1" applyBorder="1"/>
    <xf numFmtId="0" fontId="2" fillId="4" borderId="27" xfId="0" applyFont="1" applyFill="1" applyBorder="1"/>
    <xf numFmtId="0" fontId="3" fillId="4" borderId="17" xfId="0" applyFont="1" applyFill="1" applyBorder="1"/>
    <xf numFmtId="164" fontId="3" fillId="4" borderId="17" xfId="0" applyNumberFormat="1" applyFont="1" applyFill="1" applyBorder="1"/>
    <xf numFmtId="164" fontId="2" fillId="4" borderId="70" xfId="0" applyNumberFormat="1" applyFont="1" applyFill="1" applyBorder="1"/>
    <xf numFmtId="164" fontId="2" fillId="4" borderId="18" xfId="0" applyNumberFormat="1" applyFont="1" applyFill="1" applyBorder="1"/>
    <xf numFmtId="164" fontId="2" fillId="4" borderId="27" xfId="0" applyNumberFormat="1" applyFont="1" applyFill="1" applyBorder="1"/>
    <xf numFmtId="0" fontId="0" fillId="3" borderId="49" xfId="0" applyFont="1" applyFill="1" applyBorder="1"/>
    <xf numFmtId="0" fontId="0" fillId="3" borderId="54" xfId="0" applyFont="1" applyFill="1" applyBorder="1"/>
    <xf numFmtId="0" fontId="0" fillId="3" borderId="53" xfId="0" applyFont="1" applyFill="1" applyBorder="1"/>
    <xf numFmtId="0" fontId="0" fillId="4" borderId="49" xfId="0" applyFont="1" applyFill="1" applyBorder="1"/>
    <xf numFmtId="0" fontId="0" fillId="4" borderId="54" xfId="0" applyFont="1" applyFill="1" applyBorder="1"/>
    <xf numFmtId="0" fontId="0" fillId="4" borderId="53" xfId="0" applyFont="1" applyFill="1" applyBorder="1"/>
    <xf numFmtId="3" fontId="0" fillId="4" borderId="54" xfId="0" applyNumberFormat="1" applyFont="1" applyFill="1" applyBorder="1"/>
    <xf numFmtId="0" fontId="0" fillId="0" borderId="0" xfId="0" applyFont="1" applyFill="1" applyBorder="1"/>
    <xf numFmtId="0" fontId="0" fillId="3" borderId="71" xfId="0" applyFont="1" applyFill="1" applyBorder="1"/>
    <xf numFmtId="164" fontId="1" fillId="6" borderId="0" xfId="1" applyNumberFormat="1" applyFont="1" applyFill="1"/>
    <xf numFmtId="0" fontId="2" fillId="0" borderId="0" xfId="0" applyFont="1" applyAlignment="1">
      <alignment wrapText="1"/>
    </xf>
    <xf numFmtId="14" fontId="2" fillId="0" borderId="0" xfId="0" applyNumberFormat="1" applyFont="1" applyAlignment="1">
      <alignment horizontal="left"/>
    </xf>
    <xf numFmtId="0" fontId="8" fillId="4" borderId="53" xfId="0" applyFont="1" applyFill="1" applyBorder="1"/>
    <xf numFmtId="0" fontId="8" fillId="4" borderId="49" xfId="0" applyFont="1" applyFill="1" applyBorder="1"/>
    <xf numFmtId="3" fontId="8" fillId="4" borderId="30" xfId="0" applyNumberFormat="1" applyFont="1" applyFill="1" applyBorder="1"/>
    <xf numFmtId="0" fontId="5" fillId="4" borderId="55" xfId="0" applyFont="1" applyFill="1" applyBorder="1"/>
    <xf numFmtId="0" fontId="5" fillId="4" borderId="56" xfId="0" applyFont="1" applyFill="1" applyBorder="1"/>
    <xf numFmtId="0" fontId="5" fillId="4" borderId="57" xfId="0" applyFont="1" applyFill="1" applyBorder="1"/>
    <xf numFmtId="0" fontId="9" fillId="4" borderId="53" xfId="0" applyFont="1" applyFill="1" applyBorder="1"/>
    <xf numFmtId="0" fontId="9" fillId="4" borderId="49" xfId="0" applyFont="1" applyFill="1" applyBorder="1"/>
    <xf numFmtId="0" fontId="9" fillId="4" borderId="30" xfId="0" applyFont="1" applyFill="1" applyBorder="1"/>
    <xf numFmtId="165" fontId="0" fillId="0" borderId="0" xfId="0" applyNumberFormat="1"/>
    <xf numFmtId="0" fontId="2" fillId="5" borderId="31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2" fillId="5" borderId="58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40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0" borderId="39" xfId="0" applyFont="1" applyBorder="1" applyAlignment="1">
      <alignment horizontal="center" wrapText="1"/>
    </xf>
    <xf numFmtId="0" fontId="1" fillId="0" borderId="40" xfId="0" applyFont="1" applyBorder="1" applyAlignment="1">
      <alignment horizontal="center" wrapText="1"/>
    </xf>
    <xf numFmtId="0" fontId="2" fillId="5" borderId="31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6"/>
  <sheetViews>
    <sheetView tabSelected="1" topLeftCell="I1" zoomScale="70" zoomScaleNormal="70" zoomScaleSheetLayoutView="100" workbookViewId="0">
      <selection activeCell="R82" sqref="R82"/>
    </sheetView>
  </sheetViews>
  <sheetFormatPr defaultColWidth="9.54296875" defaultRowHeight="15.5" x14ac:dyDescent="0.35"/>
  <cols>
    <col min="1" max="1" width="9.54296875" style="44" customWidth="1"/>
    <col min="2" max="2" width="9.54296875" style="44"/>
    <col min="3" max="3" width="10.54296875" style="14" customWidth="1"/>
    <col min="4" max="5" width="9.54296875" style="44"/>
    <col min="6" max="6" width="9.26953125" style="44" bestFit="1" customWidth="1"/>
    <col min="7" max="7" width="11.81640625" style="44" bestFit="1" customWidth="1"/>
    <col min="8" max="9" width="9.54296875" style="44"/>
    <col min="10" max="10" width="10.54296875" style="44" customWidth="1"/>
    <col min="11" max="13" width="9.54296875" style="44"/>
    <col min="14" max="14" width="10" style="44" bestFit="1" customWidth="1"/>
    <col min="15" max="15" width="10.7265625" style="44" bestFit="1" customWidth="1"/>
    <col min="16" max="16" width="12.26953125" style="44" bestFit="1" customWidth="1"/>
    <col min="17" max="17" width="11.7265625" style="44" bestFit="1" customWidth="1"/>
    <col min="18" max="18" width="9" style="44" bestFit="1" customWidth="1"/>
    <col min="19" max="20" width="10.26953125" style="44" bestFit="1" customWidth="1"/>
    <col min="21" max="21" width="9.453125" bestFit="1" customWidth="1"/>
    <col min="22" max="22" width="9.26953125" bestFit="1" customWidth="1"/>
    <col min="23" max="23" width="8.81640625" style="44" bestFit="1" customWidth="1"/>
    <col min="24" max="24" width="11.54296875" style="44" bestFit="1" customWidth="1"/>
    <col min="25" max="25" width="9.26953125" style="44" bestFit="1" customWidth="1"/>
    <col min="26" max="26" width="8.81640625" style="44" bestFit="1" customWidth="1"/>
    <col min="27" max="27" width="11.81640625" style="44" bestFit="1" customWidth="1"/>
    <col min="28" max="16384" width="9.54296875" style="44"/>
  </cols>
  <sheetData>
    <row r="1" spans="1:26" ht="30.75" customHeight="1" thickTop="1" x14ac:dyDescent="0.35">
      <c r="A1" s="146"/>
      <c r="B1" s="148" t="s">
        <v>0</v>
      </c>
      <c r="C1" s="144"/>
      <c r="D1" s="144" t="s">
        <v>1</v>
      </c>
      <c r="E1" s="144"/>
      <c r="F1" s="144"/>
      <c r="G1" s="144"/>
      <c r="H1" s="144" t="s">
        <v>2</v>
      </c>
      <c r="I1" s="144"/>
      <c r="J1" s="144"/>
      <c r="K1" s="144" t="s">
        <v>3</v>
      </c>
      <c r="L1" s="144"/>
      <c r="M1" s="144"/>
      <c r="N1" s="144"/>
      <c r="O1" s="144" t="s">
        <v>72</v>
      </c>
      <c r="P1" s="144"/>
      <c r="Q1" s="144"/>
      <c r="R1" s="140" t="s">
        <v>80</v>
      </c>
      <c r="S1" s="140"/>
      <c r="T1" s="141"/>
      <c r="U1" s="134" t="s">
        <v>91</v>
      </c>
      <c r="V1" s="135"/>
      <c r="W1" s="136"/>
      <c r="X1" s="134" t="s">
        <v>92</v>
      </c>
      <c r="Y1" s="135"/>
      <c r="Z1" s="136"/>
    </row>
    <row r="2" spans="1:26" ht="16" thickBot="1" x14ac:dyDescent="0.4">
      <c r="A2" s="147"/>
      <c r="B2" s="149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2"/>
      <c r="S2" s="142"/>
      <c r="T2" s="143"/>
      <c r="U2" s="137"/>
      <c r="V2" s="138"/>
      <c r="W2" s="139"/>
      <c r="X2" s="137"/>
      <c r="Y2" s="138"/>
      <c r="Z2" s="139"/>
    </row>
    <row r="3" spans="1:26" ht="62.5" thickTop="1" x14ac:dyDescent="0.35">
      <c r="A3" s="66" t="s">
        <v>4</v>
      </c>
      <c r="B3" s="19" t="s">
        <v>73</v>
      </c>
      <c r="C3" s="20" t="s">
        <v>75</v>
      </c>
      <c r="D3" s="21" t="s">
        <v>5</v>
      </c>
      <c r="E3" s="22" t="s">
        <v>75</v>
      </c>
      <c r="F3" s="23" t="s">
        <v>74</v>
      </c>
      <c r="G3" s="20" t="s">
        <v>76</v>
      </c>
      <c r="H3" s="21" t="s">
        <v>6</v>
      </c>
      <c r="I3" s="23" t="s">
        <v>74</v>
      </c>
      <c r="J3" s="24" t="s">
        <v>77</v>
      </c>
      <c r="K3" s="21" t="s">
        <v>7</v>
      </c>
      <c r="L3" s="23" t="s">
        <v>101</v>
      </c>
      <c r="M3" s="23" t="s">
        <v>100</v>
      </c>
      <c r="N3" s="20" t="s">
        <v>78</v>
      </c>
      <c r="O3" s="21" t="s">
        <v>79</v>
      </c>
      <c r="P3" s="23" t="s">
        <v>74</v>
      </c>
      <c r="Q3" s="20" t="s">
        <v>78</v>
      </c>
      <c r="R3" s="21" t="s">
        <v>8</v>
      </c>
      <c r="S3" s="23" t="s">
        <v>74</v>
      </c>
      <c r="T3" s="46" t="s">
        <v>78</v>
      </c>
      <c r="U3" s="19" t="s">
        <v>93</v>
      </c>
      <c r="V3" s="56" t="s">
        <v>74</v>
      </c>
      <c r="W3" s="25" t="s">
        <v>78</v>
      </c>
      <c r="X3" s="19" t="s">
        <v>94</v>
      </c>
      <c r="Y3" s="56" t="s">
        <v>74</v>
      </c>
      <c r="Z3" s="20" t="s">
        <v>78</v>
      </c>
    </row>
    <row r="4" spans="1:26" x14ac:dyDescent="0.35">
      <c r="A4" s="67" t="s">
        <v>9</v>
      </c>
      <c r="B4" s="2">
        <v>0</v>
      </c>
      <c r="C4" s="26">
        <v>0</v>
      </c>
      <c r="D4" s="3">
        <v>30</v>
      </c>
      <c r="E4" s="27">
        <v>1</v>
      </c>
      <c r="F4" s="4">
        <v>1</v>
      </c>
      <c r="G4" s="28">
        <f t="shared" ref="G4:G9" si="0">PRODUCT(F4*31900)</f>
        <v>31900</v>
      </c>
      <c r="H4" s="3">
        <v>5</v>
      </c>
      <c r="I4" s="4">
        <v>0</v>
      </c>
      <c r="J4" s="29">
        <f t="shared" ref="J4:J9" si="1">PRODUCT(I4*31900)</f>
        <v>0</v>
      </c>
      <c r="K4" s="3">
        <v>20</v>
      </c>
      <c r="L4" s="4">
        <v>1</v>
      </c>
      <c r="M4" s="4">
        <v>1</v>
      </c>
      <c r="N4" s="28">
        <f t="shared" ref="N4:N9" si="2">PRODUCT(M4*7700)</f>
        <v>7700</v>
      </c>
      <c r="O4" s="3">
        <v>7</v>
      </c>
      <c r="P4" s="4">
        <v>0</v>
      </c>
      <c r="Q4" s="28">
        <f t="shared" ref="Q4:Q9" si="3">PRODUCT(P4*12800)</f>
        <v>0</v>
      </c>
      <c r="R4" s="3">
        <v>7</v>
      </c>
      <c r="S4" s="4">
        <v>1</v>
      </c>
      <c r="T4" s="47">
        <f t="shared" ref="T4:T9" si="4">PRODUCT(S4*10400)</f>
        <v>10400</v>
      </c>
      <c r="U4" s="2">
        <v>0</v>
      </c>
      <c r="V4" s="57">
        <v>0</v>
      </c>
      <c r="W4" s="30">
        <f>V4*3500</f>
        <v>0</v>
      </c>
      <c r="X4" s="2">
        <v>0</v>
      </c>
      <c r="Y4" s="57">
        <v>0</v>
      </c>
      <c r="Z4" s="28">
        <f t="shared" ref="Z4:Z9" si="5">PRODUCT(Y4*4300)</f>
        <v>0</v>
      </c>
    </row>
    <row r="5" spans="1:26" x14ac:dyDescent="0.35">
      <c r="A5" s="67" t="s">
        <v>10</v>
      </c>
      <c r="B5" s="2">
        <v>3</v>
      </c>
      <c r="C5" s="26">
        <v>1</v>
      </c>
      <c r="D5" s="3">
        <v>73</v>
      </c>
      <c r="E5" s="27">
        <v>1</v>
      </c>
      <c r="F5" s="4">
        <v>1</v>
      </c>
      <c r="G5" s="28">
        <f t="shared" si="0"/>
        <v>31900</v>
      </c>
      <c r="H5" s="3">
        <v>13</v>
      </c>
      <c r="I5" s="4">
        <v>1</v>
      </c>
      <c r="J5" s="29">
        <f t="shared" si="1"/>
        <v>31900</v>
      </c>
      <c r="K5" s="3">
        <v>128</v>
      </c>
      <c r="L5" s="4">
        <v>1</v>
      </c>
      <c r="M5" s="4">
        <v>1</v>
      </c>
      <c r="N5" s="28">
        <f t="shared" si="2"/>
        <v>7700</v>
      </c>
      <c r="O5" s="3">
        <v>26</v>
      </c>
      <c r="P5" s="4">
        <v>1</v>
      </c>
      <c r="Q5" s="28">
        <f t="shared" si="3"/>
        <v>12800</v>
      </c>
      <c r="R5" s="3">
        <v>22</v>
      </c>
      <c r="S5" s="4">
        <v>2</v>
      </c>
      <c r="T5" s="47">
        <f t="shared" si="4"/>
        <v>20800</v>
      </c>
      <c r="U5" s="2">
        <v>2</v>
      </c>
      <c r="V5" s="57">
        <v>0</v>
      </c>
      <c r="W5" s="30">
        <f t="shared" ref="W5:W9" si="6">V5*3500</f>
        <v>0</v>
      </c>
      <c r="X5" s="2">
        <v>0</v>
      </c>
      <c r="Y5" s="57">
        <v>0</v>
      </c>
      <c r="Z5" s="28">
        <f t="shared" si="5"/>
        <v>0</v>
      </c>
    </row>
    <row r="6" spans="1:26" x14ac:dyDescent="0.35">
      <c r="A6" s="67" t="s">
        <v>11</v>
      </c>
      <c r="B6" s="2">
        <v>1</v>
      </c>
      <c r="C6" s="26">
        <v>1</v>
      </c>
      <c r="D6" s="3">
        <v>17</v>
      </c>
      <c r="E6" s="27">
        <v>1</v>
      </c>
      <c r="F6" s="4">
        <v>0</v>
      </c>
      <c r="G6" s="28">
        <f t="shared" si="0"/>
        <v>0</v>
      </c>
      <c r="H6" s="3">
        <v>3</v>
      </c>
      <c r="I6" s="4">
        <v>0</v>
      </c>
      <c r="J6" s="29">
        <f t="shared" si="1"/>
        <v>0</v>
      </c>
      <c r="K6" s="3">
        <v>2</v>
      </c>
      <c r="L6" s="4">
        <v>1</v>
      </c>
      <c r="M6" s="4">
        <v>0</v>
      </c>
      <c r="N6" s="28">
        <f t="shared" si="2"/>
        <v>0</v>
      </c>
      <c r="O6" s="3">
        <v>1</v>
      </c>
      <c r="P6" s="4">
        <v>0</v>
      </c>
      <c r="Q6" s="28">
        <f t="shared" si="3"/>
        <v>0</v>
      </c>
      <c r="R6" s="3">
        <v>2</v>
      </c>
      <c r="S6" s="4">
        <v>0</v>
      </c>
      <c r="T6" s="47">
        <f t="shared" si="4"/>
        <v>0</v>
      </c>
      <c r="U6" s="2">
        <v>1</v>
      </c>
      <c r="V6" s="57">
        <v>0</v>
      </c>
      <c r="W6" s="30">
        <f t="shared" si="6"/>
        <v>0</v>
      </c>
      <c r="X6" s="2">
        <v>0</v>
      </c>
      <c r="Y6" s="57">
        <v>0</v>
      </c>
      <c r="Z6" s="28">
        <f t="shared" si="5"/>
        <v>0</v>
      </c>
    </row>
    <row r="7" spans="1:26" x14ac:dyDescent="0.35">
      <c r="A7" s="67" t="s">
        <v>12</v>
      </c>
      <c r="B7" s="2">
        <v>1</v>
      </c>
      <c r="C7" s="26">
        <v>1</v>
      </c>
      <c r="D7" s="3">
        <v>14</v>
      </c>
      <c r="E7" s="27">
        <v>1</v>
      </c>
      <c r="F7" s="4">
        <v>0</v>
      </c>
      <c r="G7" s="28">
        <f t="shared" si="0"/>
        <v>0</v>
      </c>
      <c r="H7" s="3">
        <v>1</v>
      </c>
      <c r="I7" s="4">
        <v>0</v>
      </c>
      <c r="J7" s="29">
        <f t="shared" si="1"/>
        <v>0</v>
      </c>
      <c r="K7" s="3">
        <v>3</v>
      </c>
      <c r="L7" s="4">
        <v>1</v>
      </c>
      <c r="M7" s="4">
        <v>0</v>
      </c>
      <c r="N7" s="28">
        <f t="shared" si="2"/>
        <v>0</v>
      </c>
      <c r="O7" s="3">
        <v>3</v>
      </c>
      <c r="P7" s="4">
        <v>0</v>
      </c>
      <c r="Q7" s="28">
        <f t="shared" si="3"/>
        <v>0</v>
      </c>
      <c r="R7" s="3">
        <v>11</v>
      </c>
      <c r="S7" s="4">
        <v>1</v>
      </c>
      <c r="T7" s="47">
        <f t="shared" si="4"/>
        <v>10400</v>
      </c>
      <c r="U7" s="2">
        <v>0</v>
      </c>
      <c r="V7" s="57">
        <v>0</v>
      </c>
      <c r="W7" s="30">
        <f t="shared" si="6"/>
        <v>0</v>
      </c>
      <c r="X7" s="2">
        <v>0</v>
      </c>
      <c r="Y7" s="57">
        <v>0</v>
      </c>
      <c r="Z7" s="28">
        <f t="shared" si="5"/>
        <v>0</v>
      </c>
    </row>
    <row r="8" spans="1:26" x14ac:dyDescent="0.35">
      <c r="A8" s="67" t="s">
        <v>13</v>
      </c>
      <c r="B8" s="2">
        <v>0</v>
      </c>
      <c r="C8" s="26">
        <v>0</v>
      </c>
      <c r="D8" s="3">
        <v>12</v>
      </c>
      <c r="E8" s="27">
        <v>1</v>
      </c>
      <c r="F8" s="4">
        <v>0</v>
      </c>
      <c r="G8" s="28">
        <f t="shared" si="0"/>
        <v>0</v>
      </c>
      <c r="H8" s="3">
        <v>2</v>
      </c>
      <c r="I8" s="4">
        <v>0</v>
      </c>
      <c r="J8" s="29">
        <f t="shared" si="1"/>
        <v>0</v>
      </c>
      <c r="K8" s="3">
        <v>9</v>
      </c>
      <c r="L8" s="4">
        <v>1</v>
      </c>
      <c r="M8" s="4">
        <v>0</v>
      </c>
      <c r="N8" s="28">
        <f t="shared" si="2"/>
        <v>0</v>
      </c>
      <c r="O8" s="3">
        <v>2</v>
      </c>
      <c r="P8" s="4">
        <v>0</v>
      </c>
      <c r="Q8" s="28">
        <f t="shared" si="3"/>
        <v>0</v>
      </c>
      <c r="R8" s="3">
        <v>3</v>
      </c>
      <c r="S8" s="4">
        <v>0</v>
      </c>
      <c r="T8" s="47">
        <f t="shared" si="4"/>
        <v>0</v>
      </c>
      <c r="U8" s="2">
        <v>0</v>
      </c>
      <c r="V8" s="57">
        <v>0</v>
      </c>
      <c r="W8" s="30">
        <f t="shared" si="6"/>
        <v>0</v>
      </c>
      <c r="X8" s="2">
        <v>0</v>
      </c>
      <c r="Y8" s="57">
        <v>0</v>
      </c>
      <c r="Z8" s="28">
        <f t="shared" si="5"/>
        <v>0</v>
      </c>
    </row>
    <row r="9" spans="1:26" ht="16" thickBot="1" x14ac:dyDescent="0.4">
      <c r="A9" s="68" t="s">
        <v>14</v>
      </c>
      <c r="B9" s="38">
        <v>1</v>
      </c>
      <c r="C9" s="39">
        <v>1</v>
      </c>
      <c r="D9" s="40">
        <v>5</v>
      </c>
      <c r="E9" s="41">
        <v>1</v>
      </c>
      <c r="F9" s="42">
        <v>0</v>
      </c>
      <c r="G9" s="60">
        <f t="shared" si="0"/>
        <v>0</v>
      </c>
      <c r="H9" s="40">
        <v>2</v>
      </c>
      <c r="I9" s="42">
        <v>0</v>
      </c>
      <c r="J9" s="69">
        <f t="shared" si="1"/>
        <v>0</v>
      </c>
      <c r="K9" s="40">
        <v>0</v>
      </c>
      <c r="L9" s="42">
        <v>0</v>
      </c>
      <c r="M9" s="42">
        <v>0</v>
      </c>
      <c r="N9" s="60">
        <f t="shared" si="2"/>
        <v>0</v>
      </c>
      <c r="O9" s="40">
        <v>1</v>
      </c>
      <c r="P9" s="42">
        <v>0</v>
      </c>
      <c r="Q9" s="60">
        <f t="shared" si="3"/>
        <v>0</v>
      </c>
      <c r="R9" s="40">
        <v>2</v>
      </c>
      <c r="S9" s="42">
        <v>0</v>
      </c>
      <c r="T9" s="61">
        <f t="shared" si="4"/>
        <v>0</v>
      </c>
      <c r="U9" s="38">
        <v>2</v>
      </c>
      <c r="V9" s="62">
        <v>0</v>
      </c>
      <c r="W9" s="63">
        <f t="shared" si="6"/>
        <v>0</v>
      </c>
      <c r="X9" s="38">
        <v>1</v>
      </c>
      <c r="Y9" s="62">
        <v>0</v>
      </c>
      <c r="Z9" s="60">
        <f t="shared" si="5"/>
        <v>0</v>
      </c>
    </row>
    <row r="10" spans="1:26" s="8" customFormat="1" ht="16" thickBot="1" x14ac:dyDescent="0.4">
      <c r="A10" s="70" t="s">
        <v>15</v>
      </c>
      <c r="B10" s="49">
        <f t="shared" ref="B10:Z10" si="7">SUM(B4:B9)</f>
        <v>6</v>
      </c>
      <c r="C10" s="7">
        <f t="shared" si="7"/>
        <v>4</v>
      </c>
      <c r="D10" s="7">
        <f t="shared" si="7"/>
        <v>151</v>
      </c>
      <c r="E10" s="31">
        <f t="shared" si="7"/>
        <v>6</v>
      </c>
      <c r="F10" s="7">
        <f t="shared" si="7"/>
        <v>2</v>
      </c>
      <c r="G10" s="32">
        <f t="shared" si="7"/>
        <v>63800</v>
      </c>
      <c r="H10" s="7">
        <f t="shared" si="7"/>
        <v>26</v>
      </c>
      <c r="I10" s="7">
        <f t="shared" si="7"/>
        <v>1</v>
      </c>
      <c r="J10" s="33">
        <f t="shared" si="7"/>
        <v>31900</v>
      </c>
      <c r="K10" s="7">
        <f t="shared" si="7"/>
        <v>162</v>
      </c>
      <c r="L10" s="7">
        <f t="shared" si="7"/>
        <v>5</v>
      </c>
      <c r="M10" s="7">
        <f t="shared" si="7"/>
        <v>2</v>
      </c>
      <c r="N10" s="32">
        <f t="shared" si="7"/>
        <v>15400</v>
      </c>
      <c r="O10" s="7">
        <f t="shared" si="7"/>
        <v>40</v>
      </c>
      <c r="P10" s="7">
        <f t="shared" si="7"/>
        <v>1</v>
      </c>
      <c r="Q10" s="32">
        <f t="shared" si="7"/>
        <v>12800</v>
      </c>
      <c r="R10" s="7">
        <f t="shared" si="7"/>
        <v>47</v>
      </c>
      <c r="S10" s="7">
        <f t="shared" si="7"/>
        <v>4</v>
      </c>
      <c r="T10" s="48">
        <f t="shared" si="7"/>
        <v>41600</v>
      </c>
      <c r="U10" s="49">
        <f t="shared" si="7"/>
        <v>5</v>
      </c>
      <c r="V10" s="49">
        <f t="shared" si="7"/>
        <v>0</v>
      </c>
      <c r="W10" s="34">
        <f t="shared" si="7"/>
        <v>0</v>
      </c>
      <c r="X10" s="49">
        <f t="shared" si="7"/>
        <v>1</v>
      </c>
      <c r="Y10" s="49">
        <f t="shared" si="7"/>
        <v>0</v>
      </c>
      <c r="Z10" s="72">
        <f t="shared" si="7"/>
        <v>0</v>
      </c>
    </row>
    <row r="11" spans="1:26" x14ac:dyDescent="0.35">
      <c r="A11" s="71" t="s">
        <v>16</v>
      </c>
      <c r="B11" s="10">
        <v>0</v>
      </c>
      <c r="C11" s="35">
        <v>0</v>
      </c>
      <c r="D11" s="18">
        <v>78</v>
      </c>
      <c r="E11" s="36">
        <v>1</v>
      </c>
      <c r="F11" s="37">
        <v>1</v>
      </c>
      <c r="G11" s="28">
        <f>PRODUCT(F11*31900)</f>
        <v>31900</v>
      </c>
      <c r="H11" s="18">
        <v>10</v>
      </c>
      <c r="I11" s="37">
        <v>1</v>
      </c>
      <c r="J11" s="29">
        <f>PRODUCT(I11*31900)</f>
        <v>31900</v>
      </c>
      <c r="K11" s="18">
        <v>13</v>
      </c>
      <c r="L11" s="37">
        <v>1</v>
      </c>
      <c r="M11" s="37">
        <v>0</v>
      </c>
      <c r="N11" s="28">
        <f>PRODUCT(M11*7700)</f>
        <v>0</v>
      </c>
      <c r="O11" s="18">
        <v>32</v>
      </c>
      <c r="P11" s="37">
        <v>1</v>
      </c>
      <c r="Q11" s="28">
        <f>PRODUCT(P11*12800)</f>
        <v>12800</v>
      </c>
      <c r="R11" s="18">
        <v>101</v>
      </c>
      <c r="S11" s="37">
        <v>4</v>
      </c>
      <c r="T11" s="47">
        <f>PRODUCT(S11*10400)</f>
        <v>41600</v>
      </c>
      <c r="U11" s="10">
        <v>0</v>
      </c>
      <c r="V11" s="59">
        <v>0</v>
      </c>
      <c r="W11" s="30">
        <f>V11*3500</f>
        <v>0</v>
      </c>
      <c r="X11" s="10">
        <v>6</v>
      </c>
      <c r="Y11" s="59">
        <v>1</v>
      </c>
      <c r="Z11" s="28">
        <f>PRODUCT(Y11*4300)</f>
        <v>4300</v>
      </c>
    </row>
    <row r="12" spans="1:26" x14ac:dyDescent="0.35">
      <c r="A12" s="67" t="s">
        <v>17</v>
      </c>
      <c r="B12" s="10">
        <v>12</v>
      </c>
      <c r="C12" s="35">
        <v>1</v>
      </c>
      <c r="D12" s="18">
        <v>137</v>
      </c>
      <c r="E12" s="27">
        <v>1</v>
      </c>
      <c r="F12" s="4">
        <v>1</v>
      </c>
      <c r="G12" s="28">
        <f>PRODUCT(F12*31900)</f>
        <v>31900</v>
      </c>
      <c r="H12" s="18">
        <v>22</v>
      </c>
      <c r="I12" s="4">
        <v>1</v>
      </c>
      <c r="J12" s="29">
        <f>PRODUCT(I12*31900)</f>
        <v>31900</v>
      </c>
      <c r="K12" s="18">
        <v>16</v>
      </c>
      <c r="L12" s="4">
        <v>1</v>
      </c>
      <c r="M12" s="4">
        <v>0</v>
      </c>
      <c r="N12" s="28">
        <f>PRODUCT(M12*7700)</f>
        <v>0</v>
      </c>
      <c r="O12" s="18">
        <v>7</v>
      </c>
      <c r="P12" s="4">
        <v>0</v>
      </c>
      <c r="Q12" s="28">
        <f>PRODUCT(P12*12800)</f>
        <v>0</v>
      </c>
      <c r="R12" s="18">
        <v>101</v>
      </c>
      <c r="S12" s="4">
        <v>4</v>
      </c>
      <c r="T12" s="47">
        <f>PRODUCT(S12*10400)</f>
        <v>41600</v>
      </c>
      <c r="U12" s="10">
        <v>10</v>
      </c>
      <c r="V12" s="59">
        <v>1</v>
      </c>
      <c r="W12" s="30">
        <f t="shared" ref="W12:W14" si="8">V12*3500</f>
        <v>3500</v>
      </c>
      <c r="X12" s="10">
        <v>1</v>
      </c>
      <c r="Y12" s="59">
        <v>0</v>
      </c>
      <c r="Z12" s="28">
        <f>PRODUCT(Y12*4300)</f>
        <v>0</v>
      </c>
    </row>
    <row r="13" spans="1:26" x14ac:dyDescent="0.35">
      <c r="A13" s="67" t="s">
        <v>18</v>
      </c>
      <c r="B13" s="10">
        <v>0</v>
      </c>
      <c r="C13" s="35">
        <v>0</v>
      </c>
      <c r="D13" s="18">
        <v>34</v>
      </c>
      <c r="E13" s="27">
        <v>1</v>
      </c>
      <c r="F13" s="4">
        <v>1</v>
      </c>
      <c r="G13" s="28">
        <f>PRODUCT(F13*31900)</f>
        <v>31900</v>
      </c>
      <c r="H13" s="18">
        <v>4</v>
      </c>
      <c r="I13" s="4">
        <v>0</v>
      </c>
      <c r="J13" s="29">
        <f>PRODUCT(I13*31900)</f>
        <v>0</v>
      </c>
      <c r="K13" s="18">
        <v>18</v>
      </c>
      <c r="L13" s="4">
        <v>1</v>
      </c>
      <c r="M13" s="4">
        <v>0</v>
      </c>
      <c r="N13" s="28">
        <f>PRODUCT(M13*7700)</f>
        <v>0</v>
      </c>
      <c r="O13" s="18">
        <v>12</v>
      </c>
      <c r="P13" s="4">
        <v>0</v>
      </c>
      <c r="Q13" s="28">
        <f>PRODUCT(P13*12800)</f>
        <v>0</v>
      </c>
      <c r="R13" s="18">
        <v>5</v>
      </c>
      <c r="S13" s="4">
        <v>0</v>
      </c>
      <c r="T13" s="47">
        <f>PRODUCT(S13*10400)</f>
        <v>0</v>
      </c>
      <c r="U13" s="10">
        <v>0</v>
      </c>
      <c r="V13" s="59">
        <v>0</v>
      </c>
      <c r="W13" s="30">
        <f t="shared" si="8"/>
        <v>0</v>
      </c>
      <c r="X13" s="10">
        <v>0</v>
      </c>
      <c r="Y13" s="59">
        <v>0</v>
      </c>
      <c r="Z13" s="28">
        <f>PRODUCT(Y13*4300)</f>
        <v>0</v>
      </c>
    </row>
    <row r="14" spans="1:26" ht="16" thickBot="1" x14ac:dyDescent="0.4">
      <c r="A14" s="68" t="s">
        <v>19</v>
      </c>
      <c r="B14" s="73">
        <v>0</v>
      </c>
      <c r="C14" s="74">
        <v>0</v>
      </c>
      <c r="D14" s="75">
        <v>1</v>
      </c>
      <c r="E14" s="41">
        <v>1</v>
      </c>
      <c r="F14" s="42">
        <v>0</v>
      </c>
      <c r="G14" s="60">
        <f>PRODUCT(F14*31900)</f>
        <v>0</v>
      </c>
      <c r="H14" s="75">
        <v>0</v>
      </c>
      <c r="I14" s="42">
        <v>0</v>
      </c>
      <c r="J14" s="69">
        <f>PRODUCT(I14*31900)</f>
        <v>0</v>
      </c>
      <c r="K14" s="75">
        <v>2</v>
      </c>
      <c r="L14" s="42">
        <v>1</v>
      </c>
      <c r="M14" s="42">
        <v>0</v>
      </c>
      <c r="N14" s="60">
        <f>PRODUCT(M14*7500)</f>
        <v>0</v>
      </c>
      <c r="O14" s="75">
        <v>0</v>
      </c>
      <c r="P14" s="42">
        <v>0</v>
      </c>
      <c r="Q14" s="60">
        <f>PRODUCT(P14*12800)</f>
        <v>0</v>
      </c>
      <c r="R14" s="75">
        <v>1</v>
      </c>
      <c r="S14" s="42">
        <v>0</v>
      </c>
      <c r="T14" s="61">
        <f>PRODUCT(S14*10400)</f>
        <v>0</v>
      </c>
      <c r="U14" s="73">
        <v>0</v>
      </c>
      <c r="V14" s="76">
        <v>0</v>
      </c>
      <c r="W14" s="63">
        <f t="shared" si="8"/>
        <v>0</v>
      </c>
      <c r="X14" s="73">
        <v>0</v>
      </c>
      <c r="Y14" s="76">
        <v>0</v>
      </c>
      <c r="Z14" s="60">
        <f>PRODUCT(Y14*4300)</f>
        <v>0</v>
      </c>
    </row>
    <row r="15" spans="1:26" s="8" customFormat="1" ht="16" thickBot="1" x14ac:dyDescent="0.4">
      <c r="A15" s="70" t="s">
        <v>20</v>
      </c>
      <c r="B15" s="49">
        <f t="shared" ref="B15:Z15" si="9">SUM(B11:B14)</f>
        <v>12</v>
      </c>
      <c r="C15" s="7">
        <f t="shared" si="9"/>
        <v>1</v>
      </c>
      <c r="D15" s="7">
        <f t="shared" si="9"/>
        <v>250</v>
      </c>
      <c r="E15" s="31">
        <f t="shared" si="9"/>
        <v>4</v>
      </c>
      <c r="F15" s="7">
        <f t="shared" si="9"/>
        <v>3</v>
      </c>
      <c r="G15" s="32">
        <f t="shared" si="9"/>
        <v>95700</v>
      </c>
      <c r="H15" s="7">
        <f t="shared" si="9"/>
        <v>36</v>
      </c>
      <c r="I15" s="7">
        <f t="shared" si="9"/>
        <v>2</v>
      </c>
      <c r="J15" s="33">
        <f t="shared" si="9"/>
        <v>63800</v>
      </c>
      <c r="K15" s="7">
        <f t="shared" si="9"/>
        <v>49</v>
      </c>
      <c r="L15" s="7">
        <f t="shared" si="9"/>
        <v>4</v>
      </c>
      <c r="M15" s="7">
        <f t="shared" si="9"/>
        <v>0</v>
      </c>
      <c r="N15" s="32">
        <f t="shared" si="9"/>
        <v>0</v>
      </c>
      <c r="O15" s="7">
        <f t="shared" si="9"/>
        <v>51</v>
      </c>
      <c r="P15" s="7">
        <f t="shared" si="9"/>
        <v>1</v>
      </c>
      <c r="Q15" s="32">
        <f t="shared" si="9"/>
        <v>12800</v>
      </c>
      <c r="R15" s="7">
        <f t="shared" si="9"/>
        <v>208</v>
      </c>
      <c r="S15" s="7">
        <f t="shared" si="9"/>
        <v>8</v>
      </c>
      <c r="T15" s="48">
        <f t="shared" si="9"/>
        <v>83200</v>
      </c>
      <c r="U15" s="49">
        <f t="shared" si="9"/>
        <v>10</v>
      </c>
      <c r="V15" s="49">
        <f t="shared" si="9"/>
        <v>1</v>
      </c>
      <c r="W15" s="34">
        <f t="shared" si="9"/>
        <v>3500</v>
      </c>
      <c r="X15" s="49">
        <f t="shared" si="9"/>
        <v>7</v>
      </c>
      <c r="Y15" s="49">
        <f t="shared" si="9"/>
        <v>1</v>
      </c>
      <c r="Z15" s="72">
        <f t="shared" si="9"/>
        <v>4300</v>
      </c>
    </row>
    <row r="16" spans="1:26" x14ac:dyDescent="0.35">
      <c r="A16" s="71" t="s">
        <v>21</v>
      </c>
      <c r="B16" s="10">
        <v>0</v>
      </c>
      <c r="C16" s="35">
        <v>0</v>
      </c>
      <c r="D16" s="18">
        <v>8</v>
      </c>
      <c r="E16" s="36">
        <v>1</v>
      </c>
      <c r="F16" s="37">
        <v>0</v>
      </c>
      <c r="G16" s="28">
        <f t="shared" ref="G16:G21" si="10">PRODUCT(F16*31900)</f>
        <v>0</v>
      </c>
      <c r="H16" s="18">
        <v>1</v>
      </c>
      <c r="I16" s="37">
        <v>0</v>
      </c>
      <c r="J16" s="29">
        <f t="shared" ref="J16:J21" si="11">PRODUCT(I16*31900)</f>
        <v>0</v>
      </c>
      <c r="K16" s="18">
        <v>3</v>
      </c>
      <c r="L16" s="37">
        <v>1</v>
      </c>
      <c r="M16" s="37">
        <v>0</v>
      </c>
      <c r="N16" s="28">
        <f t="shared" ref="N16:N21" si="12">PRODUCT(M16*7700)</f>
        <v>0</v>
      </c>
      <c r="O16" s="18">
        <v>2</v>
      </c>
      <c r="P16" s="37">
        <v>0</v>
      </c>
      <c r="Q16" s="28">
        <f t="shared" ref="Q16:Q21" si="13">PRODUCT(P16*12800)</f>
        <v>0</v>
      </c>
      <c r="R16" s="18">
        <v>0</v>
      </c>
      <c r="S16" s="37">
        <v>0</v>
      </c>
      <c r="T16" s="47">
        <f t="shared" ref="T16:T21" si="14">PRODUCT(S16*10400)</f>
        <v>0</v>
      </c>
      <c r="U16" s="10">
        <v>0</v>
      </c>
      <c r="V16" s="59">
        <v>0</v>
      </c>
      <c r="W16" s="30">
        <f>V16*3500</f>
        <v>0</v>
      </c>
      <c r="X16" s="10">
        <v>0</v>
      </c>
      <c r="Y16" s="59">
        <v>0</v>
      </c>
      <c r="Z16" s="28">
        <f t="shared" ref="Z16:Z21" si="15">PRODUCT(Y16*4300)</f>
        <v>0</v>
      </c>
    </row>
    <row r="17" spans="1:26" x14ac:dyDescent="0.35">
      <c r="A17" s="67" t="s">
        <v>22</v>
      </c>
      <c r="B17" s="10">
        <v>0</v>
      </c>
      <c r="C17" s="35">
        <v>0</v>
      </c>
      <c r="D17" s="18">
        <v>9</v>
      </c>
      <c r="E17" s="27">
        <v>1</v>
      </c>
      <c r="F17" s="4">
        <v>0</v>
      </c>
      <c r="G17" s="28">
        <f t="shared" si="10"/>
        <v>0</v>
      </c>
      <c r="H17" s="18">
        <v>5</v>
      </c>
      <c r="I17" s="4">
        <v>0</v>
      </c>
      <c r="J17" s="29">
        <f t="shared" si="11"/>
        <v>0</v>
      </c>
      <c r="K17" s="18">
        <v>17</v>
      </c>
      <c r="L17" s="4">
        <v>1</v>
      </c>
      <c r="M17" s="4">
        <v>0</v>
      </c>
      <c r="N17" s="28">
        <f t="shared" si="12"/>
        <v>0</v>
      </c>
      <c r="O17" s="18">
        <v>6</v>
      </c>
      <c r="P17" s="4">
        <v>0</v>
      </c>
      <c r="Q17" s="28">
        <f t="shared" si="13"/>
        <v>0</v>
      </c>
      <c r="R17" s="18">
        <v>10</v>
      </c>
      <c r="S17" s="4">
        <v>1</v>
      </c>
      <c r="T17" s="47">
        <f t="shared" si="14"/>
        <v>10400</v>
      </c>
      <c r="U17" s="10">
        <v>0</v>
      </c>
      <c r="V17" s="59">
        <v>0</v>
      </c>
      <c r="W17" s="30">
        <f t="shared" ref="W17:W21" si="16">V17*3500</f>
        <v>0</v>
      </c>
      <c r="X17" s="10">
        <v>1</v>
      </c>
      <c r="Y17" s="59">
        <v>0</v>
      </c>
      <c r="Z17" s="28">
        <f t="shared" si="15"/>
        <v>0</v>
      </c>
    </row>
    <row r="18" spans="1:26" x14ac:dyDescent="0.35">
      <c r="A18" s="67" t="s">
        <v>23</v>
      </c>
      <c r="B18" s="10">
        <v>0</v>
      </c>
      <c r="C18" s="35">
        <v>0</v>
      </c>
      <c r="D18" s="18">
        <v>50</v>
      </c>
      <c r="E18" s="27">
        <v>1</v>
      </c>
      <c r="F18" s="4">
        <v>1</v>
      </c>
      <c r="G18" s="28">
        <f t="shared" si="10"/>
        <v>31900</v>
      </c>
      <c r="H18" s="18">
        <v>6</v>
      </c>
      <c r="I18" s="4">
        <v>0</v>
      </c>
      <c r="J18" s="29">
        <f t="shared" si="11"/>
        <v>0</v>
      </c>
      <c r="K18" s="18">
        <v>10</v>
      </c>
      <c r="L18" s="4">
        <v>1</v>
      </c>
      <c r="M18" s="4">
        <v>0</v>
      </c>
      <c r="N18" s="28">
        <f t="shared" si="12"/>
        <v>0</v>
      </c>
      <c r="O18" s="18">
        <v>7</v>
      </c>
      <c r="P18" s="4">
        <v>0</v>
      </c>
      <c r="Q18" s="28">
        <f t="shared" si="13"/>
        <v>0</v>
      </c>
      <c r="R18" s="18">
        <v>42</v>
      </c>
      <c r="S18" s="4">
        <v>2</v>
      </c>
      <c r="T18" s="47">
        <f t="shared" si="14"/>
        <v>20800</v>
      </c>
      <c r="U18" s="10">
        <v>0</v>
      </c>
      <c r="V18" s="59">
        <v>0</v>
      </c>
      <c r="W18" s="30">
        <f t="shared" si="16"/>
        <v>0</v>
      </c>
      <c r="X18" s="10">
        <v>2</v>
      </c>
      <c r="Y18" s="59">
        <v>0</v>
      </c>
      <c r="Z18" s="28">
        <f t="shared" si="15"/>
        <v>0</v>
      </c>
    </row>
    <row r="19" spans="1:26" x14ac:dyDescent="0.35">
      <c r="A19" s="67" t="s">
        <v>24</v>
      </c>
      <c r="B19" s="10">
        <v>6</v>
      </c>
      <c r="C19" s="35">
        <v>1</v>
      </c>
      <c r="D19" s="18">
        <v>152</v>
      </c>
      <c r="E19" s="27">
        <v>1</v>
      </c>
      <c r="F19" s="4">
        <v>1</v>
      </c>
      <c r="G19" s="28">
        <f t="shared" si="10"/>
        <v>31900</v>
      </c>
      <c r="H19" s="18">
        <v>15</v>
      </c>
      <c r="I19" s="4">
        <v>1</v>
      </c>
      <c r="J19" s="29">
        <f t="shared" si="11"/>
        <v>31900</v>
      </c>
      <c r="K19" s="18">
        <v>87</v>
      </c>
      <c r="L19" s="4">
        <v>1</v>
      </c>
      <c r="M19" s="4">
        <v>1</v>
      </c>
      <c r="N19" s="28">
        <f t="shared" si="12"/>
        <v>7700</v>
      </c>
      <c r="O19" s="18">
        <v>42</v>
      </c>
      <c r="P19" s="4">
        <v>1</v>
      </c>
      <c r="Q19" s="28">
        <f t="shared" si="13"/>
        <v>12800</v>
      </c>
      <c r="R19" s="18">
        <v>26</v>
      </c>
      <c r="S19" s="4">
        <v>2</v>
      </c>
      <c r="T19" s="47">
        <f t="shared" si="14"/>
        <v>20800</v>
      </c>
      <c r="U19" s="10">
        <v>2</v>
      </c>
      <c r="V19" s="59">
        <v>0</v>
      </c>
      <c r="W19" s="30">
        <f t="shared" si="16"/>
        <v>0</v>
      </c>
      <c r="X19" s="10">
        <v>18</v>
      </c>
      <c r="Y19" s="59">
        <v>2</v>
      </c>
      <c r="Z19" s="28">
        <f t="shared" si="15"/>
        <v>8600</v>
      </c>
    </row>
    <row r="20" spans="1:26" x14ac:dyDescent="0.35">
      <c r="A20" s="67" t="s">
        <v>25</v>
      </c>
      <c r="B20" s="10">
        <v>6</v>
      </c>
      <c r="C20" s="35">
        <v>1</v>
      </c>
      <c r="D20" s="18">
        <v>79</v>
      </c>
      <c r="E20" s="27">
        <v>1</v>
      </c>
      <c r="F20" s="4">
        <v>1</v>
      </c>
      <c r="G20" s="28">
        <f t="shared" si="10"/>
        <v>31900</v>
      </c>
      <c r="H20" s="18">
        <v>8</v>
      </c>
      <c r="I20" s="4">
        <v>0</v>
      </c>
      <c r="J20" s="29">
        <f t="shared" si="11"/>
        <v>0</v>
      </c>
      <c r="K20" s="18">
        <v>114</v>
      </c>
      <c r="L20" s="4">
        <v>1</v>
      </c>
      <c r="M20" s="4">
        <v>1</v>
      </c>
      <c r="N20" s="28">
        <f t="shared" si="12"/>
        <v>7700</v>
      </c>
      <c r="O20" s="18">
        <v>56</v>
      </c>
      <c r="P20" s="4">
        <v>1</v>
      </c>
      <c r="Q20" s="28">
        <f t="shared" si="13"/>
        <v>12800</v>
      </c>
      <c r="R20" s="18">
        <v>16</v>
      </c>
      <c r="S20" s="4">
        <v>1</v>
      </c>
      <c r="T20" s="47">
        <f t="shared" si="14"/>
        <v>10400</v>
      </c>
      <c r="U20" s="10">
        <v>10</v>
      </c>
      <c r="V20" s="59">
        <v>1</v>
      </c>
      <c r="W20" s="30">
        <f t="shared" si="16"/>
        <v>3500</v>
      </c>
      <c r="X20" s="10">
        <v>4</v>
      </c>
      <c r="Y20" s="59">
        <v>1</v>
      </c>
      <c r="Z20" s="28">
        <f t="shared" si="15"/>
        <v>4300</v>
      </c>
    </row>
    <row r="21" spans="1:26" ht="16" thickBot="1" x14ac:dyDescent="0.4">
      <c r="A21" s="68" t="s">
        <v>26</v>
      </c>
      <c r="B21" s="73">
        <v>9</v>
      </c>
      <c r="C21" s="74">
        <v>1</v>
      </c>
      <c r="D21" s="75">
        <v>31</v>
      </c>
      <c r="E21" s="41">
        <v>1</v>
      </c>
      <c r="F21" s="42">
        <v>1</v>
      </c>
      <c r="G21" s="60">
        <f t="shared" si="10"/>
        <v>31900</v>
      </c>
      <c r="H21" s="75">
        <v>4</v>
      </c>
      <c r="I21" s="42">
        <v>0</v>
      </c>
      <c r="J21" s="69">
        <f t="shared" si="11"/>
        <v>0</v>
      </c>
      <c r="K21" s="75">
        <v>6</v>
      </c>
      <c r="L21" s="42">
        <v>1</v>
      </c>
      <c r="M21" s="42">
        <v>0</v>
      </c>
      <c r="N21" s="60">
        <f t="shared" si="12"/>
        <v>0</v>
      </c>
      <c r="O21" s="75">
        <v>3</v>
      </c>
      <c r="P21" s="42">
        <v>0</v>
      </c>
      <c r="Q21" s="60">
        <f t="shared" si="13"/>
        <v>0</v>
      </c>
      <c r="R21" s="75">
        <v>1</v>
      </c>
      <c r="S21" s="42">
        <v>0</v>
      </c>
      <c r="T21" s="61">
        <f t="shared" si="14"/>
        <v>0</v>
      </c>
      <c r="U21" s="73">
        <v>1</v>
      </c>
      <c r="V21" s="76">
        <v>0</v>
      </c>
      <c r="W21" s="63">
        <f t="shared" si="16"/>
        <v>0</v>
      </c>
      <c r="X21" s="73">
        <v>0</v>
      </c>
      <c r="Y21" s="76">
        <v>0</v>
      </c>
      <c r="Z21" s="60">
        <f t="shared" si="15"/>
        <v>0</v>
      </c>
    </row>
    <row r="22" spans="1:26" s="8" customFormat="1" ht="16" thickBot="1" x14ac:dyDescent="0.4">
      <c r="A22" s="6" t="s">
        <v>27</v>
      </c>
      <c r="B22" s="7">
        <f t="shared" ref="B22:Z22" si="17">SUM(B16:B21)</f>
        <v>21</v>
      </c>
      <c r="C22" s="7">
        <f t="shared" si="17"/>
        <v>3</v>
      </c>
      <c r="D22" s="7">
        <f t="shared" si="17"/>
        <v>329</v>
      </c>
      <c r="E22" s="31">
        <f t="shared" si="17"/>
        <v>6</v>
      </c>
      <c r="F22" s="7">
        <f t="shared" si="17"/>
        <v>4</v>
      </c>
      <c r="G22" s="32">
        <f t="shared" si="17"/>
        <v>127600</v>
      </c>
      <c r="H22" s="7">
        <f t="shared" si="17"/>
        <v>39</v>
      </c>
      <c r="I22" s="7">
        <f t="shared" si="17"/>
        <v>1</v>
      </c>
      <c r="J22" s="33">
        <f t="shared" si="17"/>
        <v>31900</v>
      </c>
      <c r="K22" s="7">
        <f t="shared" si="17"/>
        <v>237</v>
      </c>
      <c r="L22" s="7">
        <f t="shared" si="17"/>
        <v>6</v>
      </c>
      <c r="M22" s="7">
        <f t="shared" si="17"/>
        <v>2</v>
      </c>
      <c r="N22" s="32">
        <f t="shared" si="17"/>
        <v>15400</v>
      </c>
      <c r="O22" s="7">
        <f t="shared" si="17"/>
        <v>116</v>
      </c>
      <c r="P22" s="7">
        <f t="shared" si="17"/>
        <v>2</v>
      </c>
      <c r="Q22" s="32">
        <f t="shared" si="17"/>
        <v>25600</v>
      </c>
      <c r="R22" s="7">
        <f t="shared" si="17"/>
        <v>95</v>
      </c>
      <c r="S22" s="7">
        <f t="shared" si="17"/>
        <v>6</v>
      </c>
      <c r="T22" s="48">
        <f t="shared" si="17"/>
        <v>62400</v>
      </c>
      <c r="U22" s="49">
        <f t="shared" si="17"/>
        <v>13</v>
      </c>
      <c r="V22" s="49">
        <f t="shared" si="17"/>
        <v>1</v>
      </c>
      <c r="W22" s="34">
        <f t="shared" si="17"/>
        <v>3500</v>
      </c>
      <c r="X22" s="49">
        <f t="shared" si="17"/>
        <v>25</v>
      </c>
      <c r="Y22" s="49">
        <f t="shared" si="17"/>
        <v>3</v>
      </c>
      <c r="Z22" s="34">
        <f t="shared" si="17"/>
        <v>12900</v>
      </c>
    </row>
    <row r="23" spans="1:26" x14ac:dyDescent="0.35">
      <c r="A23" s="9" t="s">
        <v>28</v>
      </c>
      <c r="B23" s="77">
        <v>1</v>
      </c>
      <c r="C23" s="78">
        <v>1</v>
      </c>
      <c r="D23" s="79">
        <v>72</v>
      </c>
      <c r="E23" s="80">
        <v>1</v>
      </c>
      <c r="F23" s="81">
        <v>1</v>
      </c>
      <c r="G23" s="82">
        <f t="shared" ref="G23:G30" si="18">PRODUCT(F23*31900)</f>
        <v>31900</v>
      </c>
      <c r="H23" s="79">
        <v>5</v>
      </c>
      <c r="I23" s="81">
        <v>0</v>
      </c>
      <c r="J23" s="83">
        <f t="shared" ref="J23:J30" si="19">PRODUCT(I23*31900)</f>
        <v>0</v>
      </c>
      <c r="K23" s="79">
        <v>45</v>
      </c>
      <c r="L23" s="81">
        <v>1</v>
      </c>
      <c r="M23" s="81">
        <v>1</v>
      </c>
      <c r="N23" s="82">
        <f t="shared" ref="N23:N30" si="20">PRODUCT(M23*7700)</f>
        <v>7700</v>
      </c>
      <c r="O23" s="79">
        <v>24</v>
      </c>
      <c r="P23" s="81">
        <v>1</v>
      </c>
      <c r="Q23" s="82">
        <f t="shared" ref="Q23:Q30" si="21">PRODUCT(P23*12800)</f>
        <v>12800</v>
      </c>
      <c r="R23" s="79">
        <v>8</v>
      </c>
      <c r="S23" s="81">
        <v>1</v>
      </c>
      <c r="T23" s="84">
        <f t="shared" ref="T23:T30" si="22">PRODUCT(S23*10400)</f>
        <v>10400</v>
      </c>
      <c r="U23" s="77">
        <v>8</v>
      </c>
      <c r="V23" s="85">
        <v>0</v>
      </c>
      <c r="W23" s="86">
        <f>PRODUCT(V23*3500)</f>
        <v>0</v>
      </c>
      <c r="X23" s="77">
        <v>1</v>
      </c>
      <c r="Y23" s="85">
        <v>0</v>
      </c>
      <c r="Z23" s="82">
        <f t="shared" ref="Z23:Z30" si="23">PRODUCT(Y23*4300)</f>
        <v>0</v>
      </c>
    </row>
    <row r="24" spans="1:26" x14ac:dyDescent="0.35">
      <c r="A24" s="1" t="s">
        <v>29</v>
      </c>
      <c r="B24" s="10">
        <v>8</v>
      </c>
      <c r="C24" s="35">
        <v>1</v>
      </c>
      <c r="D24" s="18">
        <v>196</v>
      </c>
      <c r="E24" s="27">
        <v>1</v>
      </c>
      <c r="F24" s="4">
        <v>1</v>
      </c>
      <c r="G24" s="28">
        <f t="shared" si="18"/>
        <v>31900</v>
      </c>
      <c r="H24" s="18">
        <v>21</v>
      </c>
      <c r="I24" s="4">
        <v>1</v>
      </c>
      <c r="J24" s="29">
        <f t="shared" si="19"/>
        <v>31900</v>
      </c>
      <c r="K24" s="18">
        <v>643</v>
      </c>
      <c r="L24" s="4">
        <v>1</v>
      </c>
      <c r="M24" s="4">
        <v>2</v>
      </c>
      <c r="N24" s="28">
        <f t="shared" si="20"/>
        <v>15400</v>
      </c>
      <c r="O24" s="18">
        <v>23</v>
      </c>
      <c r="P24" s="4">
        <v>1</v>
      </c>
      <c r="Q24" s="28">
        <f t="shared" si="21"/>
        <v>12800</v>
      </c>
      <c r="R24" s="18">
        <v>125</v>
      </c>
      <c r="S24" s="4">
        <v>4</v>
      </c>
      <c r="T24" s="47">
        <f t="shared" si="22"/>
        <v>41600</v>
      </c>
      <c r="U24" s="10">
        <v>6</v>
      </c>
      <c r="V24" s="59">
        <v>0</v>
      </c>
      <c r="W24" s="30">
        <f t="shared" ref="W24:W30" si="24">PRODUCT(V24*3500)</f>
        <v>0</v>
      </c>
      <c r="X24" s="10">
        <v>40</v>
      </c>
      <c r="Y24" s="59">
        <v>3</v>
      </c>
      <c r="Z24" s="28">
        <f t="shared" si="23"/>
        <v>12900</v>
      </c>
    </row>
    <row r="25" spans="1:26" x14ac:dyDescent="0.35">
      <c r="A25" s="1" t="s">
        <v>30</v>
      </c>
      <c r="B25" s="10">
        <v>19</v>
      </c>
      <c r="C25" s="35">
        <v>1</v>
      </c>
      <c r="D25" s="18">
        <v>113</v>
      </c>
      <c r="E25" s="27">
        <v>1</v>
      </c>
      <c r="F25" s="4">
        <v>1</v>
      </c>
      <c r="G25" s="28">
        <f t="shared" si="18"/>
        <v>31900</v>
      </c>
      <c r="H25" s="18">
        <v>13</v>
      </c>
      <c r="I25" s="4">
        <v>1</v>
      </c>
      <c r="J25" s="29">
        <f t="shared" si="19"/>
        <v>31900</v>
      </c>
      <c r="K25" s="18">
        <v>12</v>
      </c>
      <c r="L25" s="4">
        <v>1</v>
      </c>
      <c r="M25" s="4">
        <v>0</v>
      </c>
      <c r="N25" s="28">
        <f t="shared" si="20"/>
        <v>0</v>
      </c>
      <c r="O25" s="18">
        <v>30</v>
      </c>
      <c r="P25" s="4">
        <v>1</v>
      </c>
      <c r="Q25" s="28">
        <f t="shared" si="21"/>
        <v>12800</v>
      </c>
      <c r="R25" s="18">
        <v>106</v>
      </c>
      <c r="S25" s="4">
        <v>4</v>
      </c>
      <c r="T25" s="47">
        <f t="shared" si="22"/>
        <v>41600</v>
      </c>
      <c r="U25" s="10">
        <v>0</v>
      </c>
      <c r="V25" s="59">
        <v>0</v>
      </c>
      <c r="W25" s="30">
        <f t="shared" si="24"/>
        <v>0</v>
      </c>
      <c r="X25" s="10">
        <v>4</v>
      </c>
      <c r="Y25" s="59">
        <v>1</v>
      </c>
      <c r="Z25" s="28">
        <f t="shared" si="23"/>
        <v>4300</v>
      </c>
    </row>
    <row r="26" spans="1:26" x14ac:dyDescent="0.35">
      <c r="A26" s="1" t="s">
        <v>31</v>
      </c>
      <c r="B26" s="10">
        <v>18</v>
      </c>
      <c r="C26" s="35">
        <v>1</v>
      </c>
      <c r="D26" s="18">
        <v>71</v>
      </c>
      <c r="E26" s="27">
        <v>1</v>
      </c>
      <c r="F26" s="4">
        <v>1</v>
      </c>
      <c r="G26" s="28">
        <f t="shared" si="18"/>
        <v>31900</v>
      </c>
      <c r="H26" s="18">
        <v>9</v>
      </c>
      <c r="I26" s="4">
        <v>0</v>
      </c>
      <c r="J26" s="29">
        <f t="shared" si="19"/>
        <v>0</v>
      </c>
      <c r="K26" s="18">
        <v>16</v>
      </c>
      <c r="L26" s="4">
        <v>1</v>
      </c>
      <c r="M26" s="4">
        <v>0</v>
      </c>
      <c r="N26" s="28">
        <f t="shared" si="20"/>
        <v>0</v>
      </c>
      <c r="O26" s="18">
        <v>4</v>
      </c>
      <c r="P26" s="4">
        <v>0</v>
      </c>
      <c r="Q26" s="28">
        <f t="shared" si="21"/>
        <v>0</v>
      </c>
      <c r="R26" s="18">
        <v>4</v>
      </c>
      <c r="S26" s="4">
        <v>1</v>
      </c>
      <c r="T26" s="47">
        <f t="shared" si="22"/>
        <v>10400</v>
      </c>
      <c r="U26" s="10">
        <v>14</v>
      </c>
      <c r="V26" s="59">
        <v>1</v>
      </c>
      <c r="W26" s="30">
        <f t="shared" si="24"/>
        <v>3500</v>
      </c>
      <c r="X26" s="10">
        <v>0</v>
      </c>
      <c r="Y26" s="59">
        <v>0</v>
      </c>
      <c r="Z26" s="28">
        <f t="shared" si="23"/>
        <v>0</v>
      </c>
    </row>
    <row r="27" spans="1:26" x14ac:dyDescent="0.35">
      <c r="A27" s="1" t="s">
        <v>32</v>
      </c>
      <c r="B27" s="10">
        <v>7</v>
      </c>
      <c r="C27" s="35">
        <v>1</v>
      </c>
      <c r="D27" s="18">
        <v>52</v>
      </c>
      <c r="E27" s="27">
        <v>1</v>
      </c>
      <c r="F27" s="4">
        <v>1</v>
      </c>
      <c r="G27" s="28">
        <f t="shared" si="18"/>
        <v>31900</v>
      </c>
      <c r="H27" s="18">
        <v>6</v>
      </c>
      <c r="I27" s="4">
        <v>0</v>
      </c>
      <c r="J27" s="29">
        <f t="shared" si="19"/>
        <v>0</v>
      </c>
      <c r="K27" s="18">
        <v>7</v>
      </c>
      <c r="L27" s="4">
        <v>1</v>
      </c>
      <c r="M27" s="4">
        <v>0</v>
      </c>
      <c r="N27" s="28">
        <f t="shared" si="20"/>
        <v>0</v>
      </c>
      <c r="O27" s="18">
        <v>21</v>
      </c>
      <c r="P27" s="4">
        <v>1</v>
      </c>
      <c r="Q27" s="28">
        <f t="shared" si="21"/>
        <v>12800</v>
      </c>
      <c r="R27" s="18">
        <v>14</v>
      </c>
      <c r="S27" s="4">
        <v>1</v>
      </c>
      <c r="T27" s="47">
        <f t="shared" si="22"/>
        <v>10400</v>
      </c>
      <c r="U27" s="10">
        <v>21</v>
      </c>
      <c r="V27" s="59">
        <v>1</v>
      </c>
      <c r="W27" s="30">
        <f t="shared" si="24"/>
        <v>3500</v>
      </c>
      <c r="X27" s="10">
        <v>0</v>
      </c>
      <c r="Y27" s="59">
        <v>0</v>
      </c>
      <c r="Z27" s="28">
        <f t="shared" si="23"/>
        <v>0</v>
      </c>
    </row>
    <row r="28" spans="1:26" x14ac:dyDescent="0.35">
      <c r="A28" s="1" t="s">
        <v>33</v>
      </c>
      <c r="B28" s="10">
        <v>18</v>
      </c>
      <c r="C28" s="35">
        <v>1</v>
      </c>
      <c r="D28" s="18">
        <v>91</v>
      </c>
      <c r="E28" s="27">
        <v>1</v>
      </c>
      <c r="F28" s="4">
        <v>1</v>
      </c>
      <c r="G28" s="28">
        <f t="shared" si="18"/>
        <v>31900</v>
      </c>
      <c r="H28" s="18">
        <v>12</v>
      </c>
      <c r="I28" s="4">
        <v>1</v>
      </c>
      <c r="J28" s="29">
        <f t="shared" si="19"/>
        <v>31900</v>
      </c>
      <c r="K28" s="18">
        <v>70</v>
      </c>
      <c r="L28" s="4">
        <v>1</v>
      </c>
      <c r="M28" s="4">
        <v>1</v>
      </c>
      <c r="N28" s="28">
        <f t="shared" si="20"/>
        <v>7700</v>
      </c>
      <c r="O28" s="18">
        <v>39</v>
      </c>
      <c r="P28" s="4">
        <v>1</v>
      </c>
      <c r="Q28" s="28">
        <f t="shared" si="21"/>
        <v>12800</v>
      </c>
      <c r="R28" s="18">
        <v>16</v>
      </c>
      <c r="S28" s="4">
        <v>1</v>
      </c>
      <c r="T28" s="47">
        <f t="shared" si="22"/>
        <v>10400</v>
      </c>
      <c r="U28" s="10">
        <v>0</v>
      </c>
      <c r="V28" s="59">
        <v>0</v>
      </c>
      <c r="W28" s="30">
        <f t="shared" si="24"/>
        <v>0</v>
      </c>
      <c r="X28" s="10">
        <v>1</v>
      </c>
      <c r="Y28" s="59">
        <v>0</v>
      </c>
      <c r="Z28" s="28">
        <f t="shared" si="23"/>
        <v>0</v>
      </c>
    </row>
    <row r="29" spans="1:26" x14ac:dyDescent="0.35">
      <c r="A29" s="1" t="s">
        <v>34</v>
      </c>
      <c r="B29" s="10">
        <v>2</v>
      </c>
      <c r="C29" s="35">
        <v>1</v>
      </c>
      <c r="D29" s="18">
        <v>62</v>
      </c>
      <c r="E29" s="27">
        <v>1</v>
      </c>
      <c r="F29" s="4">
        <v>1</v>
      </c>
      <c r="G29" s="28">
        <f t="shared" si="18"/>
        <v>31900</v>
      </c>
      <c r="H29" s="18">
        <v>8</v>
      </c>
      <c r="I29" s="4">
        <v>0</v>
      </c>
      <c r="J29" s="29">
        <f t="shared" si="19"/>
        <v>0</v>
      </c>
      <c r="K29" s="18">
        <v>27</v>
      </c>
      <c r="L29" s="4">
        <v>1</v>
      </c>
      <c r="M29" s="4">
        <v>1</v>
      </c>
      <c r="N29" s="28">
        <f t="shared" si="20"/>
        <v>7700</v>
      </c>
      <c r="O29" s="18">
        <v>26</v>
      </c>
      <c r="P29" s="4">
        <v>1</v>
      </c>
      <c r="Q29" s="28">
        <f t="shared" si="21"/>
        <v>12800</v>
      </c>
      <c r="R29" s="18">
        <v>9</v>
      </c>
      <c r="S29" s="4">
        <v>1</v>
      </c>
      <c r="T29" s="47">
        <f t="shared" si="22"/>
        <v>10400</v>
      </c>
      <c r="U29" s="10">
        <v>5</v>
      </c>
      <c r="V29" s="59">
        <v>0</v>
      </c>
      <c r="W29" s="30">
        <f t="shared" si="24"/>
        <v>0</v>
      </c>
      <c r="X29" s="10">
        <v>6</v>
      </c>
      <c r="Y29" s="59">
        <v>1</v>
      </c>
      <c r="Z29" s="28">
        <f t="shared" si="23"/>
        <v>4300</v>
      </c>
    </row>
    <row r="30" spans="1:26" ht="16" thickBot="1" x14ac:dyDescent="0.4">
      <c r="A30" s="5" t="s">
        <v>35</v>
      </c>
      <c r="B30" s="73">
        <v>8</v>
      </c>
      <c r="C30" s="74">
        <v>1</v>
      </c>
      <c r="D30" s="75">
        <v>95</v>
      </c>
      <c r="E30" s="41">
        <v>1</v>
      </c>
      <c r="F30" s="42">
        <v>1</v>
      </c>
      <c r="G30" s="60">
        <f t="shared" si="18"/>
        <v>31900</v>
      </c>
      <c r="H30" s="75">
        <v>9</v>
      </c>
      <c r="I30" s="42">
        <v>0</v>
      </c>
      <c r="J30" s="69">
        <f t="shared" si="19"/>
        <v>0</v>
      </c>
      <c r="K30" s="75">
        <v>17</v>
      </c>
      <c r="L30" s="42">
        <v>1</v>
      </c>
      <c r="M30" s="42">
        <v>0</v>
      </c>
      <c r="N30" s="60">
        <f t="shared" si="20"/>
        <v>0</v>
      </c>
      <c r="O30" s="75">
        <v>14</v>
      </c>
      <c r="P30" s="42">
        <v>0</v>
      </c>
      <c r="Q30" s="60">
        <f t="shared" si="21"/>
        <v>0</v>
      </c>
      <c r="R30" s="75">
        <v>9</v>
      </c>
      <c r="S30" s="42">
        <v>1</v>
      </c>
      <c r="T30" s="61">
        <f t="shared" si="22"/>
        <v>10400</v>
      </c>
      <c r="U30" s="73">
        <v>6</v>
      </c>
      <c r="V30" s="76">
        <v>0</v>
      </c>
      <c r="W30" s="63">
        <f t="shared" si="24"/>
        <v>0</v>
      </c>
      <c r="X30" s="73">
        <v>5</v>
      </c>
      <c r="Y30" s="76">
        <v>1</v>
      </c>
      <c r="Z30" s="60">
        <f t="shared" si="23"/>
        <v>4300</v>
      </c>
    </row>
    <row r="31" spans="1:26" s="8" customFormat="1" ht="16" thickBot="1" x14ac:dyDescent="0.4">
      <c r="A31" s="6" t="s">
        <v>36</v>
      </c>
      <c r="B31" s="7">
        <f t="shared" ref="B31:Z31" si="25">SUM(B23:B30)</f>
        <v>81</v>
      </c>
      <c r="C31" s="7">
        <f t="shared" si="25"/>
        <v>8</v>
      </c>
      <c r="D31" s="7">
        <f t="shared" si="25"/>
        <v>752</v>
      </c>
      <c r="E31" s="31">
        <f t="shared" si="25"/>
        <v>8</v>
      </c>
      <c r="F31" s="7">
        <f t="shared" si="25"/>
        <v>8</v>
      </c>
      <c r="G31" s="32">
        <f t="shared" si="25"/>
        <v>255200</v>
      </c>
      <c r="H31" s="7">
        <f t="shared" si="25"/>
        <v>83</v>
      </c>
      <c r="I31" s="7">
        <f t="shared" si="25"/>
        <v>3</v>
      </c>
      <c r="J31" s="33">
        <f t="shared" si="25"/>
        <v>95700</v>
      </c>
      <c r="K31" s="7">
        <f t="shared" si="25"/>
        <v>837</v>
      </c>
      <c r="L31" s="7">
        <f t="shared" si="25"/>
        <v>8</v>
      </c>
      <c r="M31" s="7">
        <f t="shared" si="25"/>
        <v>5</v>
      </c>
      <c r="N31" s="32">
        <f t="shared" si="25"/>
        <v>38500</v>
      </c>
      <c r="O31" s="7">
        <f t="shared" si="25"/>
        <v>181</v>
      </c>
      <c r="P31" s="7">
        <f t="shared" si="25"/>
        <v>6</v>
      </c>
      <c r="Q31" s="32">
        <f t="shared" si="25"/>
        <v>76800</v>
      </c>
      <c r="R31" s="7">
        <f t="shared" si="25"/>
        <v>291</v>
      </c>
      <c r="S31" s="7">
        <f t="shared" si="25"/>
        <v>14</v>
      </c>
      <c r="T31" s="48">
        <f t="shared" si="25"/>
        <v>145600</v>
      </c>
      <c r="U31" s="49">
        <f t="shared" si="25"/>
        <v>60</v>
      </c>
      <c r="V31" s="49">
        <f t="shared" si="25"/>
        <v>2</v>
      </c>
      <c r="W31" s="34">
        <f t="shared" si="25"/>
        <v>7000</v>
      </c>
      <c r="X31" s="49">
        <f t="shared" si="25"/>
        <v>57</v>
      </c>
      <c r="Y31" s="49">
        <f t="shared" si="25"/>
        <v>6</v>
      </c>
      <c r="Z31" s="34">
        <f t="shared" si="25"/>
        <v>25800</v>
      </c>
    </row>
    <row r="32" spans="1:26" x14ac:dyDescent="0.35">
      <c r="A32" s="9" t="s">
        <v>37</v>
      </c>
      <c r="B32" s="77">
        <v>30</v>
      </c>
      <c r="C32" s="78">
        <v>1</v>
      </c>
      <c r="D32" s="79">
        <v>121</v>
      </c>
      <c r="E32" s="80">
        <v>1</v>
      </c>
      <c r="F32" s="81">
        <v>1</v>
      </c>
      <c r="G32" s="82">
        <f t="shared" ref="G32:G37" si="26">PRODUCT(F32*31900)</f>
        <v>31900</v>
      </c>
      <c r="H32" s="79">
        <v>12</v>
      </c>
      <c r="I32" s="81">
        <v>1</v>
      </c>
      <c r="J32" s="83">
        <f t="shared" ref="J32:J37" si="27">PRODUCT(I32*31900)</f>
        <v>31900</v>
      </c>
      <c r="K32" s="79">
        <v>210</v>
      </c>
      <c r="L32" s="81">
        <v>1</v>
      </c>
      <c r="M32" s="81">
        <v>1</v>
      </c>
      <c r="N32" s="82">
        <f t="shared" ref="N32:N37" si="28">PRODUCT(M32*7700)</f>
        <v>7700</v>
      </c>
      <c r="O32" s="79">
        <v>56</v>
      </c>
      <c r="P32" s="81">
        <v>1</v>
      </c>
      <c r="Q32" s="82">
        <f t="shared" ref="Q32:Q37" si="29">PRODUCT(P32*12800)</f>
        <v>12800</v>
      </c>
      <c r="R32" s="79">
        <v>45</v>
      </c>
      <c r="S32" s="81">
        <v>2</v>
      </c>
      <c r="T32" s="84">
        <f t="shared" ref="T32:T37" si="30">PRODUCT(S32*10400)</f>
        <v>20800</v>
      </c>
      <c r="U32" s="77">
        <v>43</v>
      </c>
      <c r="V32" s="85">
        <v>2</v>
      </c>
      <c r="W32" s="86">
        <f>PRODUCT(V32*3500)</f>
        <v>7000</v>
      </c>
      <c r="X32" s="77">
        <v>17</v>
      </c>
      <c r="Y32" s="85">
        <v>1</v>
      </c>
      <c r="Z32" s="82">
        <f t="shared" ref="Z32:Z37" si="31">PRODUCT(Y32*4300)</f>
        <v>4300</v>
      </c>
    </row>
    <row r="33" spans="1:26" x14ac:dyDescent="0.35">
      <c r="A33" s="1" t="s">
        <v>38</v>
      </c>
      <c r="B33" s="10">
        <v>31</v>
      </c>
      <c r="C33" s="35">
        <v>1</v>
      </c>
      <c r="D33" s="18">
        <v>89</v>
      </c>
      <c r="E33" s="27">
        <v>1</v>
      </c>
      <c r="F33" s="4">
        <v>1</v>
      </c>
      <c r="G33" s="28">
        <f t="shared" si="26"/>
        <v>31900</v>
      </c>
      <c r="H33" s="18">
        <v>18</v>
      </c>
      <c r="I33" s="4">
        <v>1</v>
      </c>
      <c r="J33" s="29">
        <f t="shared" si="27"/>
        <v>31900</v>
      </c>
      <c r="K33" s="18">
        <v>77</v>
      </c>
      <c r="L33" s="4">
        <v>1</v>
      </c>
      <c r="M33" s="4">
        <v>1</v>
      </c>
      <c r="N33" s="28">
        <f t="shared" si="28"/>
        <v>7700</v>
      </c>
      <c r="O33" s="18">
        <v>47</v>
      </c>
      <c r="P33" s="4">
        <v>1</v>
      </c>
      <c r="Q33" s="28">
        <f t="shared" si="29"/>
        <v>12800</v>
      </c>
      <c r="R33" s="18">
        <v>33</v>
      </c>
      <c r="S33" s="4">
        <v>2</v>
      </c>
      <c r="T33" s="47">
        <f t="shared" si="30"/>
        <v>20800</v>
      </c>
      <c r="U33" s="10">
        <v>29</v>
      </c>
      <c r="V33" s="59">
        <v>1</v>
      </c>
      <c r="W33" s="30">
        <f t="shared" ref="W33:W37" si="32">PRODUCT(V33*3500)</f>
        <v>3500</v>
      </c>
      <c r="X33" s="10">
        <v>11</v>
      </c>
      <c r="Y33" s="59">
        <v>1</v>
      </c>
      <c r="Z33" s="28">
        <f t="shared" si="31"/>
        <v>4300</v>
      </c>
    </row>
    <row r="34" spans="1:26" x14ac:dyDescent="0.35">
      <c r="A34" s="1" t="s">
        <v>39</v>
      </c>
      <c r="B34" s="10">
        <v>26</v>
      </c>
      <c r="C34" s="35">
        <v>1</v>
      </c>
      <c r="D34" s="18">
        <v>100</v>
      </c>
      <c r="E34" s="27">
        <v>1</v>
      </c>
      <c r="F34" s="4">
        <v>1</v>
      </c>
      <c r="G34" s="28">
        <f t="shared" si="26"/>
        <v>31900</v>
      </c>
      <c r="H34" s="18">
        <v>12</v>
      </c>
      <c r="I34" s="4">
        <v>1</v>
      </c>
      <c r="J34" s="29">
        <f t="shared" si="27"/>
        <v>31900</v>
      </c>
      <c r="K34" s="18">
        <v>271</v>
      </c>
      <c r="L34" s="4">
        <v>1</v>
      </c>
      <c r="M34" s="4">
        <v>1</v>
      </c>
      <c r="N34" s="28">
        <f t="shared" si="28"/>
        <v>7700</v>
      </c>
      <c r="O34" s="18">
        <v>86</v>
      </c>
      <c r="P34" s="4">
        <v>1</v>
      </c>
      <c r="Q34" s="28">
        <f t="shared" si="29"/>
        <v>12800</v>
      </c>
      <c r="R34" s="18">
        <v>27</v>
      </c>
      <c r="S34" s="4">
        <v>2</v>
      </c>
      <c r="T34" s="47">
        <f t="shared" si="30"/>
        <v>20800</v>
      </c>
      <c r="U34" s="10">
        <v>49</v>
      </c>
      <c r="V34" s="59">
        <v>2</v>
      </c>
      <c r="W34" s="30">
        <f t="shared" si="32"/>
        <v>7000</v>
      </c>
      <c r="X34" s="10">
        <v>18</v>
      </c>
      <c r="Y34" s="59">
        <v>2</v>
      </c>
      <c r="Z34" s="28">
        <f t="shared" si="31"/>
        <v>8600</v>
      </c>
    </row>
    <row r="35" spans="1:26" x14ac:dyDescent="0.35">
      <c r="A35" s="1" t="s">
        <v>40</v>
      </c>
      <c r="B35" s="10">
        <v>21</v>
      </c>
      <c r="C35" s="35">
        <v>1</v>
      </c>
      <c r="D35" s="18">
        <v>49</v>
      </c>
      <c r="E35" s="27">
        <v>1</v>
      </c>
      <c r="F35" s="4">
        <v>1</v>
      </c>
      <c r="G35" s="28">
        <f t="shared" si="26"/>
        <v>31900</v>
      </c>
      <c r="H35" s="18">
        <v>8</v>
      </c>
      <c r="I35" s="4">
        <v>0</v>
      </c>
      <c r="J35" s="29">
        <f t="shared" si="27"/>
        <v>0</v>
      </c>
      <c r="K35" s="18">
        <v>14</v>
      </c>
      <c r="L35" s="4">
        <v>1</v>
      </c>
      <c r="M35" s="4">
        <v>0</v>
      </c>
      <c r="N35" s="28">
        <f t="shared" si="28"/>
        <v>0</v>
      </c>
      <c r="O35" s="18">
        <v>19</v>
      </c>
      <c r="P35" s="4">
        <v>0</v>
      </c>
      <c r="Q35" s="28">
        <f t="shared" si="29"/>
        <v>0</v>
      </c>
      <c r="R35" s="18">
        <v>21</v>
      </c>
      <c r="S35" s="4">
        <v>2</v>
      </c>
      <c r="T35" s="47">
        <f t="shared" si="30"/>
        <v>20800</v>
      </c>
      <c r="U35" s="10">
        <v>4</v>
      </c>
      <c r="V35" s="59">
        <v>0</v>
      </c>
      <c r="W35" s="30">
        <f t="shared" si="32"/>
        <v>0</v>
      </c>
      <c r="X35" s="10">
        <v>4</v>
      </c>
      <c r="Y35" s="59">
        <v>1</v>
      </c>
      <c r="Z35" s="28">
        <f t="shared" si="31"/>
        <v>4300</v>
      </c>
    </row>
    <row r="36" spans="1:26" x14ac:dyDescent="0.35">
      <c r="A36" s="1" t="s">
        <v>41</v>
      </c>
      <c r="B36" s="10">
        <v>28</v>
      </c>
      <c r="C36" s="35">
        <v>1</v>
      </c>
      <c r="D36" s="18">
        <v>157</v>
      </c>
      <c r="E36" s="27">
        <v>1</v>
      </c>
      <c r="F36" s="4">
        <v>1</v>
      </c>
      <c r="G36" s="28">
        <f t="shared" si="26"/>
        <v>31900</v>
      </c>
      <c r="H36" s="18">
        <v>24</v>
      </c>
      <c r="I36" s="4">
        <v>1</v>
      </c>
      <c r="J36" s="29">
        <f t="shared" si="27"/>
        <v>31900</v>
      </c>
      <c r="K36" s="18">
        <v>185</v>
      </c>
      <c r="L36" s="4">
        <v>1</v>
      </c>
      <c r="M36" s="4">
        <v>1</v>
      </c>
      <c r="N36" s="28">
        <f t="shared" si="28"/>
        <v>7700</v>
      </c>
      <c r="O36" s="18">
        <v>72</v>
      </c>
      <c r="P36" s="4">
        <v>1</v>
      </c>
      <c r="Q36" s="28">
        <f t="shared" si="29"/>
        <v>12800</v>
      </c>
      <c r="R36" s="18">
        <v>70</v>
      </c>
      <c r="S36" s="4">
        <v>2</v>
      </c>
      <c r="T36" s="47">
        <f t="shared" si="30"/>
        <v>20800</v>
      </c>
      <c r="U36" s="10">
        <v>23</v>
      </c>
      <c r="V36" s="59">
        <v>1</v>
      </c>
      <c r="W36" s="30">
        <f t="shared" si="32"/>
        <v>3500</v>
      </c>
      <c r="X36" s="10">
        <v>11</v>
      </c>
      <c r="Y36" s="59">
        <v>1</v>
      </c>
      <c r="Z36" s="28">
        <f t="shared" si="31"/>
        <v>4300</v>
      </c>
    </row>
    <row r="37" spans="1:26" ht="16" thickBot="1" x14ac:dyDescent="0.4">
      <c r="A37" s="11" t="s">
        <v>42</v>
      </c>
      <c r="B37" s="38">
        <v>34</v>
      </c>
      <c r="C37" s="39">
        <v>1</v>
      </c>
      <c r="D37" s="40">
        <v>68</v>
      </c>
      <c r="E37" s="41">
        <v>1</v>
      </c>
      <c r="F37" s="42">
        <v>1</v>
      </c>
      <c r="G37" s="60">
        <f t="shared" si="26"/>
        <v>31900</v>
      </c>
      <c r="H37" s="40">
        <v>6</v>
      </c>
      <c r="I37" s="42">
        <v>0</v>
      </c>
      <c r="J37" s="69">
        <f t="shared" si="27"/>
        <v>0</v>
      </c>
      <c r="K37" s="40">
        <v>34</v>
      </c>
      <c r="L37" s="42">
        <v>1</v>
      </c>
      <c r="M37" s="42">
        <v>1</v>
      </c>
      <c r="N37" s="60">
        <f t="shared" si="28"/>
        <v>7700</v>
      </c>
      <c r="O37" s="40">
        <v>29</v>
      </c>
      <c r="P37" s="42">
        <v>1</v>
      </c>
      <c r="Q37" s="60">
        <f t="shared" si="29"/>
        <v>12800</v>
      </c>
      <c r="R37" s="40">
        <v>42</v>
      </c>
      <c r="S37" s="42">
        <v>2</v>
      </c>
      <c r="T37" s="61">
        <f t="shared" si="30"/>
        <v>20800</v>
      </c>
      <c r="U37" s="38">
        <v>45</v>
      </c>
      <c r="V37" s="62">
        <v>2</v>
      </c>
      <c r="W37" s="63">
        <f t="shared" si="32"/>
        <v>7000</v>
      </c>
      <c r="X37" s="38">
        <v>5</v>
      </c>
      <c r="Y37" s="62">
        <v>1</v>
      </c>
      <c r="Z37" s="60">
        <f t="shared" si="31"/>
        <v>4300</v>
      </c>
    </row>
    <row r="38" spans="1:26" s="8" customFormat="1" ht="16" thickBot="1" x14ac:dyDescent="0.4">
      <c r="A38" s="13" t="s">
        <v>43</v>
      </c>
      <c r="B38" s="52">
        <f t="shared" ref="B38:Z38" si="33">SUM(B32:B37)</f>
        <v>170</v>
      </c>
      <c r="C38" s="52">
        <f t="shared" si="33"/>
        <v>6</v>
      </c>
      <c r="D38" s="52">
        <f t="shared" si="33"/>
        <v>584</v>
      </c>
      <c r="E38" s="51">
        <f t="shared" si="33"/>
        <v>6</v>
      </c>
      <c r="F38" s="52">
        <f t="shared" si="33"/>
        <v>6</v>
      </c>
      <c r="G38" s="87">
        <f t="shared" si="33"/>
        <v>191400</v>
      </c>
      <c r="H38" s="52">
        <f t="shared" si="33"/>
        <v>80</v>
      </c>
      <c r="I38" s="52">
        <f t="shared" si="33"/>
        <v>4</v>
      </c>
      <c r="J38" s="88">
        <f t="shared" si="33"/>
        <v>127600</v>
      </c>
      <c r="K38" s="52">
        <f t="shared" si="33"/>
        <v>791</v>
      </c>
      <c r="L38" s="52">
        <f t="shared" si="33"/>
        <v>6</v>
      </c>
      <c r="M38" s="52">
        <f t="shared" si="33"/>
        <v>5</v>
      </c>
      <c r="N38" s="87">
        <f t="shared" si="33"/>
        <v>38500</v>
      </c>
      <c r="O38" s="52">
        <f t="shared" si="33"/>
        <v>309</v>
      </c>
      <c r="P38" s="52">
        <f t="shared" si="33"/>
        <v>5</v>
      </c>
      <c r="Q38" s="87">
        <f t="shared" si="33"/>
        <v>64000</v>
      </c>
      <c r="R38" s="52">
        <f t="shared" si="33"/>
        <v>238</v>
      </c>
      <c r="S38" s="52">
        <f t="shared" si="33"/>
        <v>12</v>
      </c>
      <c r="T38" s="53">
        <f t="shared" si="33"/>
        <v>124800</v>
      </c>
      <c r="U38" s="54">
        <f t="shared" si="33"/>
        <v>193</v>
      </c>
      <c r="V38" s="54">
        <f t="shared" si="33"/>
        <v>8</v>
      </c>
      <c r="W38" s="55">
        <f t="shared" si="33"/>
        <v>28000</v>
      </c>
      <c r="X38" s="54">
        <f t="shared" si="33"/>
        <v>66</v>
      </c>
      <c r="Y38" s="54">
        <f t="shared" si="33"/>
        <v>7</v>
      </c>
      <c r="Z38" s="55">
        <f t="shared" si="33"/>
        <v>30100</v>
      </c>
    </row>
    <row r="39" spans="1:26" x14ac:dyDescent="0.35">
      <c r="A39" s="1" t="s">
        <v>44</v>
      </c>
      <c r="B39" s="77">
        <v>4</v>
      </c>
      <c r="C39" s="78">
        <v>1</v>
      </c>
      <c r="D39" s="79">
        <v>39</v>
      </c>
      <c r="E39" s="80">
        <v>1</v>
      </c>
      <c r="F39" s="81">
        <v>1</v>
      </c>
      <c r="G39" s="82">
        <f>PRODUCT(F39*31900)</f>
        <v>31900</v>
      </c>
      <c r="H39" s="79">
        <v>11</v>
      </c>
      <c r="I39" s="81">
        <v>1</v>
      </c>
      <c r="J39" s="83">
        <f>PRODUCT(I39*31900)</f>
        <v>31900</v>
      </c>
      <c r="K39" s="79">
        <v>5</v>
      </c>
      <c r="L39" s="81">
        <v>1</v>
      </c>
      <c r="M39" s="81">
        <v>0</v>
      </c>
      <c r="N39" s="82">
        <f>PRODUCT(M39*7700)</f>
        <v>0</v>
      </c>
      <c r="O39" s="79">
        <v>2</v>
      </c>
      <c r="P39" s="81">
        <v>0</v>
      </c>
      <c r="Q39" s="82">
        <f>PRODUCT(P39*12800)</f>
        <v>0</v>
      </c>
      <c r="R39" s="79">
        <v>12</v>
      </c>
      <c r="S39" s="81">
        <v>0</v>
      </c>
      <c r="T39" s="84">
        <f>PRODUCT(S39*10400)</f>
        <v>0</v>
      </c>
      <c r="U39" s="77">
        <v>27</v>
      </c>
      <c r="V39" s="85">
        <v>1</v>
      </c>
      <c r="W39" s="86">
        <f>PRODUCT(V39*3500)</f>
        <v>3500</v>
      </c>
      <c r="X39" s="77">
        <v>0</v>
      </c>
      <c r="Y39" s="85">
        <v>0</v>
      </c>
      <c r="Z39" s="82">
        <f>PRODUCT(Y39*4300)</f>
        <v>0</v>
      </c>
    </row>
    <row r="40" spans="1:26" x14ac:dyDescent="0.35">
      <c r="A40" s="1" t="s">
        <v>45</v>
      </c>
      <c r="B40" s="10">
        <v>10</v>
      </c>
      <c r="C40" s="26">
        <v>1</v>
      </c>
      <c r="D40" s="18">
        <v>89</v>
      </c>
      <c r="E40" s="27">
        <v>1</v>
      </c>
      <c r="F40" s="4">
        <v>1</v>
      </c>
      <c r="G40" s="28">
        <f>PRODUCT(F40*31900)</f>
        <v>31900</v>
      </c>
      <c r="H40" s="18">
        <v>21</v>
      </c>
      <c r="I40" s="4">
        <v>1</v>
      </c>
      <c r="J40" s="29">
        <f>PRODUCT(I40*31900)</f>
        <v>31900</v>
      </c>
      <c r="K40" s="18">
        <v>7</v>
      </c>
      <c r="L40" s="4">
        <v>1</v>
      </c>
      <c r="M40" s="4">
        <v>0</v>
      </c>
      <c r="N40" s="28">
        <f>PRODUCT(M40*7700)</f>
        <v>0</v>
      </c>
      <c r="O40" s="18">
        <v>19</v>
      </c>
      <c r="P40" s="4">
        <v>0</v>
      </c>
      <c r="Q40" s="28">
        <f>PRODUCT(P40*12800)</f>
        <v>0</v>
      </c>
      <c r="R40" s="18">
        <v>22</v>
      </c>
      <c r="S40" s="4">
        <v>2</v>
      </c>
      <c r="T40" s="47">
        <f>PRODUCT(S40*10400)</f>
        <v>20800</v>
      </c>
      <c r="U40" s="10">
        <v>50</v>
      </c>
      <c r="V40" s="59">
        <v>2</v>
      </c>
      <c r="W40" s="30">
        <f t="shared" ref="W40:W43" si="34">PRODUCT(V40*3500)</f>
        <v>7000</v>
      </c>
      <c r="X40" s="10">
        <v>0</v>
      </c>
      <c r="Y40" s="57">
        <v>0</v>
      </c>
      <c r="Z40" s="28">
        <f>PRODUCT(Y40*4300)</f>
        <v>0</v>
      </c>
    </row>
    <row r="41" spans="1:26" x14ac:dyDescent="0.35">
      <c r="A41" s="1" t="s">
        <v>46</v>
      </c>
      <c r="B41" s="10">
        <v>6</v>
      </c>
      <c r="C41" s="26">
        <v>1</v>
      </c>
      <c r="D41" s="18">
        <v>29</v>
      </c>
      <c r="E41" s="27">
        <v>1</v>
      </c>
      <c r="F41" s="4">
        <v>1</v>
      </c>
      <c r="G41" s="28">
        <f>PRODUCT(F41*31900)</f>
        <v>31900</v>
      </c>
      <c r="H41" s="18">
        <v>4</v>
      </c>
      <c r="I41" s="4">
        <v>0</v>
      </c>
      <c r="J41" s="29">
        <f>PRODUCT(I41*31900)</f>
        <v>0</v>
      </c>
      <c r="K41" s="18">
        <v>12</v>
      </c>
      <c r="L41" s="4">
        <v>1</v>
      </c>
      <c r="M41" s="4">
        <v>0</v>
      </c>
      <c r="N41" s="28">
        <f>PRODUCT(M41*7700)</f>
        <v>0</v>
      </c>
      <c r="O41" s="18">
        <v>8</v>
      </c>
      <c r="P41" s="4">
        <v>0</v>
      </c>
      <c r="Q41" s="28">
        <f>PRODUCT(P41*12800)</f>
        <v>0</v>
      </c>
      <c r="R41" s="18">
        <v>8</v>
      </c>
      <c r="S41" s="4">
        <v>0</v>
      </c>
      <c r="T41" s="47">
        <f>PRODUCT(S41*10400)</f>
        <v>0</v>
      </c>
      <c r="U41" s="10">
        <v>2</v>
      </c>
      <c r="V41" s="59">
        <v>0</v>
      </c>
      <c r="W41" s="30">
        <f t="shared" si="34"/>
        <v>0</v>
      </c>
      <c r="X41" s="10">
        <v>1</v>
      </c>
      <c r="Y41" s="57">
        <v>0</v>
      </c>
      <c r="Z41" s="28">
        <f>PRODUCT(Y41*4300)</f>
        <v>0</v>
      </c>
    </row>
    <row r="42" spans="1:26" x14ac:dyDescent="0.35">
      <c r="A42" s="1" t="s">
        <v>47</v>
      </c>
      <c r="B42" s="10">
        <v>6</v>
      </c>
      <c r="C42" s="26">
        <v>1</v>
      </c>
      <c r="D42" s="18">
        <v>70</v>
      </c>
      <c r="E42" s="27">
        <v>1</v>
      </c>
      <c r="F42" s="4">
        <v>1</v>
      </c>
      <c r="G42" s="28">
        <f>PRODUCT(F42*31900)</f>
        <v>31900</v>
      </c>
      <c r="H42" s="18">
        <v>6</v>
      </c>
      <c r="I42" s="4">
        <v>0</v>
      </c>
      <c r="J42" s="29">
        <f>PRODUCT(I42*31900)</f>
        <v>0</v>
      </c>
      <c r="K42" s="18">
        <v>30</v>
      </c>
      <c r="L42" s="4">
        <v>1</v>
      </c>
      <c r="M42" s="4">
        <v>1</v>
      </c>
      <c r="N42" s="28">
        <f>PRODUCT(M42*7700)</f>
        <v>7700</v>
      </c>
      <c r="O42" s="18">
        <v>20</v>
      </c>
      <c r="P42" s="4">
        <v>1</v>
      </c>
      <c r="Q42" s="28">
        <f>PRODUCT(P42*12800)</f>
        <v>12800</v>
      </c>
      <c r="R42" s="18">
        <v>6</v>
      </c>
      <c r="S42" s="4">
        <v>1</v>
      </c>
      <c r="T42" s="47">
        <f>PRODUCT(S42*10400)</f>
        <v>10400</v>
      </c>
      <c r="U42" s="10">
        <v>45</v>
      </c>
      <c r="V42" s="59">
        <v>2</v>
      </c>
      <c r="W42" s="30">
        <f t="shared" si="34"/>
        <v>7000</v>
      </c>
      <c r="X42" s="10">
        <v>1</v>
      </c>
      <c r="Y42" s="57">
        <v>0</v>
      </c>
      <c r="Z42" s="28">
        <f>PRODUCT(Y42*4300)</f>
        <v>0</v>
      </c>
    </row>
    <row r="43" spans="1:26" ht="16" thickBot="1" x14ac:dyDescent="0.4">
      <c r="A43" s="5" t="s">
        <v>48</v>
      </c>
      <c r="B43" s="73">
        <v>13</v>
      </c>
      <c r="C43" s="39">
        <v>1</v>
      </c>
      <c r="D43" s="75">
        <v>372</v>
      </c>
      <c r="E43" s="41">
        <v>1</v>
      </c>
      <c r="F43" s="42">
        <v>2</v>
      </c>
      <c r="G43" s="60">
        <f>PRODUCT(F43*31900)</f>
        <v>63800</v>
      </c>
      <c r="H43" s="75">
        <v>52</v>
      </c>
      <c r="I43" s="42">
        <v>3</v>
      </c>
      <c r="J43" s="69">
        <f>PRODUCT(I43*31900)</f>
        <v>95700</v>
      </c>
      <c r="K43" s="75">
        <v>391</v>
      </c>
      <c r="L43" s="42">
        <v>1</v>
      </c>
      <c r="M43" s="42">
        <v>1</v>
      </c>
      <c r="N43" s="60">
        <f>PRODUCT(M43*7700)</f>
        <v>7700</v>
      </c>
      <c r="O43" s="75">
        <v>369</v>
      </c>
      <c r="P43" s="42">
        <v>1</v>
      </c>
      <c r="Q43" s="60">
        <f>PRODUCT(P43*12800)</f>
        <v>12800</v>
      </c>
      <c r="R43" s="75">
        <v>149</v>
      </c>
      <c r="S43" s="42">
        <v>5</v>
      </c>
      <c r="T43" s="61">
        <f>PRODUCT(S43*10400)</f>
        <v>52000</v>
      </c>
      <c r="U43" s="73">
        <v>39</v>
      </c>
      <c r="V43" s="76">
        <v>1</v>
      </c>
      <c r="W43" s="63">
        <f t="shared" si="34"/>
        <v>3500</v>
      </c>
      <c r="X43" s="73">
        <v>34</v>
      </c>
      <c r="Y43" s="76">
        <v>2</v>
      </c>
      <c r="Z43" s="60">
        <f>PRODUCT(Y43*4300)</f>
        <v>8600</v>
      </c>
    </row>
    <row r="44" spans="1:26" s="8" customFormat="1" ht="16" thickBot="1" x14ac:dyDescent="0.4">
      <c r="A44" s="6" t="s">
        <v>49</v>
      </c>
      <c r="B44" s="7">
        <f t="shared" ref="B44:X44" si="35">SUM(B39:B43)</f>
        <v>39</v>
      </c>
      <c r="C44" s="7">
        <f t="shared" si="35"/>
        <v>5</v>
      </c>
      <c r="D44" s="7">
        <f t="shared" si="35"/>
        <v>599</v>
      </c>
      <c r="E44" s="31">
        <f t="shared" si="35"/>
        <v>5</v>
      </c>
      <c r="F44" s="7">
        <f t="shared" si="35"/>
        <v>6</v>
      </c>
      <c r="G44" s="32">
        <f t="shared" si="35"/>
        <v>191400</v>
      </c>
      <c r="H44" s="7">
        <f t="shared" si="35"/>
        <v>94</v>
      </c>
      <c r="I44" s="7">
        <f t="shared" si="35"/>
        <v>5</v>
      </c>
      <c r="J44" s="33">
        <f t="shared" si="35"/>
        <v>159500</v>
      </c>
      <c r="K44" s="7">
        <f t="shared" si="35"/>
        <v>445</v>
      </c>
      <c r="L44" s="7">
        <f t="shared" si="35"/>
        <v>5</v>
      </c>
      <c r="M44" s="7">
        <f t="shared" si="35"/>
        <v>2</v>
      </c>
      <c r="N44" s="32">
        <f t="shared" si="35"/>
        <v>15400</v>
      </c>
      <c r="O44" s="7">
        <f t="shared" si="35"/>
        <v>418</v>
      </c>
      <c r="P44" s="7">
        <f t="shared" si="35"/>
        <v>2</v>
      </c>
      <c r="Q44" s="32">
        <f t="shared" si="35"/>
        <v>25600</v>
      </c>
      <c r="R44" s="7">
        <f t="shared" si="35"/>
        <v>197</v>
      </c>
      <c r="S44" s="7">
        <f t="shared" si="35"/>
        <v>8</v>
      </c>
      <c r="T44" s="48">
        <f t="shared" si="35"/>
        <v>83200</v>
      </c>
      <c r="U44" s="49">
        <f t="shared" si="35"/>
        <v>163</v>
      </c>
      <c r="V44" s="49">
        <f t="shared" si="35"/>
        <v>6</v>
      </c>
      <c r="W44" s="34">
        <f t="shared" si="35"/>
        <v>21000</v>
      </c>
      <c r="X44" s="49">
        <f t="shared" si="35"/>
        <v>36</v>
      </c>
      <c r="Y44" s="58"/>
      <c r="Z44" s="34">
        <f>SUM(Z39:Z43)</f>
        <v>8600</v>
      </c>
    </row>
    <row r="45" spans="1:26" ht="16" thickBot="1" x14ac:dyDescent="0.4">
      <c r="A45" s="1" t="s">
        <v>50</v>
      </c>
      <c r="B45" s="77">
        <v>12</v>
      </c>
      <c r="C45" s="78">
        <v>1</v>
      </c>
      <c r="D45" s="79">
        <v>28</v>
      </c>
      <c r="E45" s="80">
        <v>1</v>
      </c>
      <c r="F45" s="81">
        <v>1</v>
      </c>
      <c r="G45" s="82">
        <f>PRODUCT(F45*31900)</f>
        <v>31900</v>
      </c>
      <c r="H45" s="79">
        <v>2</v>
      </c>
      <c r="I45" s="81">
        <v>0</v>
      </c>
      <c r="J45" s="83">
        <f>PRODUCT(I45*31900)</f>
        <v>0</v>
      </c>
      <c r="K45" s="79">
        <v>32</v>
      </c>
      <c r="L45" s="81">
        <v>1</v>
      </c>
      <c r="M45" s="81">
        <v>1</v>
      </c>
      <c r="N45" s="82">
        <f>PRODUCT(M45*7700)</f>
        <v>7700</v>
      </c>
      <c r="O45" s="79">
        <v>18</v>
      </c>
      <c r="P45" s="81">
        <v>0</v>
      </c>
      <c r="Q45" s="82">
        <f>PRODUCT(P45*12800)</f>
        <v>0</v>
      </c>
      <c r="R45" s="79">
        <v>15</v>
      </c>
      <c r="S45" s="81">
        <v>1</v>
      </c>
      <c r="T45" s="84">
        <f>PRODUCT(S45*10400)</f>
        <v>10400</v>
      </c>
      <c r="U45" s="77">
        <v>38</v>
      </c>
      <c r="V45" s="85">
        <v>1</v>
      </c>
      <c r="W45" s="86">
        <f>PRODUCT(V45*3500)</f>
        <v>3500</v>
      </c>
      <c r="X45" s="77">
        <v>2</v>
      </c>
      <c r="Y45" s="85">
        <v>0</v>
      </c>
      <c r="Z45" s="82">
        <f>PRODUCT(Y45*4300)</f>
        <v>0</v>
      </c>
    </row>
    <row r="46" spans="1:26" ht="16" thickBot="1" x14ac:dyDescent="0.4">
      <c r="A46" s="1" t="s">
        <v>51</v>
      </c>
      <c r="B46" s="2">
        <v>6</v>
      </c>
      <c r="C46" s="26">
        <v>1</v>
      </c>
      <c r="D46" s="3">
        <v>42</v>
      </c>
      <c r="E46" s="27">
        <v>1</v>
      </c>
      <c r="F46" s="4">
        <v>1</v>
      </c>
      <c r="G46" s="28">
        <f>PRODUCT(F46*31900)</f>
        <v>31900</v>
      </c>
      <c r="H46" s="3">
        <v>5</v>
      </c>
      <c r="I46" s="4">
        <v>0</v>
      </c>
      <c r="J46" s="29">
        <f>PRODUCT(I46*31900)</f>
        <v>0</v>
      </c>
      <c r="K46" s="3">
        <v>25</v>
      </c>
      <c r="L46" s="4">
        <v>1</v>
      </c>
      <c r="M46" s="4">
        <v>1</v>
      </c>
      <c r="N46" s="28">
        <f>PRODUCT(M46*7700)</f>
        <v>7700</v>
      </c>
      <c r="O46" s="3">
        <v>21</v>
      </c>
      <c r="P46" s="4">
        <v>1</v>
      </c>
      <c r="Q46" s="28">
        <f>PRODUCT(P46*12800)</f>
        <v>12800</v>
      </c>
      <c r="R46" s="3">
        <v>12</v>
      </c>
      <c r="S46" s="4">
        <v>1</v>
      </c>
      <c r="T46" s="47">
        <f>PRODUCT(S46*10400)</f>
        <v>10400</v>
      </c>
      <c r="U46" s="2">
        <v>16</v>
      </c>
      <c r="V46" s="57">
        <v>1</v>
      </c>
      <c r="W46" s="30">
        <f t="shared" ref="W46:W48" si="36">PRODUCT(V46*3500)</f>
        <v>3500</v>
      </c>
      <c r="X46" s="2">
        <v>4</v>
      </c>
      <c r="Y46" s="57">
        <v>1</v>
      </c>
      <c r="Z46" s="82">
        <f t="shared" ref="Z46:Z48" si="37">PRODUCT(Y46*4300)</f>
        <v>4300</v>
      </c>
    </row>
    <row r="47" spans="1:26" ht="16" thickBot="1" x14ac:dyDescent="0.4">
      <c r="A47" s="1" t="s">
        <v>52</v>
      </c>
      <c r="B47" s="2">
        <v>10</v>
      </c>
      <c r="C47" s="26">
        <v>1</v>
      </c>
      <c r="D47" s="3">
        <v>73</v>
      </c>
      <c r="E47" s="27">
        <v>1</v>
      </c>
      <c r="F47" s="4">
        <v>1</v>
      </c>
      <c r="G47" s="28">
        <f>PRODUCT(F47*31900)</f>
        <v>31900</v>
      </c>
      <c r="H47" s="3">
        <v>13</v>
      </c>
      <c r="I47" s="4">
        <v>1</v>
      </c>
      <c r="J47" s="29">
        <f>PRODUCT(I47*31900)</f>
        <v>31900</v>
      </c>
      <c r="K47" s="3">
        <v>37</v>
      </c>
      <c r="L47" s="4">
        <v>1</v>
      </c>
      <c r="M47" s="4">
        <v>1</v>
      </c>
      <c r="N47" s="28">
        <f>PRODUCT(M47*7700)</f>
        <v>7700</v>
      </c>
      <c r="O47" s="3">
        <v>37</v>
      </c>
      <c r="P47" s="4">
        <v>1</v>
      </c>
      <c r="Q47" s="28">
        <f>PRODUCT(P47*12800)</f>
        <v>12800</v>
      </c>
      <c r="R47" s="3">
        <v>18</v>
      </c>
      <c r="S47" s="4">
        <v>1</v>
      </c>
      <c r="T47" s="47">
        <f>PRODUCT(S47*10400)</f>
        <v>10400</v>
      </c>
      <c r="U47" s="2">
        <v>23</v>
      </c>
      <c r="V47" s="57">
        <v>1</v>
      </c>
      <c r="W47" s="30">
        <f t="shared" si="36"/>
        <v>3500</v>
      </c>
      <c r="X47" s="2">
        <v>9</v>
      </c>
      <c r="Y47" s="57">
        <v>1</v>
      </c>
      <c r="Z47" s="82">
        <f t="shared" si="37"/>
        <v>4300</v>
      </c>
    </row>
    <row r="48" spans="1:26" ht="16" thickBot="1" x14ac:dyDescent="0.4">
      <c r="A48" s="5" t="s">
        <v>53</v>
      </c>
      <c r="B48" s="38">
        <v>4</v>
      </c>
      <c r="C48" s="39">
        <v>1</v>
      </c>
      <c r="D48" s="40">
        <v>19</v>
      </c>
      <c r="E48" s="41">
        <v>1</v>
      </c>
      <c r="F48" s="42">
        <v>0</v>
      </c>
      <c r="G48" s="60">
        <f>PRODUCT(F48*31900)</f>
        <v>0</v>
      </c>
      <c r="H48" s="40">
        <v>1</v>
      </c>
      <c r="I48" s="42">
        <v>0</v>
      </c>
      <c r="J48" s="69">
        <f>PRODUCT(I48*31900)</f>
        <v>0</v>
      </c>
      <c r="K48" s="40">
        <v>10</v>
      </c>
      <c r="L48" s="42">
        <v>1</v>
      </c>
      <c r="M48" s="42">
        <v>0</v>
      </c>
      <c r="N48" s="60">
        <f>PRODUCT(M48*7700)</f>
        <v>0</v>
      </c>
      <c r="O48" s="40">
        <v>12</v>
      </c>
      <c r="P48" s="42">
        <v>0</v>
      </c>
      <c r="Q48" s="60">
        <f>PRODUCT(P48*12800)</f>
        <v>0</v>
      </c>
      <c r="R48" s="40">
        <v>11</v>
      </c>
      <c r="S48" s="42">
        <v>1</v>
      </c>
      <c r="T48" s="61">
        <f>PRODUCT(S48*10400)</f>
        <v>10400</v>
      </c>
      <c r="U48" s="38">
        <v>7</v>
      </c>
      <c r="V48" s="62">
        <v>0</v>
      </c>
      <c r="W48" s="63">
        <f t="shared" si="36"/>
        <v>0</v>
      </c>
      <c r="X48" s="38">
        <v>2</v>
      </c>
      <c r="Y48" s="62">
        <v>0</v>
      </c>
      <c r="Z48" s="82">
        <f t="shared" si="37"/>
        <v>0</v>
      </c>
    </row>
    <row r="49" spans="1:26" s="8" customFormat="1" ht="16" thickBot="1" x14ac:dyDescent="0.4">
      <c r="A49" s="6" t="s">
        <v>54</v>
      </c>
      <c r="B49" s="7">
        <f t="shared" ref="B49:Z49" si="38">SUM(B45:B48)</f>
        <v>32</v>
      </c>
      <c r="C49" s="7">
        <f t="shared" si="38"/>
        <v>4</v>
      </c>
      <c r="D49" s="7">
        <f t="shared" si="38"/>
        <v>162</v>
      </c>
      <c r="E49" s="31">
        <f t="shared" si="38"/>
        <v>4</v>
      </c>
      <c r="F49" s="7">
        <f t="shared" si="38"/>
        <v>3</v>
      </c>
      <c r="G49" s="32">
        <f t="shared" si="38"/>
        <v>95700</v>
      </c>
      <c r="H49" s="7">
        <f t="shared" si="38"/>
        <v>21</v>
      </c>
      <c r="I49" s="7">
        <f t="shared" si="38"/>
        <v>1</v>
      </c>
      <c r="J49" s="33">
        <f t="shared" si="38"/>
        <v>31900</v>
      </c>
      <c r="K49" s="7">
        <f t="shared" si="38"/>
        <v>104</v>
      </c>
      <c r="L49" s="7">
        <f t="shared" si="38"/>
        <v>4</v>
      </c>
      <c r="M49" s="7">
        <f t="shared" si="38"/>
        <v>3</v>
      </c>
      <c r="N49" s="32">
        <f t="shared" si="38"/>
        <v>23100</v>
      </c>
      <c r="O49" s="7">
        <f t="shared" si="38"/>
        <v>88</v>
      </c>
      <c r="P49" s="7">
        <f t="shared" si="38"/>
        <v>2</v>
      </c>
      <c r="Q49" s="32">
        <f t="shared" si="38"/>
        <v>25600</v>
      </c>
      <c r="R49" s="7">
        <f t="shared" si="38"/>
        <v>56</v>
      </c>
      <c r="S49" s="7">
        <f t="shared" si="38"/>
        <v>4</v>
      </c>
      <c r="T49" s="48">
        <f t="shared" si="38"/>
        <v>41600</v>
      </c>
      <c r="U49" s="49">
        <f t="shared" si="38"/>
        <v>84</v>
      </c>
      <c r="V49" s="49">
        <f t="shared" si="38"/>
        <v>3</v>
      </c>
      <c r="W49" s="34">
        <f t="shared" si="38"/>
        <v>10500</v>
      </c>
      <c r="X49" s="49">
        <f t="shared" si="38"/>
        <v>17</v>
      </c>
      <c r="Y49" s="49">
        <f t="shared" si="38"/>
        <v>2</v>
      </c>
      <c r="Z49" s="34">
        <f t="shared" si="38"/>
        <v>8600</v>
      </c>
    </row>
    <row r="50" spans="1:26" ht="16" thickBot="1" x14ac:dyDescent="0.4">
      <c r="A50" s="9" t="s">
        <v>55</v>
      </c>
      <c r="B50" s="77">
        <v>8</v>
      </c>
      <c r="C50" s="78">
        <v>1</v>
      </c>
      <c r="D50" s="79">
        <v>58</v>
      </c>
      <c r="E50" s="80">
        <v>1</v>
      </c>
      <c r="F50" s="81">
        <v>1</v>
      </c>
      <c r="G50" s="82">
        <f t="shared" ref="G50:G55" si="39">PRODUCT(F50*31900)</f>
        <v>31900</v>
      </c>
      <c r="H50" s="79">
        <v>8</v>
      </c>
      <c r="I50" s="81">
        <v>0</v>
      </c>
      <c r="J50" s="83">
        <f t="shared" ref="J50:J55" si="40">PRODUCT(I50*31900)</f>
        <v>0</v>
      </c>
      <c r="K50" s="79">
        <v>79</v>
      </c>
      <c r="L50" s="81">
        <v>1</v>
      </c>
      <c r="M50" s="81">
        <v>1</v>
      </c>
      <c r="N50" s="82">
        <f t="shared" ref="N50:N55" si="41">PRODUCT(M50*7700)</f>
        <v>7700</v>
      </c>
      <c r="O50" s="79">
        <v>39</v>
      </c>
      <c r="P50" s="81">
        <v>1</v>
      </c>
      <c r="Q50" s="82">
        <f t="shared" ref="Q50:Q55" si="42">PRODUCT(P50*12800)</f>
        <v>12800</v>
      </c>
      <c r="R50" s="79">
        <v>32</v>
      </c>
      <c r="S50" s="81">
        <v>2</v>
      </c>
      <c r="T50" s="84">
        <f t="shared" ref="T50:T55" si="43">PRODUCT(S50*10400)</f>
        <v>20800</v>
      </c>
      <c r="U50" s="77">
        <v>10</v>
      </c>
      <c r="V50" s="85">
        <v>1</v>
      </c>
      <c r="W50" s="86">
        <f>PRODUCT(V50*3500)</f>
        <v>3500</v>
      </c>
      <c r="X50" s="77">
        <v>4</v>
      </c>
      <c r="Y50" s="85">
        <v>1</v>
      </c>
      <c r="Z50" s="82">
        <f>PRODUCT(Y50*4300)</f>
        <v>4300</v>
      </c>
    </row>
    <row r="51" spans="1:26" ht="16" thickBot="1" x14ac:dyDescent="0.4">
      <c r="A51" s="1" t="s">
        <v>56</v>
      </c>
      <c r="B51" s="10">
        <v>5</v>
      </c>
      <c r="C51" s="35">
        <v>1</v>
      </c>
      <c r="D51" s="18">
        <v>7</v>
      </c>
      <c r="E51" s="27">
        <v>1</v>
      </c>
      <c r="F51" s="4">
        <v>0</v>
      </c>
      <c r="G51" s="28">
        <f t="shared" si="39"/>
        <v>0</v>
      </c>
      <c r="H51" s="18">
        <v>1</v>
      </c>
      <c r="I51" s="4">
        <v>0</v>
      </c>
      <c r="J51" s="29">
        <f t="shared" si="40"/>
        <v>0</v>
      </c>
      <c r="K51" s="18">
        <v>2</v>
      </c>
      <c r="L51" s="4">
        <v>1</v>
      </c>
      <c r="M51" s="4">
        <v>0</v>
      </c>
      <c r="N51" s="28">
        <f t="shared" si="41"/>
        <v>0</v>
      </c>
      <c r="O51" s="18">
        <v>5</v>
      </c>
      <c r="P51" s="4">
        <v>0</v>
      </c>
      <c r="Q51" s="28">
        <f t="shared" si="42"/>
        <v>0</v>
      </c>
      <c r="R51" s="18">
        <v>1</v>
      </c>
      <c r="S51" s="4">
        <v>0</v>
      </c>
      <c r="T51" s="47">
        <f t="shared" si="43"/>
        <v>0</v>
      </c>
      <c r="U51" s="10">
        <v>2</v>
      </c>
      <c r="V51" s="59">
        <v>0</v>
      </c>
      <c r="W51" s="30">
        <f t="shared" ref="W51:W55" si="44">PRODUCT(V51*3500)</f>
        <v>0</v>
      </c>
      <c r="X51" s="10">
        <v>0</v>
      </c>
      <c r="Y51" s="59">
        <v>0</v>
      </c>
      <c r="Z51" s="82">
        <f t="shared" ref="Z51:Z55" si="45">PRODUCT(Y51*4300)</f>
        <v>0</v>
      </c>
    </row>
    <row r="52" spans="1:26" ht="16" thickBot="1" x14ac:dyDescent="0.4">
      <c r="A52" s="1" t="s">
        <v>57</v>
      </c>
      <c r="B52" s="10">
        <v>4</v>
      </c>
      <c r="C52" s="35">
        <v>1</v>
      </c>
      <c r="D52" s="18">
        <v>7</v>
      </c>
      <c r="E52" s="27">
        <v>1</v>
      </c>
      <c r="F52" s="4">
        <v>0</v>
      </c>
      <c r="G52" s="28">
        <f t="shared" si="39"/>
        <v>0</v>
      </c>
      <c r="H52" s="18">
        <v>1</v>
      </c>
      <c r="I52" s="4">
        <v>0</v>
      </c>
      <c r="J52" s="29">
        <f t="shared" si="40"/>
        <v>0</v>
      </c>
      <c r="K52" s="18">
        <v>3</v>
      </c>
      <c r="L52" s="4">
        <v>1</v>
      </c>
      <c r="M52" s="4">
        <v>0</v>
      </c>
      <c r="N52" s="28">
        <f t="shared" si="41"/>
        <v>0</v>
      </c>
      <c r="O52" s="18">
        <v>2</v>
      </c>
      <c r="P52" s="4">
        <v>0</v>
      </c>
      <c r="Q52" s="28">
        <f t="shared" si="42"/>
        <v>0</v>
      </c>
      <c r="R52" s="18">
        <v>2</v>
      </c>
      <c r="S52" s="4">
        <v>0</v>
      </c>
      <c r="T52" s="47">
        <f t="shared" si="43"/>
        <v>0</v>
      </c>
      <c r="U52" s="10">
        <v>0</v>
      </c>
      <c r="V52" s="59">
        <v>0</v>
      </c>
      <c r="W52" s="30">
        <f t="shared" si="44"/>
        <v>0</v>
      </c>
      <c r="X52" s="10">
        <v>0</v>
      </c>
      <c r="Y52" s="59">
        <v>0</v>
      </c>
      <c r="Z52" s="82">
        <f t="shared" si="45"/>
        <v>0</v>
      </c>
    </row>
    <row r="53" spans="1:26" ht="16" thickBot="1" x14ac:dyDescent="0.4">
      <c r="A53" s="1" t="s">
        <v>58</v>
      </c>
      <c r="B53" s="10">
        <v>0</v>
      </c>
      <c r="C53" s="35">
        <v>0</v>
      </c>
      <c r="D53" s="18">
        <v>10</v>
      </c>
      <c r="E53" s="27">
        <v>1</v>
      </c>
      <c r="F53" s="4">
        <v>0</v>
      </c>
      <c r="G53" s="28">
        <f t="shared" si="39"/>
        <v>0</v>
      </c>
      <c r="H53" s="18">
        <v>0</v>
      </c>
      <c r="I53" s="4">
        <v>0</v>
      </c>
      <c r="J53" s="29">
        <f t="shared" si="40"/>
        <v>0</v>
      </c>
      <c r="K53" s="18">
        <v>0</v>
      </c>
      <c r="L53" s="4">
        <v>0</v>
      </c>
      <c r="M53" s="4">
        <v>0</v>
      </c>
      <c r="N53" s="28">
        <f t="shared" si="41"/>
        <v>0</v>
      </c>
      <c r="O53" s="18">
        <v>3</v>
      </c>
      <c r="P53" s="4">
        <v>0</v>
      </c>
      <c r="Q53" s="28">
        <f t="shared" si="42"/>
        <v>0</v>
      </c>
      <c r="R53" s="18">
        <v>2</v>
      </c>
      <c r="S53" s="4">
        <v>1</v>
      </c>
      <c r="T53" s="47">
        <f t="shared" si="43"/>
        <v>10400</v>
      </c>
      <c r="U53" s="10">
        <v>1</v>
      </c>
      <c r="V53" s="59">
        <v>0</v>
      </c>
      <c r="W53" s="30">
        <f t="shared" si="44"/>
        <v>0</v>
      </c>
      <c r="X53" s="10">
        <v>0</v>
      </c>
      <c r="Y53" s="59">
        <v>0</v>
      </c>
      <c r="Z53" s="82">
        <f t="shared" si="45"/>
        <v>0</v>
      </c>
    </row>
    <row r="54" spans="1:26" ht="16" thickBot="1" x14ac:dyDescent="0.4">
      <c r="A54" s="1" t="s">
        <v>59</v>
      </c>
      <c r="B54" s="10">
        <v>0</v>
      </c>
      <c r="C54" s="35">
        <v>1</v>
      </c>
      <c r="D54" s="18">
        <v>34</v>
      </c>
      <c r="E54" s="27">
        <v>1</v>
      </c>
      <c r="F54" s="4">
        <v>1</v>
      </c>
      <c r="G54" s="28">
        <f t="shared" si="39"/>
        <v>31900</v>
      </c>
      <c r="H54" s="18">
        <v>5</v>
      </c>
      <c r="I54" s="4">
        <v>0</v>
      </c>
      <c r="J54" s="29">
        <f t="shared" si="40"/>
        <v>0</v>
      </c>
      <c r="K54" s="18">
        <v>10</v>
      </c>
      <c r="L54" s="4">
        <v>1</v>
      </c>
      <c r="M54" s="4">
        <v>0</v>
      </c>
      <c r="N54" s="28">
        <f t="shared" si="41"/>
        <v>0</v>
      </c>
      <c r="O54" s="18">
        <v>17</v>
      </c>
      <c r="P54" s="4">
        <v>0</v>
      </c>
      <c r="Q54" s="28">
        <f t="shared" si="42"/>
        <v>0</v>
      </c>
      <c r="R54" s="18">
        <v>7</v>
      </c>
      <c r="S54" s="4">
        <v>1</v>
      </c>
      <c r="T54" s="47">
        <f t="shared" si="43"/>
        <v>10400</v>
      </c>
      <c r="U54" s="10">
        <v>0</v>
      </c>
      <c r="V54" s="59">
        <v>0</v>
      </c>
      <c r="W54" s="30">
        <f t="shared" si="44"/>
        <v>0</v>
      </c>
      <c r="X54" s="10">
        <v>0</v>
      </c>
      <c r="Y54" s="59">
        <v>0</v>
      </c>
      <c r="Z54" s="82">
        <f t="shared" si="45"/>
        <v>0</v>
      </c>
    </row>
    <row r="55" spans="1:26" ht="16" thickBot="1" x14ac:dyDescent="0.4">
      <c r="A55" s="5" t="s">
        <v>60</v>
      </c>
      <c r="B55" s="73">
        <v>2</v>
      </c>
      <c r="C55" s="74">
        <v>1</v>
      </c>
      <c r="D55" s="75">
        <v>11</v>
      </c>
      <c r="E55" s="41">
        <v>1</v>
      </c>
      <c r="F55" s="42">
        <v>0</v>
      </c>
      <c r="G55" s="60">
        <f t="shared" si="39"/>
        <v>0</v>
      </c>
      <c r="H55" s="75">
        <v>1</v>
      </c>
      <c r="I55" s="42">
        <v>0</v>
      </c>
      <c r="J55" s="69">
        <f t="shared" si="40"/>
        <v>0</v>
      </c>
      <c r="K55" s="75">
        <v>4</v>
      </c>
      <c r="L55" s="42">
        <v>1</v>
      </c>
      <c r="M55" s="42">
        <v>0</v>
      </c>
      <c r="N55" s="60">
        <f t="shared" si="41"/>
        <v>0</v>
      </c>
      <c r="O55" s="75">
        <v>2</v>
      </c>
      <c r="P55" s="42">
        <v>0</v>
      </c>
      <c r="Q55" s="60">
        <f t="shared" si="42"/>
        <v>0</v>
      </c>
      <c r="R55" s="75">
        <v>3</v>
      </c>
      <c r="S55" s="42">
        <v>0</v>
      </c>
      <c r="T55" s="61">
        <f t="shared" si="43"/>
        <v>0</v>
      </c>
      <c r="U55" s="73">
        <v>5</v>
      </c>
      <c r="V55" s="76">
        <v>0</v>
      </c>
      <c r="W55" s="63">
        <f t="shared" si="44"/>
        <v>0</v>
      </c>
      <c r="X55" s="73">
        <v>0</v>
      </c>
      <c r="Y55" s="76">
        <v>0</v>
      </c>
      <c r="Z55" s="82">
        <f t="shared" si="45"/>
        <v>0</v>
      </c>
    </row>
    <row r="56" spans="1:26" s="8" customFormat="1" ht="16" thickBot="1" x14ac:dyDescent="0.4">
      <c r="A56" s="6" t="s">
        <v>61</v>
      </c>
      <c r="B56" s="7">
        <f t="shared" ref="B56:Z56" si="46">SUM(B50:B55)</f>
        <v>19</v>
      </c>
      <c r="C56" s="7">
        <f t="shared" si="46"/>
        <v>5</v>
      </c>
      <c r="D56" s="7">
        <f t="shared" si="46"/>
        <v>127</v>
      </c>
      <c r="E56" s="31">
        <f t="shared" si="46"/>
        <v>6</v>
      </c>
      <c r="F56" s="7">
        <f t="shared" si="46"/>
        <v>2</v>
      </c>
      <c r="G56" s="32">
        <f t="shared" si="46"/>
        <v>63800</v>
      </c>
      <c r="H56" s="7">
        <f t="shared" si="46"/>
        <v>16</v>
      </c>
      <c r="I56" s="7">
        <f t="shared" si="46"/>
        <v>0</v>
      </c>
      <c r="J56" s="33">
        <f t="shared" si="46"/>
        <v>0</v>
      </c>
      <c r="K56" s="7">
        <f t="shared" si="46"/>
        <v>98</v>
      </c>
      <c r="L56" s="7">
        <f t="shared" si="46"/>
        <v>5</v>
      </c>
      <c r="M56" s="7">
        <f t="shared" si="46"/>
        <v>1</v>
      </c>
      <c r="N56" s="32">
        <f t="shared" si="46"/>
        <v>7700</v>
      </c>
      <c r="O56" s="7">
        <f t="shared" si="46"/>
        <v>68</v>
      </c>
      <c r="P56" s="7">
        <f t="shared" si="46"/>
        <v>1</v>
      </c>
      <c r="Q56" s="32">
        <f t="shared" si="46"/>
        <v>12800</v>
      </c>
      <c r="R56" s="7">
        <f t="shared" si="46"/>
        <v>47</v>
      </c>
      <c r="S56" s="7">
        <f t="shared" si="46"/>
        <v>4</v>
      </c>
      <c r="T56" s="48">
        <f t="shared" si="46"/>
        <v>41600</v>
      </c>
      <c r="U56" s="49">
        <f t="shared" si="46"/>
        <v>18</v>
      </c>
      <c r="V56" s="49">
        <f t="shared" si="46"/>
        <v>1</v>
      </c>
      <c r="W56" s="34">
        <f t="shared" si="46"/>
        <v>3500</v>
      </c>
      <c r="X56" s="49">
        <f t="shared" si="46"/>
        <v>4</v>
      </c>
      <c r="Y56" s="49">
        <f t="shared" si="46"/>
        <v>1</v>
      </c>
      <c r="Z56" s="34">
        <f t="shared" si="46"/>
        <v>4300</v>
      </c>
    </row>
    <row r="57" spans="1:26" ht="16" thickBot="1" x14ac:dyDescent="0.4">
      <c r="A57" s="9" t="s">
        <v>62</v>
      </c>
      <c r="B57" s="77">
        <v>7</v>
      </c>
      <c r="C57" s="78">
        <v>1</v>
      </c>
      <c r="D57" s="79">
        <v>67</v>
      </c>
      <c r="E57" s="80">
        <v>1</v>
      </c>
      <c r="F57" s="81">
        <v>1</v>
      </c>
      <c r="G57" s="82">
        <f>PRODUCT(F57*31900)</f>
        <v>31900</v>
      </c>
      <c r="H57" s="79">
        <v>15</v>
      </c>
      <c r="I57" s="81">
        <v>1</v>
      </c>
      <c r="J57" s="83">
        <f>PRODUCT(I57*31900)</f>
        <v>31900</v>
      </c>
      <c r="K57" s="79">
        <v>49</v>
      </c>
      <c r="L57" s="81">
        <v>1</v>
      </c>
      <c r="M57" s="81">
        <v>1</v>
      </c>
      <c r="N57" s="82">
        <f>PRODUCT(M57*7700)</f>
        <v>7700</v>
      </c>
      <c r="O57" s="79">
        <v>76</v>
      </c>
      <c r="P57" s="81">
        <v>1</v>
      </c>
      <c r="Q57" s="82">
        <f>PRODUCT(P57*12800)</f>
        <v>12800</v>
      </c>
      <c r="R57" s="79">
        <v>51</v>
      </c>
      <c r="S57" s="81">
        <v>2</v>
      </c>
      <c r="T57" s="84">
        <f>PRODUCT(S57*10400)</f>
        <v>20800</v>
      </c>
      <c r="U57" s="77">
        <v>1</v>
      </c>
      <c r="V57" s="85">
        <v>0</v>
      </c>
      <c r="W57" s="86">
        <f>PRODUCT(V57*3500)</f>
        <v>0</v>
      </c>
      <c r="X57" s="77">
        <v>2</v>
      </c>
      <c r="Y57" s="85">
        <v>0</v>
      </c>
      <c r="Z57" s="82">
        <f>PRODUCT(Y57*4300)</f>
        <v>0</v>
      </c>
    </row>
    <row r="58" spans="1:26" ht="16" thickBot="1" x14ac:dyDescent="0.4">
      <c r="A58" s="1" t="s">
        <v>63</v>
      </c>
      <c r="B58" s="10">
        <v>19</v>
      </c>
      <c r="C58" s="35">
        <v>1</v>
      </c>
      <c r="D58" s="18">
        <v>301</v>
      </c>
      <c r="E58" s="27">
        <v>1</v>
      </c>
      <c r="F58" s="4">
        <v>2</v>
      </c>
      <c r="G58" s="28">
        <f>PRODUCT(F58*31900)</f>
        <v>63800</v>
      </c>
      <c r="H58" s="18">
        <v>31</v>
      </c>
      <c r="I58" s="4">
        <v>2</v>
      </c>
      <c r="J58" s="29">
        <f>PRODUCT(I58*31900)</f>
        <v>63800</v>
      </c>
      <c r="K58" s="18">
        <v>1015</v>
      </c>
      <c r="L58" s="4">
        <v>1</v>
      </c>
      <c r="M58" s="4">
        <v>1</v>
      </c>
      <c r="N58" s="28">
        <f>PRODUCT(M58*7700)</f>
        <v>7700</v>
      </c>
      <c r="O58" s="18">
        <v>850</v>
      </c>
      <c r="P58" s="4">
        <v>2</v>
      </c>
      <c r="Q58" s="28">
        <f>PRODUCT(P58*12800)</f>
        <v>25600</v>
      </c>
      <c r="R58" s="18">
        <v>362</v>
      </c>
      <c r="S58" s="4">
        <v>6</v>
      </c>
      <c r="T58" s="47">
        <f>PRODUCT(S58*10400)</f>
        <v>62400</v>
      </c>
      <c r="U58" s="10">
        <v>42</v>
      </c>
      <c r="V58" s="59">
        <v>1</v>
      </c>
      <c r="W58" s="30">
        <f t="shared" ref="W58:W61" si="47">PRODUCT(V58*3500)</f>
        <v>3500</v>
      </c>
      <c r="X58" s="10">
        <v>3</v>
      </c>
      <c r="Y58" s="59">
        <v>0</v>
      </c>
      <c r="Z58" s="82">
        <f t="shared" ref="Z58:Z61" si="48">PRODUCT(Y58*4300)</f>
        <v>0</v>
      </c>
    </row>
    <row r="59" spans="1:26" ht="16" thickBot="1" x14ac:dyDescent="0.4">
      <c r="A59" s="1" t="s">
        <v>81</v>
      </c>
      <c r="B59" s="10">
        <v>0</v>
      </c>
      <c r="C59" s="35">
        <v>0</v>
      </c>
      <c r="D59" s="18">
        <v>1</v>
      </c>
      <c r="E59" s="27">
        <v>0</v>
      </c>
      <c r="F59" s="4">
        <v>0</v>
      </c>
      <c r="G59" s="28">
        <f>PRODUCT(F59*31900)</f>
        <v>0</v>
      </c>
      <c r="H59" s="18">
        <v>0</v>
      </c>
      <c r="I59" s="4">
        <v>0</v>
      </c>
      <c r="J59" s="29">
        <f>PRODUCT(I59*31900)</f>
        <v>0</v>
      </c>
      <c r="K59" s="18">
        <v>1</v>
      </c>
      <c r="L59" s="4">
        <v>0</v>
      </c>
      <c r="M59" s="4">
        <v>0</v>
      </c>
      <c r="N59" s="28">
        <f>PRODUCT(M59*7700)</f>
        <v>0</v>
      </c>
      <c r="O59" s="18">
        <v>0</v>
      </c>
      <c r="P59" s="4">
        <v>0</v>
      </c>
      <c r="Q59" s="28">
        <f>PRODUCT(P59*12800)</f>
        <v>0</v>
      </c>
      <c r="R59" s="18">
        <v>0</v>
      </c>
      <c r="S59" s="4">
        <v>0</v>
      </c>
      <c r="T59" s="47">
        <f>PRODUCT(S59*10400)</f>
        <v>0</v>
      </c>
      <c r="U59" s="10">
        <v>0</v>
      </c>
      <c r="V59" s="59">
        <v>0</v>
      </c>
      <c r="W59" s="30">
        <f t="shared" si="47"/>
        <v>0</v>
      </c>
      <c r="X59" s="10">
        <v>0</v>
      </c>
      <c r="Y59" s="59">
        <v>0</v>
      </c>
      <c r="Z59" s="82">
        <f t="shared" si="48"/>
        <v>0</v>
      </c>
    </row>
    <row r="60" spans="1:26" ht="16" thickBot="1" x14ac:dyDescent="0.4">
      <c r="A60" s="1" t="s">
        <v>64</v>
      </c>
      <c r="B60" s="10">
        <v>3</v>
      </c>
      <c r="C60" s="35">
        <v>1</v>
      </c>
      <c r="D60" s="18">
        <v>13</v>
      </c>
      <c r="E60" s="27">
        <v>1</v>
      </c>
      <c r="F60" s="4">
        <v>0</v>
      </c>
      <c r="G60" s="28">
        <f>PRODUCT(F60*31900)</f>
        <v>0</v>
      </c>
      <c r="H60" s="18">
        <v>1</v>
      </c>
      <c r="I60" s="4">
        <v>0</v>
      </c>
      <c r="J60" s="29">
        <f>PRODUCT(I60*31900)</f>
        <v>0</v>
      </c>
      <c r="K60" s="18">
        <v>7</v>
      </c>
      <c r="L60" s="4">
        <v>1</v>
      </c>
      <c r="M60" s="4">
        <v>0</v>
      </c>
      <c r="N60" s="28">
        <f>PRODUCT(M60*7700)</f>
        <v>0</v>
      </c>
      <c r="O60" s="18">
        <v>3</v>
      </c>
      <c r="P60" s="4">
        <v>0</v>
      </c>
      <c r="Q60" s="28">
        <f>PRODUCT(P60*12800)</f>
        <v>0</v>
      </c>
      <c r="R60" s="18">
        <v>4</v>
      </c>
      <c r="S60" s="4">
        <v>1</v>
      </c>
      <c r="T60" s="47">
        <f>PRODUCT(S60*10400)</f>
        <v>10400</v>
      </c>
      <c r="U60" s="10">
        <v>8</v>
      </c>
      <c r="V60" s="59">
        <v>0</v>
      </c>
      <c r="W60" s="30">
        <f t="shared" si="47"/>
        <v>0</v>
      </c>
      <c r="X60" s="10">
        <v>0</v>
      </c>
      <c r="Y60" s="59">
        <v>0</v>
      </c>
      <c r="Z60" s="82">
        <f t="shared" si="48"/>
        <v>0</v>
      </c>
    </row>
    <row r="61" spans="1:26" ht="16" thickBot="1" x14ac:dyDescent="0.4">
      <c r="A61" s="5" t="s">
        <v>65</v>
      </c>
      <c r="B61" s="73">
        <v>4</v>
      </c>
      <c r="C61" s="74">
        <v>1</v>
      </c>
      <c r="D61" s="75">
        <v>30</v>
      </c>
      <c r="E61" s="41">
        <v>1</v>
      </c>
      <c r="F61" s="42">
        <v>1</v>
      </c>
      <c r="G61" s="60">
        <f>PRODUCT(F61*31900)</f>
        <v>31900</v>
      </c>
      <c r="H61" s="75">
        <v>8</v>
      </c>
      <c r="I61" s="42">
        <v>0</v>
      </c>
      <c r="J61" s="69">
        <f>PRODUCT(I61*31900)</f>
        <v>0</v>
      </c>
      <c r="K61" s="75">
        <v>75</v>
      </c>
      <c r="L61" s="42">
        <v>1</v>
      </c>
      <c r="M61" s="42">
        <v>1</v>
      </c>
      <c r="N61" s="60">
        <f>PRODUCT(M61*7700)</f>
        <v>7700</v>
      </c>
      <c r="O61" s="75">
        <v>38</v>
      </c>
      <c r="P61" s="42">
        <v>1</v>
      </c>
      <c r="Q61" s="60">
        <f>PRODUCT(P61*12800)</f>
        <v>12800</v>
      </c>
      <c r="R61" s="75">
        <v>25</v>
      </c>
      <c r="S61" s="42">
        <v>2</v>
      </c>
      <c r="T61" s="61">
        <f>PRODUCT(S61*10400)</f>
        <v>20800</v>
      </c>
      <c r="U61" s="73">
        <v>4</v>
      </c>
      <c r="V61" s="76">
        <v>0</v>
      </c>
      <c r="W61" s="63">
        <f t="shared" si="47"/>
        <v>0</v>
      </c>
      <c r="X61" s="73">
        <v>1</v>
      </c>
      <c r="Y61" s="76">
        <v>0</v>
      </c>
      <c r="Z61" s="82">
        <f t="shared" si="48"/>
        <v>0</v>
      </c>
    </row>
    <row r="62" spans="1:26" s="8" customFormat="1" ht="16" thickBot="1" x14ac:dyDescent="0.4">
      <c r="A62" s="6" t="s">
        <v>66</v>
      </c>
      <c r="B62" s="7">
        <f t="shared" ref="B62:Z62" si="49">SUM(B57:B61)</f>
        <v>33</v>
      </c>
      <c r="C62" s="7">
        <f t="shared" si="49"/>
        <v>4</v>
      </c>
      <c r="D62" s="7">
        <f t="shared" si="49"/>
        <v>412</v>
      </c>
      <c r="E62" s="31">
        <f t="shared" si="49"/>
        <v>4</v>
      </c>
      <c r="F62" s="7">
        <f t="shared" si="49"/>
        <v>4</v>
      </c>
      <c r="G62" s="32">
        <f t="shared" si="49"/>
        <v>127600</v>
      </c>
      <c r="H62" s="7">
        <f t="shared" si="49"/>
        <v>55</v>
      </c>
      <c r="I62" s="7">
        <f t="shared" si="49"/>
        <v>3</v>
      </c>
      <c r="J62" s="33">
        <f t="shared" si="49"/>
        <v>95700</v>
      </c>
      <c r="K62" s="7">
        <f t="shared" si="49"/>
        <v>1147</v>
      </c>
      <c r="L62" s="7">
        <f t="shared" si="49"/>
        <v>4</v>
      </c>
      <c r="M62" s="7">
        <f t="shared" si="49"/>
        <v>3</v>
      </c>
      <c r="N62" s="32">
        <f t="shared" si="49"/>
        <v>23100</v>
      </c>
      <c r="O62" s="7">
        <f t="shared" si="49"/>
        <v>967</v>
      </c>
      <c r="P62" s="7">
        <f t="shared" si="49"/>
        <v>4</v>
      </c>
      <c r="Q62" s="32">
        <f t="shared" si="49"/>
        <v>51200</v>
      </c>
      <c r="R62" s="7">
        <f t="shared" si="49"/>
        <v>442</v>
      </c>
      <c r="S62" s="7">
        <f t="shared" si="49"/>
        <v>11</v>
      </c>
      <c r="T62" s="48">
        <f t="shared" si="49"/>
        <v>114400</v>
      </c>
      <c r="U62" s="49">
        <f t="shared" si="49"/>
        <v>55</v>
      </c>
      <c r="V62" s="49">
        <f t="shared" si="49"/>
        <v>1</v>
      </c>
      <c r="W62" s="34">
        <f t="shared" si="49"/>
        <v>3500</v>
      </c>
      <c r="X62" s="49">
        <f t="shared" si="49"/>
        <v>6</v>
      </c>
      <c r="Y62" s="49">
        <f t="shared" si="49"/>
        <v>0</v>
      </c>
      <c r="Z62" s="34">
        <f t="shared" si="49"/>
        <v>0</v>
      </c>
    </row>
    <row r="63" spans="1:26" ht="16" thickBot="1" x14ac:dyDescent="0.4">
      <c r="A63" s="9" t="s">
        <v>67</v>
      </c>
      <c r="B63" s="89">
        <v>6</v>
      </c>
      <c r="C63" s="78">
        <v>1</v>
      </c>
      <c r="D63" s="79">
        <v>9</v>
      </c>
      <c r="E63" s="80">
        <v>1</v>
      </c>
      <c r="F63" s="81">
        <v>0</v>
      </c>
      <c r="G63" s="82">
        <f>PRODUCT(F63*31900)</f>
        <v>0</v>
      </c>
      <c r="H63" s="79">
        <v>2</v>
      </c>
      <c r="I63" s="81">
        <v>0</v>
      </c>
      <c r="J63" s="83">
        <f>PRODUCT(I63*31900)</f>
        <v>0</v>
      </c>
      <c r="K63" s="79">
        <v>4</v>
      </c>
      <c r="L63" s="81">
        <v>1</v>
      </c>
      <c r="M63" s="81">
        <v>0</v>
      </c>
      <c r="N63" s="82">
        <f>PRODUCT(M63*7700)</f>
        <v>0</v>
      </c>
      <c r="O63" s="79">
        <v>1</v>
      </c>
      <c r="P63" s="81">
        <v>0</v>
      </c>
      <c r="Q63" s="82">
        <f>PRODUCT(P63*12800)</f>
        <v>0</v>
      </c>
      <c r="R63" s="79">
        <v>6</v>
      </c>
      <c r="S63" s="81">
        <v>1</v>
      </c>
      <c r="T63" s="84">
        <f>PRODUCT(S63*10400)</f>
        <v>10400</v>
      </c>
      <c r="U63" s="77">
        <v>0</v>
      </c>
      <c r="V63" s="85">
        <v>0</v>
      </c>
      <c r="W63" s="86">
        <f>PRODUCT(V63*3500)</f>
        <v>0</v>
      </c>
      <c r="X63" s="77">
        <v>0</v>
      </c>
      <c r="Y63" s="85">
        <v>0</v>
      </c>
      <c r="Z63" s="82">
        <f>PRODUCT(Y63*4300)</f>
        <v>0</v>
      </c>
    </row>
    <row r="64" spans="1:26" ht="16" thickBot="1" x14ac:dyDescent="0.4">
      <c r="A64" s="1" t="s">
        <v>68</v>
      </c>
      <c r="B64" s="12">
        <v>14</v>
      </c>
      <c r="C64" s="35">
        <v>1</v>
      </c>
      <c r="D64" s="18">
        <v>16</v>
      </c>
      <c r="E64" s="27">
        <v>1</v>
      </c>
      <c r="F64" s="4">
        <v>0</v>
      </c>
      <c r="G64" s="28">
        <f>PRODUCT(F64*31900)</f>
        <v>0</v>
      </c>
      <c r="H64" s="18">
        <v>3</v>
      </c>
      <c r="I64" s="4">
        <v>0</v>
      </c>
      <c r="J64" s="29">
        <f>PRODUCT(I64*31900)</f>
        <v>0</v>
      </c>
      <c r="K64" s="18">
        <v>24</v>
      </c>
      <c r="L64" s="4">
        <v>1</v>
      </c>
      <c r="M64" s="4">
        <v>1</v>
      </c>
      <c r="N64" s="28">
        <f>PRODUCT(M64*7700)</f>
        <v>7700</v>
      </c>
      <c r="O64" s="18">
        <v>23</v>
      </c>
      <c r="P64" s="4">
        <v>1</v>
      </c>
      <c r="Q64" s="28">
        <f>PRODUCT(P64*12800)</f>
        <v>12800</v>
      </c>
      <c r="R64" s="18">
        <v>20</v>
      </c>
      <c r="S64" s="4">
        <v>2</v>
      </c>
      <c r="T64" s="47">
        <f>PRODUCT(S64*10400)</f>
        <v>20800</v>
      </c>
      <c r="U64" s="10">
        <v>7</v>
      </c>
      <c r="V64" s="59">
        <v>0</v>
      </c>
      <c r="W64" s="30">
        <f t="shared" ref="W64:W66" si="50">PRODUCT(V64*3500)</f>
        <v>0</v>
      </c>
      <c r="X64" s="10">
        <v>0</v>
      </c>
      <c r="Y64" s="59">
        <v>0</v>
      </c>
      <c r="Z64" s="82">
        <f t="shared" ref="Z64:Z65" si="51">PRODUCT(Y64*4300)</f>
        <v>0</v>
      </c>
    </row>
    <row r="65" spans="1:27" ht="16" thickBot="1" x14ac:dyDescent="0.4">
      <c r="A65" s="1" t="s">
        <v>69</v>
      </c>
      <c r="B65" s="12">
        <v>14</v>
      </c>
      <c r="C65" s="35">
        <v>1</v>
      </c>
      <c r="D65" s="18">
        <v>33</v>
      </c>
      <c r="E65" s="27">
        <v>1</v>
      </c>
      <c r="F65" s="4">
        <v>1</v>
      </c>
      <c r="G65" s="28">
        <f>PRODUCT(F65*31900)</f>
        <v>31900</v>
      </c>
      <c r="H65" s="18">
        <v>2</v>
      </c>
      <c r="I65" s="4">
        <v>0</v>
      </c>
      <c r="J65" s="29">
        <f>PRODUCT(I65*31900)</f>
        <v>0</v>
      </c>
      <c r="K65" s="18">
        <v>11</v>
      </c>
      <c r="L65" s="4">
        <v>1</v>
      </c>
      <c r="M65" s="4">
        <v>0</v>
      </c>
      <c r="N65" s="28">
        <f>PRODUCT(M65*7700)</f>
        <v>0</v>
      </c>
      <c r="O65" s="18">
        <v>15</v>
      </c>
      <c r="P65" s="4">
        <v>0</v>
      </c>
      <c r="Q65" s="28">
        <f>PRODUCT(P65*12800)</f>
        <v>0</v>
      </c>
      <c r="R65" s="18">
        <v>26</v>
      </c>
      <c r="S65" s="4">
        <v>2</v>
      </c>
      <c r="T65" s="47">
        <f>PRODUCT(S65*10400)</f>
        <v>20800</v>
      </c>
      <c r="U65" s="10">
        <v>0</v>
      </c>
      <c r="V65" s="59">
        <v>0</v>
      </c>
      <c r="W65" s="30">
        <f t="shared" si="50"/>
        <v>0</v>
      </c>
      <c r="X65" s="10">
        <v>0</v>
      </c>
      <c r="Y65" s="59">
        <v>0</v>
      </c>
      <c r="Z65" s="82">
        <f t="shared" si="51"/>
        <v>0</v>
      </c>
    </row>
    <row r="66" spans="1:27" ht="16" thickBot="1" x14ac:dyDescent="0.4">
      <c r="A66" s="5" t="s">
        <v>70</v>
      </c>
      <c r="B66" s="90">
        <v>8</v>
      </c>
      <c r="C66" s="74">
        <v>1</v>
      </c>
      <c r="D66" s="75">
        <v>52</v>
      </c>
      <c r="E66" s="41">
        <v>1</v>
      </c>
      <c r="F66" s="42">
        <v>1</v>
      </c>
      <c r="G66" s="60">
        <f>PRODUCT(F66*31900)</f>
        <v>31900</v>
      </c>
      <c r="H66" s="75">
        <v>7</v>
      </c>
      <c r="I66" s="42">
        <v>0</v>
      </c>
      <c r="J66" s="69">
        <f>PRODUCT(I66*31900)</f>
        <v>0</v>
      </c>
      <c r="K66" s="75">
        <v>13</v>
      </c>
      <c r="L66" s="42">
        <v>1</v>
      </c>
      <c r="M66" s="42">
        <v>0</v>
      </c>
      <c r="N66" s="60">
        <f>PRODUCT(M66*7700)</f>
        <v>0</v>
      </c>
      <c r="O66" s="75">
        <v>5</v>
      </c>
      <c r="P66" s="42">
        <v>0</v>
      </c>
      <c r="Q66" s="60">
        <f>PRODUCT(P66*12800)</f>
        <v>0</v>
      </c>
      <c r="R66" s="75">
        <v>41</v>
      </c>
      <c r="S66" s="42">
        <v>2</v>
      </c>
      <c r="T66" s="61">
        <f>PRODUCT(S66*10400)</f>
        <v>20800</v>
      </c>
      <c r="U66" s="73">
        <v>10</v>
      </c>
      <c r="V66" s="76">
        <v>1</v>
      </c>
      <c r="W66" s="63">
        <f t="shared" si="50"/>
        <v>3500</v>
      </c>
      <c r="X66" s="73">
        <v>2</v>
      </c>
      <c r="Y66" s="76">
        <v>0</v>
      </c>
      <c r="Z66" s="82">
        <v>0</v>
      </c>
    </row>
    <row r="67" spans="1:27" s="8" customFormat="1" ht="16" thickBot="1" x14ac:dyDescent="0.4">
      <c r="A67" s="6" t="s">
        <v>71</v>
      </c>
      <c r="B67" s="7">
        <f t="shared" ref="B67:Z67" si="52">SUM(B63:B66)</f>
        <v>42</v>
      </c>
      <c r="C67" s="7">
        <f t="shared" si="52"/>
        <v>4</v>
      </c>
      <c r="D67" s="7">
        <f t="shared" si="52"/>
        <v>110</v>
      </c>
      <c r="E67" s="31">
        <f t="shared" si="52"/>
        <v>4</v>
      </c>
      <c r="F67" s="7">
        <f t="shared" si="52"/>
        <v>2</v>
      </c>
      <c r="G67" s="32">
        <f t="shared" si="52"/>
        <v>63800</v>
      </c>
      <c r="H67" s="7">
        <f t="shared" si="52"/>
        <v>14</v>
      </c>
      <c r="I67" s="7">
        <f t="shared" si="52"/>
        <v>0</v>
      </c>
      <c r="J67" s="33">
        <f t="shared" si="52"/>
        <v>0</v>
      </c>
      <c r="K67" s="7">
        <f t="shared" si="52"/>
        <v>52</v>
      </c>
      <c r="L67" s="7">
        <f t="shared" si="52"/>
        <v>4</v>
      </c>
      <c r="M67" s="7">
        <f t="shared" si="52"/>
        <v>1</v>
      </c>
      <c r="N67" s="32">
        <f t="shared" si="52"/>
        <v>7700</v>
      </c>
      <c r="O67" s="7">
        <f t="shared" si="52"/>
        <v>44</v>
      </c>
      <c r="P67" s="7">
        <f t="shared" si="52"/>
        <v>1</v>
      </c>
      <c r="Q67" s="32">
        <f t="shared" si="52"/>
        <v>12800</v>
      </c>
      <c r="R67" s="7">
        <f t="shared" si="52"/>
        <v>93</v>
      </c>
      <c r="S67" s="7">
        <f t="shared" si="52"/>
        <v>7</v>
      </c>
      <c r="T67" s="72">
        <f t="shared" si="52"/>
        <v>72800</v>
      </c>
      <c r="U67" s="49">
        <f t="shared" si="52"/>
        <v>17</v>
      </c>
      <c r="V67" s="49">
        <f t="shared" si="52"/>
        <v>1</v>
      </c>
      <c r="W67" s="34">
        <f t="shared" si="52"/>
        <v>3500</v>
      </c>
      <c r="X67" s="49">
        <f t="shared" si="52"/>
        <v>2</v>
      </c>
      <c r="Y67" s="49">
        <f t="shared" si="52"/>
        <v>0</v>
      </c>
      <c r="Z67" s="34">
        <f t="shared" si="52"/>
        <v>0</v>
      </c>
    </row>
    <row r="68" spans="1:27" s="8" customFormat="1" ht="16" thickBot="1" x14ac:dyDescent="0.4">
      <c r="A68" s="50" t="s">
        <v>82</v>
      </c>
      <c r="B68" s="103">
        <f t="shared" ref="B68:Z68" si="53">SUM(B67,B62,B56,B49,B44,B38,B31,B22,B15,B10,)</f>
        <v>455</v>
      </c>
      <c r="C68" s="103">
        <f t="shared" si="53"/>
        <v>44</v>
      </c>
      <c r="D68" s="103">
        <f t="shared" si="53"/>
        <v>3476</v>
      </c>
      <c r="E68" s="107">
        <f t="shared" si="53"/>
        <v>53</v>
      </c>
      <c r="F68" s="103">
        <f t="shared" si="53"/>
        <v>40</v>
      </c>
      <c r="G68" s="105">
        <f t="shared" si="53"/>
        <v>1276000</v>
      </c>
      <c r="H68" s="103">
        <f t="shared" si="53"/>
        <v>464</v>
      </c>
      <c r="I68" s="103">
        <f t="shared" si="53"/>
        <v>20</v>
      </c>
      <c r="J68" s="108">
        <f t="shared" si="53"/>
        <v>638000</v>
      </c>
      <c r="K68" s="103">
        <f t="shared" si="53"/>
        <v>3922</v>
      </c>
      <c r="L68" s="103">
        <f t="shared" si="53"/>
        <v>51</v>
      </c>
      <c r="M68" s="103">
        <f t="shared" si="53"/>
        <v>24</v>
      </c>
      <c r="N68" s="105">
        <f t="shared" si="53"/>
        <v>184800</v>
      </c>
      <c r="O68" s="106">
        <f t="shared" si="53"/>
        <v>2282</v>
      </c>
      <c r="P68" s="102">
        <f t="shared" si="53"/>
        <v>25</v>
      </c>
      <c r="Q68" s="109">
        <f t="shared" si="53"/>
        <v>320000</v>
      </c>
      <c r="R68" s="103">
        <f t="shared" si="53"/>
        <v>1714</v>
      </c>
      <c r="S68" s="103">
        <f t="shared" si="53"/>
        <v>78</v>
      </c>
      <c r="T68" s="104">
        <f t="shared" si="53"/>
        <v>811200</v>
      </c>
      <c r="U68" s="50">
        <f t="shared" si="53"/>
        <v>618</v>
      </c>
      <c r="V68" s="50">
        <f t="shared" si="53"/>
        <v>24</v>
      </c>
      <c r="W68" s="110">
        <f t="shared" si="53"/>
        <v>84000</v>
      </c>
      <c r="X68" s="50">
        <f t="shared" si="53"/>
        <v>221</v>
      </c>
      <c r="Y68" s="50">
        <f t="shared" si="53"/>
        <v>20</v>
      </c>
      <c r="Z68" s="111">
        <f t="shared" si="53"/>
        <v>94600</v>
      </c>
      <c r="AA68" s="91">
        <f>SUM(G68,J68,N68,Q68,T68,W68,Z68)</f>
        <v>3408600</v>
      </c>
    </row>
    <row r="69" spans="1:27" ht="16" thickBot="1" x14ac:dyDescent="0.4">
      <c r="T69" s="101"/>
      <c r="U69" s="44"/>
      <c r="V69" s="44"/>
    </row>
    <row r="70" spans="1:27" ht="16" thickBot="1" x14ac:dyDescent="0.4">
      <c r="A70" s="92" t="s">
        <v>107</v>
      </c>
      <c r="B70" s="93"/>
      <c r="C70" s="94"/>
      <c r="D70" s="112" t="s">
        <v>103</v>
      </c>
      <c r="E70" s="113"/>
      <c r="F70" s="114" t="s">
        <v>112</v>
      </c>
      <c r="G70" s="112"/>
      <c r="H70" s="113"/>
      <c r="I70" s="114" t="s">
        <v>111</v>
      </c>
      <c r="J70" s="112"/>
      <c r="K70" s="112"/>
      <c r="L70" s="114" t="s">
        <v>105</v>
      </c>
      <c r="M70" s="112"/>
      <c r="N70" s="112"/>
      <c r="O70" s="95"/>
      <c r="S70" s="119"/>
    </row>
    <row r="71" spans="1:27" ht="16" thickBot="1" x14ac:dyDescent="0.4">
      <c r="A71" s="96" t="s">
        <v>108</v>
      </c>
      <c r="B71" s="97"/>
      <c r="C71" s="98"/>
      <c r="D71" s="115" t="s">
        <v>109</v>
      </c>
      <c r="E71" s="116"/>
      <c r="F71" s="117" t="s">
        <v>113</v>
      </c>
      <c r="G71" s="115"/>
      <c r="H71" s="118"/>
      <c r="I71" s="117" t="s">
        <v>110</v>
      </c>
      <c r="J71" s="115"/>
      <c r="K71" s="116"/>
      <c r="L71" s="127" t="s">
        <v>106</v>
      </c>
      <c r="M71" s="128"/>
      <c r="N71" s="128"/>
      <c r="O71" s="129"/>
    </row>
    <row r="72" spans="1:27" ht="16" thickBot="1" x14ac:dyDescent="0.4">
      <c r="C72" s="44"/>
    </row>
    <row r="73" spans="1:27" ht="16" thickBot="1" x14ac:dyDescent="0.4">
      <c r="A73" s="92" t="s">
        <v>107</v>
      </c>
      <c r="B73" s="93"/>
      <c r="C73" s="94"/>
      <c r="D73" s="112" t="s">
        <v>104</v>
      </c>
      <c r="E73" s="113"/>
      <c r="F73" s="114" t="s">
        <v>114</v>
      </c>
      <c r="G73" s="112"/>
      <c r="H73" s="120"/>
      <c r="I73" s="114" t="s">
        <v>115</v>
      </c>
      <c r="J73" s="112"/>
      <c r="K73" s="112"/>
      <c r="L73" s="114" t="s">
        <v>122</v>
      </c>
      <c r="M73" s="112"/>
      <c r="N73" s="112"/>
      <c r="O73" s="95"/>
      <c r="S73" s="119"/>
    </row>
    <row r="74" spans="1:27" ht="16" thickBot="1" x14ac:dyDescent="0.4">
      <c r="A74" s="96" t="s">
        <v>108</v>
      </c>
      <c r="B74" s="97"/>
      <c r="C74" s="98"/>
      <c r="D74" s="115" t="s">
        <v>104</v>
      </c>
      <c r="E74" s="116"/>
      <c r="F74" s="124" t="s">
        <v>120</v>
      </c>
      <c r="G74" s="125"/>
      <c r="H74" s="126"/>
      <c r="I74" s="117" t="s">
        <v>121</v>
      </c>
      <c r="J74" s="115"/>
      <c r="K74" s="116"/>
      <c r="L74" s="130" t="s">
        <v>116</v>
      </c>
      <c r="M74" s="131"/>
      <c r="N74" s="131"/>
      <c r="O74" s="132"/>
    </row>
    <row r="75" spans="1:27" x14ac:dyDescent="0.35">
      <c r="C75" s="44"/>
    </row>
    <row r="76" spans="1:27" x14ac:dyDescent="0.35">
      <c r="U76" s="44"/>
      <c r="V76" s="44"/>
    </row>
    <row r="77" spans="1:27" x14ac:dyDescent="0.35">
      <c r="U77" s="44"/>
      <c r="V77" s="44"/>
    </row>
    <row r="78" spans="1:27" x14ac:dyDescent="0.35">
      <c r="U78" s="44"/>
      <c r="V78" s="44"/>
    </row>
    <row r="79" spans="1:27" x14ac:dyDescent="0.35">
      <c r="U79" s="44"/>
      <c r="V79" s="44"/>
    </row>
    <row r="80" spans="1:27" x14ac:dyDescent="0.35">
      <c r="U80" s="44"/>
      <c r="V80" s="44"/>
    </row>
    <row r="81" spans="21:22" x14ac:dyDescent="0.35">
      <c r="U81" s="44"/>
      <c r="V81" s="44"/>
    </row>
    <row r="85" spans="21:22" x14ac:dyDescent="0.35">
      <c r="U85" s="44"/>
      <c r="V85" s="44"/>
    </row>
    <row r="86" spans="21:22" x14ac:dyDescent="0.35">
      <c r="U86" s="44"/>
      <c r="V86" s="44"/>
    </row>
  </sheetData>
  <sheetProtection algorithmName="SHA-512" hashValue="mkG1Ss+rW95CWfg1HySL0HM3laF6bsHHXFD37eQslXdiilXeE5kgsxngUqI2fasFgIjOnkrDQdlcGVqa6J2Hbg==" saltValue="gU7UF8ZmATONdKCxcn0ZEQ==" spinCount="100000" sheet="1" formatCells="0" formatColumns="0" formatRows="0" insertColumns="0" insertRows="0" insertHyperlinks="0" deleteColumns="0" deleteRows="0" autoFilter="0" pivotTables="0"/>
  <mergeCells count="9">
    <mergeCell ref="X1:Z2"/>
    <mergeCell ref="R1:T2"/>
    <mergeCell ref="U1:W2"/>
    <mergeCell ref="O1:Q2"/>
    <mergeCell ref="A1:A2"/>
    <mergeCell ref="B1:C2"/>
    <mergeCell ref="D1:G2"/>
    <mergeCell ref="H1:J2"/>
    <mergeCell ref="K1:N2"/>
  </mergeCells>
  <pageMargins left="0.7" right="0.7" top="0.75" bottom="0.75" header="0.3" footer="0.3"/>
  <pageSetup scale="41" orientation="landscape" r:id="rId1"/>
  <headerFooter>
    <oddHeader xml:space="preserve">&amp;CAppendix 3
FY 2020 Validation Survey Workload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18"/>
  <sheetViews>
    <sheetView workbookViewId="0">
      <selection activeCell="K7" sqref="K7"/>
    </sheetView>
  </sheetViews>
  <sheetFormatPr defaultRowHeight="14.5" x14ac:dyDescent="0.35"/>
  <cols>
    <col min="7" max="7" width="24.7265625" customWidth="1"/>
    <col min="9" max="9" width="12" bestFit="1" customWidth="1"/>
    <col min="10" max="10" width="34.7265625" bestFit="1" customWidth="1"/>
    <col min="12" max="12" width="12" bestFit="1" customWidth="1"/>
    <col min="15" max="15" width="12" bestFit="1" customWidth="1"/>
    <col min="16" max="16" width="11.1796875" bestFit="1" customWidth="1"/>
    <col min="20" max="20" width="11.26953125" bestFit="1" customWidth="1"/>
  </cols>
  <sheetData>
    <row r="4" spans="1:16" ht="15.5" x14ac:dyDescent="0.35">
      <c r="A4" s="45" t="s">
        <v>85</v>
      </c>
      <c r="B4" s="14"/>
      <c r="C4" s="44"/>
      <c r="D4" s="44"/>
      <c r="E4" s="44"/>
      <c r="G4" s="150" t="s">
        <v>97</v>
      </c>
      <c r="H4" s="150"/>
      <c r="I4" s="16">
        <v>3300000</v>
      </c>
      <c r="K4" s="17" t="s">
        <v>90</v>
      </c>
    </row>
    <row r="5" spans="1:16" ht="15.5" x14ac:dyDescent="0.35">
      <c r="A5" s="44" t="s">
        <v>83</v>
      </c>
      <c r="B5" s="14"/>
      <c r="C5" s="65">
        <f>'MPD20 Final'!C68/'MPD20 Final'!B68*100</f>
        <v>9.6703296703296715</v>
      </c>
      <c r="D5" s="44"/>
      <c r="E5" s="44"/>
      <c r="G5" s="44"/>
      <c r="H5" s="44"/>
      <c r="I5" s="44"/>
    </row>
    <row r="6" spans="1:16" ht="15.5" x14ac:dyDescent="0.35">
      <c r="A6" s="44" t="s">
        <v>84</v>
      </c>
      <c r="B6" s="14"/>
      <c r="C6" s="65">
        <f>SUM('MPD20 Final'!E68,'MPD20 Final'!F68)/'MPD20 Final'!D68*100</f>
        <v>2.6754890678941314</v>
      </c>
      <c r="D6" s="44"/>
      <c r="E6" s="44"/>
      <c r="G6" s="99" t="s">
        <v>96</v>
      </c>
      <c r="H6" s="99"/>
      <c r="I6" s="64">
        <f>SUM('MPD20 Final'!C68,'MPD20 Final'!E68,'MPD20 Final'!F68,'MPD20 Final'!I68,'MPD20 Final'!L68,'MPD20 Final'!M68,'MPD20 Final'!P68,'MPD20 Final'!S68,'MPD20 Final'!V68,'MPD20 Final'!Y68)</f>
        <v>379</v>
      </c>
      <c r="K6" s="44" t="s">
        <v>118</v>
      </c>
      <c r="L6" s="44"/>
      <c r="M6" s="44"/>
      <c r="N6" s="44"/>
      <c r="O6" s="15">
        <f>I14</f>
        <v>3408600</v>
      </c>
    </row>
    <row r="7" spans="1:16" ht="15.5" x14ac:dyDescent="0.35">
      <c r="A7" s="44" t="s">
        <v>86</v>
      </c>
      <c r="B7" s="14"/>
      <c r="C7" s="65">
        <f>'MPD20 Final'!I68/'MPD20 Final'!H68*100</f>
        <v>4.3103448275862073</v>
      </c>
      <c r="D7" s="44"/>
      <c r="E7" s="44"/>
      <c r="G7" s="44"/>
      <c r="H7" s="44"/>
      <c r="I7" s="44"/>
      <c r="K7" t="s">
        <v>126</v>
      </c>
      <c r="N7" s="44"/>
      <c r="O7" s="16">
        <f>O13</f>
        <v>108600</v>
      </c>
    </row>
    <row r="8" spans="1:16" ht="15.5" x14ac:dyDescent="0.35">
      <c r="A8" s="44" t="s">
        <v>87</v>
      </c>
      <c r="B8" s="14"/>
      <c r="C8" s="65">
        <f>SUM('MPD20 Final'!L68,'MPD20 Final'!M68)/'MPD20 Final'!K68*100</f>
        <v>1.9122896481387048</v>
      </c>
      <c r="D8" s="44"/>
      <c r="E8" s="44"/>
      <c r="G8" s="99" t="s">
        <v>98</v>
      </c>
      <c r="H8" s="99"/>
      <c r="I8" s="64">
        <f>SUM('MPD20 Final'!C68,'MPD20 Final'!E68,'MPD20 Final'!L68,)</f>
        <v>148</v>
      </c>
      <c r="K8" s="44" t="s">
        <v>125</v>
      </c>
      <c r="L8" s="44"/>
      <c r="M8" s="44"/>
      <c r="N8" s="44"/>
      <c r="O8" s="121">
        <f>O6-O7</f>
        <v>3300000</v>
      </c>
    </row>
    <row r="9" spans="1:16" ht="15.5" x14ac:dyDescent="0.35">
      <c r="A9" s="44" t="s">
        <v>88</v>
      </c>
      <c r="B9" s="14"/>
      <c r="C9" s="65">
        <f>'MPD20 Final'!P68/'MPD20 Final'!O68*100</f>
        <v>1.0955302366345312</v>
      </c>
      <c r="D9" s="44"/>
      <c r="E9" s="44"/>
      <c r="G9" s="44"/>
      <c r="H9" s="44"/>
      <c r="I9" s="44"/>
      <c r="P9" s="133"/>
    </row>
    <row r="10" spans="1:16" ht="15.5" x14ac:dyDescent="0.35">
      <c r="A10" s="44" t="s">
        <v>89</v>
      </c>
      <c r="B10" s="14"/>
      <c r="C10" s="65">
        <f>'MPD20 Final'!S68/'MPD20 Final'!R68*100</f>
        <v>4.5507584597432906</v>
      </c>
      <c r="D10" s="44"/>
      <c r="E10" s="44"/>
      <c r="G10" s="99" t="s">
        <v>99</v>
      </c>
      <c r="H10" s="99"/>
      <c r="I10" s="44">
        <f>SUM('MPD20 Final'!S68,'MPD20 Final'!P68,'MPD20 Final'!M68,'MPD20 Final'!I68,'MPD20 Final'!F68,'MPD20 Final'!V68,'MPD20 Final'!Y68)</f>
        <v>231</v>
      </c>
    </row>
    <row r="11" spans="1:16" ht="15.5" x14ac:dyDescent="0.35">
      <c r="A11" s="44" t="s">
        <v>91</v>
      </c>
      <c r="B11" s="14"/>
      <c r="C11" s="65">
        <f>SUM('MPD20 Final'!V68)/'MPD20 Final'!U68*100</f>
        <v>3.8834951456310676</v>
      </c>
      <c r="D11" s="44"/>
      <c r="E11" s="44"/>
      <c r="G11" s="44"/>
      <c r="H11" s="44"/>
      <c r="I11" s="44"/>
      <c r="K11" s="44" t="s">
        <v>117</v>
      </c>
      <c r="L11" s="44"/>
      <c r="M11" s="44"/>
      <c r="O11" s="133">
        <v>27600</v>
      </c>
    </row>
    <row r="12" spans="1:16" ht="15.5" x14ac:dyDescent="0.35">
      <c r="A12" s="44" t="s">
        <v>92</v>
      </c>
      <c r="B12" s="14"/>
      <c r="C12" s="43">
        <f>'MPD20 Final'!Y68/'MPD20 Final'!X68*100</f>
        <v>9.0497737556561084</v>
      </c>
      <c r="D12" s="44"/>
      <c r="E12" s="44"/>
      <c r="G12" s="17" t="s">
        <v>102</v>
      </c>
      <c r="H12" s="17"/>
      <c r="I12">
        <f>SUM(I8,I10)</f>
        <v>379</v>
      </c>
      <c r="K12" t="s">
        <v>123</v>
      </c>
      <c r="O12" s="133">
        <v>81000</v>
      </c>
    </row>
    <row r="13" spans="1:16" ht="15.5" x14ac:dyDescent="0.35">
      <c r="A13" s="44"/>
      <c r="B13" s="14"/>
      <c r="C13" s="44"/>
      <c r="D13" s="44"/>
      <c r="E13" s="44"/>
      <c r="G13" s="44"/>
      <c r="H13" s="44"/>
      <c r="I13" s="44"/>
      <c r="K13" t="s">
        <v>124</v>
      </c>
      <c r="O13" s="133">
        <f>SUM(O11,O12)</f>
        <v>108600</v>
      </c>
    </row>
    <row r="14" spans="1:16" ht="15.5" x14ac:dyDescent="0.35">
      <c r="G14" s="100" t="s">
        <v>119</v>
      </c>
      <c r="H14" s="100"/>
      <c r="I14" s="15">
        <f>SUM('MPD20 Final'!G68,'MPD20 Final'!J68,'MPD20 Final'!N68,'MPD20 Final'!Q68,'MPD20 Final'!T68,'MPD20 Final'!W68,'MPD20 Final'!Z68)</f>
        <v>3408600</v>
      </c>
    </row>
    <row r="15" spans="1:16" ht="15.5" x14ac:dyDescent="0.35">
      <c r="G15" s="44"/>
      <c r="H15" s="44"/>
      <c r="I15" s="44"/>
    </row>
    <row r="16" spans="1:16" ht="15.5" x14ac:dyDescent="0.35">
      <c r="G16" s="44"/>
      <c r="H16" s="44"/>
      <c r="I16" s="44"/>
    </row>
    <row r="17" spans="7:9" ht="31" x14ac:dyDescent="0.35">
      <c r="G17" s="122" t="s">
        <v>95</v>
      </c>
      <c r="H17" s="99"/>
      <c r="I17" s="99"/>
    </row>
    <row r="18" spans="7:9" ht="15.5" x14ac:dyDescent="0.35">
      <c r="G18" s="123">
        <v>43705</v>
      </c>
      <c r="H18" s="45"/>
      <c r="I18" s="45"/>
    </row>
  </sheetData>
  <sheetProtection algorithmName="SHA-512" hashValue="Jkx8LQS0kABBxL5Ud1F/HKLPgQ8gu9LKtzqdswpE0SGTaifsUQ8eg39xZU4c+ewZXQRlMFrWNa9rfByYQoYIqA==" saltValue="KcKR+Gf2dyqMZ+5GVZ/xoA==" spinCount="100000" sheet="1" formatCells="0" formatColumns="0" formatRows="0" insertColumns="0" insertRows="0" insertHyperlinks="0" deleteColumns="0" deleteRows="0" sort="0" autoFilter="0" pivotTables="0"/>
  <mergeCells count="1">
    <mergeCell ref="G4:H4"/>
  </mergeCells>
  <pageMargins left="0.7" right="0.7" top="0.75" bottom="0.75" header="0.3" footer="0.3"/>
  <pageSetup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0021EE1C31484797867D5408D1C7BB" ma:contentTypeVersion="8" ma:contentTypeDescription="Create a new document." ma:contentTypeScope="" ma:versionID="2830d0975ed9d7b1e5c3bac9ceebab0b">
  <xsd:schema xmlns:xsd="http://www.w3.org/2001/XMLSchema" xmlns:xs="http://www.w3.org/2001/XMLSchema" xmlns:p="http://schemas.microsoft.com/office/2006/metadata/properties" xmlns:ns2="8398da1a-ce42-4404-81c6-319c071c377d" targetNamespace="http://schemas.microsoft.com/office/2006/metadata/properties" ma:root="true" ma:fieldsID="c3cbf2048b35a385e91f0524ef6f04f9" ns2:_="">
    <xsd:import namespace="8398da1a-ce42-4404-81c6-319c071c377d"/>
    <xsd:element name="properties">
      <xsd:complexType>
        <xsd:sequence>
          <xsd:element name="documentManagement">
            <xsd:complexType>
              <xsd:all>
                <xsd:element ref="ns2:Transplant_x0020_List_x0020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98da1a-ce42-4404-81c6-319c071c377d" elementFormDefault="qualified">
    <xsd:import namespace="http://schemas.microsoft.com/office/2006/documentManagement/types"/>
    <xsd:import namespace="http://schemas.microsoft.com/office/infopath/2007/PartnerControls"/>
    <xsd:element name="Transplant_x0020_List_x0020_Version" ma:index="8" nillable="true" ma:displayName="Transplant List Version" ma:default="New Version" ma:format="Dropdown" ma:internalName="Transplant_x0020_List_x0020_Version">
      <xsd:simpleType>
        <xsd:restriction base="dms:Choice">
          <xsd:enumeration value="New Version"/>
          <xsd:enumeration value="Old Version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ransplant_x0020_List_x0020_Version xmlns="8398da1a-ce42-4404-81c6-319c071c377d">New Version</Transplant_x0020_List_x0020_Version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86a8e296-5f29-4af2-954b-0de0d1e1f8bc" ContentTypeId="0x0101" PreviousValue="false"/>
</file>

<file path=customXml/itemProps1.xml><?xml version="1.0" encoding="utf-8"?>
<ds:datastoreItem xmlns:ds="http://schemas.openxmlformats.org/officeDocument/2006/customXml" ds:itemID="{3B4E92D4-17E0-4E3B-BC0F-1E6ACA85D7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98da1a-ce42-4404-81c6-319c071c37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8090AE-700B-4A40-B9F2-03DCE765B75E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8398da1a-ce42-4404-81c6-319c071c377d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E09C825-A0CD-49A0-ADB8-C1F51B2C369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20E3216-5BB2-48EA-808F-80AE933830A2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MPD20 Final</vt:lpstr>
      <vt:lpstr>cost savings</vt:lpstr>
      <vt:lpstr>'MPD20 Final'!Print_Area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2020 MPD Appendix 3</dc:title>
  <dc:creator>CMS</dc:creator>
  <cp:lastModifiedBy>PAULA BIEMER</cp:lastModifiedBy>
  <cp:lastPrinted>2019-08-28T21:37:41Z</cp:lastPrinted>
  <dcterms:created xsi:type="dcterms:W3CDTF">2012-08-27T13:42:28Z</dcterms:created>
  <dcterms:modified xsi:type="dcterms:W3CDTF">2020-12-10T18:23:58Z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-918759116</vt:i4>
  </property>
  <property fmtid="{D5CDD505-2E9C-101B-9397-08002B2CF9AE}" pid="3" name="_NewReviewCycle">
    <vt:lpwstr/>
  </property>
  <property fmtid="{D5CDD505-2E9C-101B-9397-08002B2CF9AE}" pid="4" name="_EmailSubject">
    <vt:lpwstr>Memo release on 12/11/19 </vt:lpwstr>
  </property>
  <property fmtid="{D5CDD505-2E9C-101B-9397-08002B2CF9AE}" pid="5" name="_AuthorEmail">
    <vt:lpwstr>Jessica.Wright@cms.hhs.gov</vt:lpwstr>
  </property>
  <property fmtid="{D5CDD505-2E9C-101B-9397-08002B2CF9AE}" pid="6" name="_AuthorEmailDisplayName">
    <vt:lpwstr>Wright, Jessica (CMS/CCSQ)</vt:lpwstr>
  </property>
  <property fmtid="{D5CDD505-2E9C-101B-9397-08002B2CF9AE}" pid="7" name="_PreviousAdHocReviewCycleID">
    <vt:i4>-1580107404</vt:i4>
  </property>
  <property fmtid="{D5CDD505-2E9C-101B-9397-08002B2CF9AE}" pid="8" name="ContentTypeId">
    <vt:lpwstr>0x010100150021EE1C31484797867D5408D1C7BB</vt:lpwstr>
  </property>
  <property fmtid="{D5CDD505-2E9C-101B-9397-08002B2CF9AE}" pid="9" name="_ReviewingToolsShownOnce">
    <vt:lpwstr/>
  </property>
</Properties>
</file>